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ALDOS SIN CONSOLIDAR" sheetId="1" r:id="rId1"/>
    <sheet name="CGN002 O RECIPROCAS SIN CONSOLI" sheetId="2" r:id="rId2"/>
    <sheet name="CGN001 SALDOS CONSOLIDADO" sheetId="3" r:id="rId3"/>
    <sheet name="CGN002 O RECIPROCAS CONSOLIDADO" sheetId="4" r:id="rId4"/>
    <sheet name="BALANCE GENERAL X CUENTA" sheetId="5" r:id="rId5"/>
    <sheet name="ESTADO RESULTADOS X CTA" sheetId="6" r:id="rId6"/>
    <sheet name="BALANCE GENERAL X GRUPO" sheetId="7" r:id="rId7"/>
    <sheet name="ESTADO RESULTADOS X GRUPO" sheetId="8" r:id="rId8"/>
    <sheet name="ESTADO CAMBIOS EN EL PATRIMONIO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<sst xmlns="http://schemas.openxmlformats.org/spreadsheetml/2006/main" count="16574" uniqueCount="3347">
  <si>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</si>
  <si>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</si>
  <si>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</si>
  <si>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</si>
  <si>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</si>
  <si>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</si>
  <si>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</si>
  <si>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</si>
  <si>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</si>
  <si>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</si>
  <si>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</si>
  <si>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</si>
  <si>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</si>
  <si>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</si>
  <si>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</si>
  <si>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</si>
  <si>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</si>
  <si>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</si>
  <si>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</si>
  <si>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</si>
  <si>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</si>
  <si>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</si>
  <si>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</si>
  <si>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</si>
  <si>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</si>
  <si>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</si>
  <si>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</si>
  <si>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</si>
  <si>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</si>
  <si>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</si>
  <si>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</si>
  <si>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</si>
  <si>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</si>
  <si>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</si>
  <si>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</si>
  <si>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</si>
  <si>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</si>
  <si>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</si>
  <si>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MARIA CRISTINA GARCIA PARRA</t>
  </si>
  <si>
    <t>MINISTRA DE EDUCACION NACIONAL</t>
  </si>
  <si>
    <t>SECRETARIA GENERAL €</t>
  </si>
  <si>
    <t>MIRELLA SANDRA CAMELO QUIMBAYO</t>
  </si>
  <si>
    <t xml:space="preserve">CONTADOR PUBLICO </t>
  </si>
  <si>
    <t>T.P.40308 T</t>
  </si>
  <si>
    <t>CONSOLIDADO</t>
  </si>
  <si>
    <t>VALORES MILES PESOS</t>
  </si>
  <si>
    <t>Caja Principal</t>
  </si>
  <si>
    <t>Cuenta de Ahorro</t>
  </si>
  <si>
    <t>INVERSIONES DE RENTA VARIABLE</t>
  </si>
  <si>
    <t>Otras Inversiones de renta Variable</t>
  </si>
  <si>
    <t>CUENTAS POR COBRAR</t>
  </si>
  <si>
    <t>Servicios Educativos</t>
  </si>
  <si>
    <t>Otras Cuentas por Cobrar</t>
  </si>
  <si>
    <t>ANTICIPOS O SALDO A FAVOR POR IMPUESTOS</t>
  </si>
  <si>
    <t>Impuestos de Industria y Comercio</t>
  </si>
  <si>
    <t>Deudas de Dificil Cobro</t>
  </si>
  <si>
    <t>Prestación de Servicios</t>
  </si>
  <si>
    <t>Líneas y Cables</t>
  </si>
  <si>
    <t>Construcciones en Curso</t>
  </si>
  <si>
    <t>Equipo de Enseñanza</t>
  </si>
  <si>
    <t>Equipo de Investigación</t>
  </si>
  <si>
    <t>Equipo de Laboratorio</t>
  </si>
  <si>
    <t>GASTOS PAGADOS POR ANTICIPADO</t>
  </si>
  <si>
    <t>En Administración</t>
  </si>
  <si>
    <t>RECAUDOS A FAVOR DE TERCEROS</t>
  </si>
  <si>
    <t>Impuestos</t>
  </si>
  <si>
    <t>Ventas por Cuentas de Terceros</t>
  </si>
  <si>
    <t>Otros Recaudos a Favor de Terceros</t>
  </si>
  <si>
    <t>Ventas</t>
  </si>
  <si>
    <t>OBLIGACIONES EN INVESTIGACION ADTIVA</t>
  </si>
  <si>
    <t>Cuentas por Pagar</t>
  </si>
  <si>
    <t>VENTA DE SERVICIOS</t>
  </si>
  <si>
    <t>SERVICIOS EDUCATIVOS</t>
  </si>
  <si>
    <t>Educación Formal Superior Técnica Profesional</t>
  </si>
  <si>
    <t>Educación Formal Superior Postgrados</t>
  </si>
  <si>
    <t>DEVOLUCIONES REBAJAS Y DESCUENTO EN VTA SER</t>
  </si>
  <si>
    <t>TRANSFERENCIAS CORRIENTES DEL GOBIERNO GRAL</t>
  </si>
  <si>
    <t>Fotocopias</t>
  </si>
  <si>
    <t>Promoción y Divulgación</t>
  </si>
  <si>
    <t>Implementos Deportivos</t>
  </si>
  <si>
    <t>Consulta Central Riesgos</t>
  </si>
  <si>
    <t>INTERESES</t>
  </si>
  <si>
    <t>Obligaciones Financieras de Créditos Obtenidos</t>
  </si>
  <si>
    <t>BIENES PENDIENTES DE LEGALIZAR</t>
  </si>
  <si>
    <t>Bienes Pendientes de Legalizar</t>
  </si>
  <si>
    <t>PRESUPUESTO DE INGRESOS</t>
  </si>
  <si>
    <t>INGRESOS APROBADOS DB</t>
  </si>
  <si>
    <t>Venta de Servicios Educativos</t>
  </si>
  <si>
    <t>RECAUDOS EN EFECTIVO CR</t>
  </si>
  <si>
    <t>RECONOCIMIENTOS</t>
  </si>
  <si>
    <t>Venta de Servicios</t>
  </si>
  <si>
    <t>RECAUDAO POR INGRESOS NO AFORADOS</t>
  </si>
  <si>
    <t>NOHEMY ARIAS OTERO</t>
  </si>
  <si>
    <t>SECRETARIA GENERAL</t>
  </si>
  <si>
    <t>MODELO CGN-96-002</t>
  </si>
  <si>
    <t>CODIGO</t>
  </si>
  <si>
    <t>INFORMACION SOBRE SALDOS DE OPERACIONES RECIPROCAS-SIN CONSOLIDAR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</si>
  <si>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</si>
  <si>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</si>
  <si>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</si>
  <si>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</si>
  <si>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</si>
  <si>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</si>
  <si>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</si>
  <si>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</si>
  <si>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ESCUELAS INDUSTRIALES E INSTITUTOS TÉCNICOS</t>
  </si>
  <si>
    <t>010200000</t>
  </si>
  <si>
    <t>CONTRALORIA GENERAL DE LA REPUBLICA</t>
  </si>
  <si>
    <t>010600000</t>
  </si>
  <si>
    <t>DEPARTAMENTO ADMINISTRATIVO DE LA PRESIDENCIA DE LA REPUBLICA</t>
  </si>
  <si>
    <t>011000000</t>
  </si>
  <si>
    <t>MINISTERIO DE COMUNICACIONES</t>
  </si>
  <si>
    <t>011700000</t>
  </si>
  <si>
    <t>MINISTERIO DE MINAS Y ENERGIA</t>
  </si>
  <si>
    <t>011800000</t>
  </si>
  <si>
    <t>MINISTERIO DE TRANSPORTE</t>
  </si>
  <si>
    <t>011900000</t>
  </si>
  <si>
    <t>MINISTERIO DE RELACIONES EXTERIORES</t>
  </si>
  <si>
    <t>012400000</t>
  </si>
  <si>
    <t>CONSEJO SUPERIOR DE LA JUDICATURA</t>
  </si>
  <si>
    <t>012700000</t>
  </si>
  <si>
    <t>DANSOCIAL</t>
  </si>
  <si>
    <t>013700000</t>
  </si>
  <si>
    <t>FISCALIA GENERAL DE LA NACION SECCIONAL ANTIOQUIA</t>
  </si>
  <si>
    <t>CONCEJO MUNICIPAL DE ACACIAS</t>
  </si>
  <si>
    <t>ALCALDIA MUNICIPAL DE UNION PANAMERICANA</t>
  </si>
  <si>
    <t>ALCALDIA MUNICIPAL DE FLANDES</t>
  </si>
  <si>
    <t>PERSONERIA MUNICIPAL DE RAQUIRA</t>
  </si>
  <si>
    <t>ALCALDIA MUNICIPAL DEL CANTON DE SAN PABLO</t>
  </si>
  <si>
    <t>066100000</t>
  </si>
  <si>
    <t>COMISION NACIONAL DE REGALIAS</t>
  </si>
  <si>
    <t>066500000</t>
  </si>
  <si>
    <t>COMISION DE REGULACION DE ENERGIA Y GAS</t>
  </si>
  <si>
    <t>067800000</t>
  </si>
  <si>
    <t>FONDO NACIONAL DE ESTUPEFACIENTES</t>
  </si>
  <si>
    <t>080200000</t>
  </si>
  <si>
    <t>AUDITORIA GENERAL DE LA REPUBLICA</t>
  </si>
  <si>
    <t>096300000</t>
  </si>
  <si>
    <t>MINISTERIO DE PROTECCION SOCIAL</t>
  </si>
  <si>
    <t>096500000</t>
  </si>
  <si>
    <t>MINISTERIO DE AMBIENTE, VIVIENDA Y DESARROLLO TERRITORIAL</t>
  </si>
  <si>
    <t>GOBERNACION DE ANTIOQUIA</t>
  </si>
  <si>
    <t>GOBERNACION DE ATLANTICO</t>
  </si>
  <si>
    <t>SECRETARIA DE SALUD DE BOYACA</t>
  </si>
  <si>
    <t>GOBERNACION DE CALDAS</t>
  </si>
  <si>
    <t>GOBERNACION DE CAQUETA</t>
  </si>
  <si>
    <t>GOBERNACION DE CAUCA</t>
  </si>
  <si>
    <t>GOBERNACION DE CHOCO</t>
  </si>
  <si>
    <t>FONDO EDUCATIVO DEPARTAMENTAL DEL HUILA</t>
  </si>
  <si>
    <t>GOBERNACION DEL META</t>
  </si>
  <si>
    <t>GOBERNACION DE NORTE DE SANTANDER</t>
  </si>
  <si>
    <t>GOBERNACION DE QUINDIO</t>
  </si>
  <si>
    <t>ASAMBLEA DEPARTAMENTAL DE RISARALDA</t>
  </si>
  <si>
    <t>FONDO EDUCATIVO DEPARTAMENTAL DE SANTANDER</t>
  </si>
  <si>
    <t>GOBERNACION DE SUCRE</t>
  </si>
  <si>
    <t>SECRETARIA DE EDUCACION DEL TOLIMA</t>
  </si>
  <si>
    <t>GOBERNACION DEL VALLE DEL CAUCA</t>
  </si>
  <si>
    <t>ASAMBLEA DEPARTAMENTAL DE CASANARE</t>
  </si>
  <si>
    <t>SECRETARIA DE EDUCACION DEPARTAMENTAL DEL PUTUMAYO</t>
  </si>
  <si>
    <t>GOBERNACION DE AMAZONAS</t>
  </si>
  <si>
    <t>GOBERNACION DE GUAINIA</t>
  </si>
  <si>
    <t>SECRETARIA DE EDUCACION DEL VICHADA</t>
  </si>
  <si>
    <t>210005400</t>
  </si>
  <si>
    <t>ALCALDIA MUNICIPAL DE LA UNION (ANTIOQUIA)</t>
  </si>
  <si>
    <t>210015500</t>
  </si>
  <si>
    <t>ALCALDIA MUNICIPAL DE OICATA</t>
  </si>
  <si>
    <t>ALCALDIA MUNICIPAL DE RAQUIRA</t>
  </si>
  <si>
    <t>210019100</t>
  </si>
  <si>
    <t>ALCALDIA MUNICIPAL DE BOLIVAR (SANTANDER)</t>
  </si>
  <si>
    <t>ALCALDIA MUNICIPAL DE COGUA</t>
  </si>
  <si>
    <t>ALCALDIA MUNICIPAL DE LEJANIAS</t>
  </si>
  <si>
    <t>ALCALDIA MUNICIPAL DE LA VIRGINIA</t>
  </si>
  <si>
    <t>ALCALDIA MUNICIPAL DE OIBA</t>
  </si>
  <si>
    <t>CONCEJO MUNICIPAL DE COELLO</t>
  </si>
  <si>
    <t>CONCEJO MUNICIPAL DE BOLIVAR (SANTANDER)</t>
  </si>
  <si>
    <t>ALCALDIA MUNICIPAL DE LA UNION (NARIÑO)</t>
  </si>
  <si>
    <t>ALCALDIA MUNICIPAL DE FORTUL</t>
  </si>
  <si>
    <t>ALCALDIA MUNICIPAL DE SABANALARGA (ANTIOQUIA)</t>
  </si>
  <si>
    <t>ALCALDIA MUNICIPAL DE TAMARA</t>
  </si>
  <si>
    <t>ALCALDIA MUNICIPAL DE MIRAFLORES (GUAVIARE)</t>
  </si>
  <si>
    <t>210105501</t>
  </si>
  <si>
    <t>ALCALDIA MUNICIPAL DE OLAYA</t>
  </si>
  <si>
    <t>210115001</t>
  </si>
  <si>
    <t>ALCALDIA MUNICIPAL DE TUNJA</t>
  </si>
  <si>
    <t>PERSONERIA MUNICIPAL DE FLORENCIA</t>
  </si>
  <si>
    <t>PERSONERIA MUNICIPAL DE POPAYAN</t>
  </si>
  <si>
    <t>CONCEJO MUNICIPAL DE MONTERÍA</t>
  </si>
  <si>
    <t>ALCALDIA MUNICIPAL DE QUIBDO</t>
  </si>
  <si>
    <t>PERSONERIA MUNICIPAL DE NEIVA</t>
  </si>
  <si>
    <t>ALCALDIA MUNICIPAL DE SANTA MARTA</t>
  </si>
  <si>
    <t>CONCEJO MUNICIPAL DE VILLAVICENCIO</t>
  </si>
  <si>
    <t>ALCALDIA MUNICIPAL DE CUCUTA</t>
  </si>
  <si>
    <t>CONCEJO MUNICIPAL DE PEREIRA</t>
  </si>
  <si>
    <t>210168001</t>
  </si>
  <si>
    <t>CONCEJO MUNICIPAL DE BUCARAMANGA</t>
  </si>
  <si>
    <t>ALCALDIA MUNICIPAL DE SINCELEJO</t>
  </si>
  <si>
    <t>ALCALDIA MUNICIPAL DE YOPAL</t>
  </si>
  <si>
    <t>PERSONERIA MUNICIPAL DE MOCOA</t>
  </si>
  <si>
    <t>ALCALDIA MUNICIPAL DE MITU</t>
  </si>
  <si>
    <t>ALCALDIA MUNICIPAL DE PUERTO CARREÑO</t>
  </si>
  <si>
    <t>ALCALDIA MUNICIPAL DE ABEJORRAL</t>
  </si>
  <si>
    <t>ALCALDIA MUNICIPAL DE GENOVA</t>
  </si>
  <si>
    <t>ALCALDIA MUNICIPAL DE LA UVITA</t>
  </si>
  <si>
    <t>ALCALDIA MUNICIPAL DE OPORAPA</t>
  </si>
  <si>
    <t>ALCALDIA MUNICIPAL DE LA VICTORIA (VALLE DEL CAUCA)</t>
  </si>
  <si>
    <t>ALCALDIA MUNICIPAL DE ABRIAQUI</t>
  </si>
  <si>
    <t>CONCEJO MUNICIPAL DE BOYACA</t>
  </si>
  <si>
    <t>210415204</t>
  </si>
  <si>
    <t>ALCALDIA MUNICIPAL DE COMBITA</t>
  </si>
  <si>
    <t>ALCALDIA MUNICIPAL DE TIBANA</t>
  </si>
  <si>
    <t>ALCALDIA MUNICIPAL DE CURILLO</t>
  </si>
  <si>
    <t>210525805</t>
  </si>
  <si>
    <t>ALCALDIA MUNICIPAL DE TIBACUY</t>
  </si>
  <si>
    <t>210527205</t>
  </si>
  <si>
    <t>ALCALDIA MUNICIPAL DE CONDOTO</t>
  </si>
  <si>
    <t>ALCALDIA MUNICIPAL DE REMOLINO</t>
  </si>
  <si>
    <t>ALCALDIA MUNICIPAL DE SANTA BARBARA (ANTIOQUIA)</t>
  </si>
  <si>
    <t>210605206</t>
  </si>
  <si>
    <t>ALCALDIA MUNICIPAL DE CONCEPCION (ANTIOQUIA)</t>
  </si>
  <si>
    <t>210605306</t>
  </si>
  <si>
    <t>ALCALDIA MUNICIPAL DE GIRALDO</t>
  </si>
  <si>
    <t>210608606</t>
  </si>
  <si>
    <t>ALCALDIA MUNICIPAL DE REPELON</t>
  </si>
  <si>
    <t>210615106</t>
  </si>
  <si>
    <t>ALCALDIA MUNICIPAL DE BRICEÑO (BOYACA)</t>
  </si>
  <si>
    <t>ALCALDIA MUNICIPAL DE TIBASOSA</t>
  </si>
  <si>
    <t>ALCALDIA MUNICIPAL DE ACEVEDO</t>
  </si>
  <si>
    <t>ALCALDIA MUNICIPAL DE GIGANTE</t>
  </si>
  <si>
    <t>ALCALDIA MUNICIPAL DE ACACIAS</t>
  </si>
  <si>
    <t>ALCALDIA MUNICIPAL DE RESTREPO (VALLE)</t>
  </si>
  <si>
    <t>CONCEJO MUNICIPAL DE LEBRIJA</t>
  </si>
  <si>
    <t>ALCALDIA MUNICIPAL DE GINEBRA</t>
  </si>
  <si>
    <t>ALCALDIA MUNICIPAL DE BRICEÑO (ANTIOQUIA)</t>
  </si>
  <si>
    <t>ALCALDIA MUNICIPAL DE RETIRO</t>
  </si>
  <si>
    <t>210715507</t>
  </si>
  <si>
    <t>ALCALDIA MUNICIPAL DE OTANCHE</t>
  </si>
  <si>
    <t>ALCALDIA MUNICIPAL DE TIERRALTA</t>
  </si>
  <si>
    <t>ALCALDIA MUNICIPAL DE GIRARDOT</t>
  </si>
  <si>
    <t>ALCALDIA MUNICIPAL DE TIMANA</t>
  </si>
  <si>
    <t>ALCALDIA MUNICIPAL DE CONCEPCION (SANTANDER)</t>
  </si>
  <si>
    <t>ALCALDIA MUNICIPAL DE GIRON</t>
  </si>
  <si>
    <t>210805308</t>
  </si>
  <si>
    <t>ALCALDIA MUNICIPAL DE GIRARDOTA</t>
  </si>
  <si>
    <t>ALCALDIA MUNICIPAL DE TINJACA</t>
  </si>
  <si>
    <t>ALCALDIA MUNICIPAL DE LEBRIJA</t>
  </si>
  <si>
    <t>210905809</t>
  </si>
  <si>
    <t>ALCALDIA MUNICIPAL DE TITIRIBI</t>
  </si>
  <si>
    <t>ALCALDIA MUNICIPAL DE CONFINES</t>
  </si>
  <si>
    <t>ALCALDIA MUNICIPAL DE TIPACOQUE</t>
  </si>
  <si>
    <t>ALCALDIA MUNICIPAL DE SAN JOSE DE FRAGUA</t>
  </si>
  <si>
    <t>CONCEJO MUNICIPAL DE BARRANCA DE UPIA</t>
  </si>
  <si>
    <t>ALCALDIA MUNICIPAL DE TIBU</t>
  </si>
  <si>
    <t>ALCALDIA MUNICIPAL DE AGUAZUL</t>
  </si>
  <si>
    <t>ALCALDIA MUNICIPAL DE TAURAMENA</t>
  </si>
  <si>
    <t>211115511</t>
  </si>
  <si>
    <t>ALCALDIA MUNICIPAL DE PACHAVITA</t>
  </si>
  <si>
    <t>ALCALDIA MUNICIPAL DE VISTAHERMOSA</t>
  </si>
  <si>
    <t>ALCALDIA MUNICIPAL DE BUENAVISTA (QUINDIO)</t>
  </si>
  <si>
    <t>211168211</t>
  </si>
  <si>
    <t>ALCALDIA MUNICIPAL DE CONTRATACION</t>
  </si>
  <si>
    <t>ALCALDIA MUNICIPAL DE GRANADA (CUNDINAMARCA)</t>
  </si>
  <si>
    <t>ALCALDIA MUNICIPAL DE CORDOBA (BOLIVAR)</t>
  </si>
  <si>
    <t>211305313</t>
  </si>
  <si>
    <t>ALCALDIA MUNICIPAL DE GRANADA (ANTIOQUIA)</t>
  </si>
  <si>
    <t>ALCALDIA MUNICIPAL DE AGUADA</t>
  </si>
  <si>
    <t>ALCALDIA MUNICIPAL DE PACORA</t>
  </si>
  <si>
    <t>CONCEJO MUNICIPAL DE PACHO</t>
  </si>
  <si>
    <t>ALCALDIA MUNICIPAL DE AGRADO</t>
  </si>
  <si>
    <t>ALCALDIA MUNICIPAL DE GRANADA (META)</t>
  </si>
  <si>
    <t>CONCEJO MUNICIPAL DE BUGA</t>
  </si>
  <si>
    <t>PERSONERIA MUNICIPAL DE BUSBANZA</t>
  </si>
  <si>
    <t>ALCALDIA MUNICIPAL DE TOCA</t>
  </si>
  <si>
    <t>ALCALDIA MUNICIPAL DE RIOSUCIO (CALDAS)</t>
  </si>
  <si>
    <t>211505615</t>
  </si>
  <si>
    <t>ALCALDIA MUNICIPAL DE RIONEGRO (SANTANDER)</t>
  </si>
  <si>
    <t>ALCALDIA MUNICIPAL DE TOCAIMA</t>
  </si>
  <si>
    <t>ALCALDIA MUNICIPAL DE RIVERA</t>
  </si>
  <si>
    <t>CONCEJO MUNICIPAL DE SUPATA</t>
  </si>
  <si>
    <t>ALCALDIA MUNICIPAL DE TOGUI</t>
  </si>
  <si>
    <t>ALCALDIA MUNICIPAL DE RISARALDA</t>
  </si>
  <si>
    <t>ALCALDIA MUNICIPAL DE AIPE</t>
  </si>
  <si>
    <t>ALCALDIA MUNICIPAL DE RIOBLANCO</t>
  </si>
  <si>
    <t>ALCALDIA MUNICIPAL DE GUACHETA</t>
  </si>
  <si>
    <t>ALCALDIA MUNICIPAL DE TOCANCIPA</t>
  </si>
  <si>
    <t>ALCALDIA MUNICIPAL DE GUACHUCAL</t>
  </si>
  <si>
    <t>ALCALDIA MUNICIPAL DE COROMORO</t>
  </si>
  <si>
    <t>211805318</t>
  </si>
  <si>
    <t>ALCALDIA MUNICIPAL DE GUARNE</t>
  </si>
  <si>
    <t>211815518</t>
  </si>
  <si>
    <t>ALCALDIA MUNICIPAL DE PAJARITO</t>
  </si>
  <si>
    <t>ALCALDIA MUNICIPAL DE SASAIMA</t>
  </si>
  <si>
    <t>ALCALDIA MUNICIPAL DE PAICOL</t>
  </si>
  <si>
    <t>ALCALDIA MUNICIPAL DE GUAMAL (META)</t>
  </si>
  <si>
    <t>CONCEJO MUNICIPAL DEL LIBANO</t>
  </si>
  <si>
    <t>ALCALDIA MUNICIPAL DE GUACA</t>
  </si>
  <si>
    <t>ALCALDIA MUNICIPAL DE LOS SANTOS</t>
  </si>
  <si>
    <t>211905819</t>
  </si>
  <si>
    <t>ALCALDIA MUNICIPAL DE TOLEDO (ANTIOQUIA)</t>
  </si>
  <si>
    <t>211941319</t>
  </si>
  <si>
    <t>ALCALDIA MUNICIPAL DE GUADALUPE (ANTIOQUIA)</t>
  </si>
  <si>
    <t>212013620</t>
  </si>
  <si>
    <t>ALCALDIA MUNICIPAL DE SAN CRISTOBAL</t>
  </si>
  <si>
    <t>ALCALDIA MUNICIPAL DE SATIVANORTE</t>
  </si>
  <si>
    <t>ALCALDIA MUNICIPAL DE TOPAGA</t>
  </si>
  <si>
    <t>212025120</t>
  </si>
  <si>
    <t>ALCALDIA MUNICIPAL DE CABRERA (CUNDINAMARCA)</t>
  </si>
  <si>
    <t>ALCALDIA MUNICIPAL DE GUADUAS</t>
  </si>
  <si>
    <t>ALCALDIA MUNICIPAL DE ALGECIRAS</t>
  </si>
  <si>
    <t>ALCALDIA MUNICIPAL DE PAMPLONITA</t>
  </si>
  <si>
    <t>212068320</t>
  </si>
  <si>
    <t>ALCALDIA MUNICIPAL DE GUADALUPE (HUILA)</t>
  </si>
  <si>
    <t>ALCALDIA MUNICIPAL DE SANTA HELENA DEL OPÓN</t>
  </si>
  <si>
    <t>ALCALDIA MUNICIPAL DE PALOCABILDO</t>
  </si>
  <si>
    <t>ALCALDIA MUNICIPAL DE PALMIRA</t>
  </si>
  <si>
    <t>212105021</t>
  </si>
  <si>
    <t>ALCALDIA MUNICIPAL DE ALEJANDRIA</t>
  </si>
  <si>
    <t>ALCALDIA MUNICIPAL DE GUATAPE</t>
  </si>
  <si>
    <t>212115621</t>
  </si>
  <si>
    <t>ALCALDIA MUNICIPAL DE RONDON</t>
  </si>
  <si>
    <t>ALCALDIA MUNICIPAL DE CABRERA (SANTANDER)</t>
  </si>
  <si>
    <t>ALCALDIA MUNICIPAL DE CLEMENCIA</t>
  </si>
  <si>
    <t>212215022</t>
  </si>
  <si>
    <t>ALCALDIA MUNICIPAL DE ALMEIDA</t>
  </si>
  <si>
    <t>212215322</t>
  </si>
  <si>
    <t>ALCALDIA MUNICIPAL DE GUATEQUE</t>
  </si>
  <si>
    <t>ALCALDIA MUNICIPAL DE PANQUEBA</t>
  </si>
  <si>
    <t>ALCALDIA MUNICIPAL DE TOTA</t>
  </si>
  <si>
    <t>ALCALDIA MUNICIPAL DE GUASCA</t>
  </si>
  <si>
    <t>ALCALDIA MUNICIPAL DE GUAPOTA</t>
  </si>
  <si>
    <t>ALCALDIA MUNICIPAL DE PALMAR</t>
  </si>
  <si>
    <t>CONCEJO MUNICIPAL DE ROLDANILLO</t>
  </si>
  <si>
    <t>212315223</t>
  </si>
  <si>
    <t>ALCALDIA MUNICIPAL DE CUBARA</t>
  </si>
  <si>
    <t>ALCALDIA MUNICIPAL DE SATIVASUR</t>
  </si>
  <si>
    <t>CONCEJO MUNICIPAL DE TOPAGA</t>
  </si>
  <si>
    <t>CONCEJO MUNICIPAL DE CUBARRAL</t>
  </si>
  <si>
    <t>ALCALDIA MUNICIPAL DE TORO</t>
  </si>
  <si>
    <t>212415224</t>
  </si>
  <si>
    <t>ALCALDIA MUNICIPAL DE CUCAITA</t>
  </si>
  <si>
    <t>ALCALDIA MUNICIPAL DE PALESTINA (CALDAS)</t>
  </si>
  <si>
    <t>PERSONERIA MUNICIPAL DE TOPAGA</t>
  </si>
  <si>
    <t>ALCALDIA MUNICIPAL DE PARAMO</t>
  </si>
  <si>
    <t>ALCALDIA MUNICIPAL DE PALERMO</t>
  </si>
  <si>
    <t>212468324</t>
  </si>
  <si>
    <t>ALCALDIA MUNICIPAL DE GUAVATA</t>
  </si>
  <si>
    <t>ALCALDIA MUNICIPAL DE PALMAS DEL SOCORRO</t>
  </si>
  <si>
    <t>CONCEJO MUNICIPAL DE ALPUJARRA</t>
  </si>
  <si>
    <t>CONCEJO MUNICIPAL DE ROVIRA</t>
  </si>
  <si>
    <t>ALCALDIA MUNICIPAL DE LA PRIMAVERA</t>
  </si>
  <si>
    <t>ALCALDIA MUNICIPAL DE SANTA ROSALIA</t>
  </si>
  <si>
    <t>ALCALDIA MUNICIPAL DE CAICEDO</t>
  </si>
  <si>
    <t>212505425</t>
  </si>
  <si>
    <t>ALCALDIA MUNICIPAL DE MACEO</t>
  </si>
  <si>
    <t>ALCALDIA MUNICIPAL DE GUAYATA</t>
  </si>
  <si>
    <t>212515425</t>
  </si>
  <si>
    <t>ALCALDIA MUNICIPAL DE MACANAL</t>
  </si>
  <si>
    <t>ALCALDIA MUNICIPAL DE MAPIRIPAN</t>
  </si>
  <si>
    <t>ALCALDIA MUNICIPAL DE CACOTA</t>
  </si>
  <si>
    <t>ALCALDIA MUNICIPAL DE NUNCHIA</t>
  </si>
  <si>
    <t>CONCEJO MUNICIPAL DE SAN LUIS DE PALENQUE</t>
  </si>
  <si>
    <t>ALCALDIA MUNICIPAL DE EL RETORNO</t>
  </si>
  <si>
    <t>212615226</t>
  </si>
  <si>
    <t>ALCALDIA MUNICIPAL DE CUITIVA</t>
  </si>
  <si>
    <t>ALCALDIA MUNICIPAL DE GUATAVITA</t>
  </si>
  <si>
    <t>ALCALDIA MUNICIPAL DE ALTAMIRA</t>
  </si>
  <si>
    <t>CONCEJO MUNICIPAL DE CUMARAL</t>
  </si>
  <si>
    <t>ALCALDIA MUNICIPAL DE ALVARADO</t>
  </si>
  <si>
    <t>CONCEJO MUNICIPAL DE CUNDAY</t>
  </si>
  <si>
    <t>ALCALDIA MUNICIPAL DE GUEPSA</t>
  </si>
  <si>
    <t>PERSONERIA MUNICIPAL DE SABANALARGA</t>
  </si>
  <si>
    <t>CONCEJO MUNICIPAL DE CURUMANI</t>
  </si>
  <si>
    <t>ALCALDIA MUNICIPAL DE GUAYABAL DE SIQUIMA</t>
  </si>
  <si>
    <t>ALCALDIA MUNICIPAL DE ALBANIA (CAQUETA)</t>
  </si>
  <si>
    <t>ALCALDIA MUNICIPAL DE CURITI</t>
  </si>
  <si>
    <t>ALCALDIA MUNICIPAL DE PARATEBUENO</t>
  </si>
  <si>
    <t>ALCALDIA MUNICIPAL DE PALESTINA (HUILA)</t>
  </si>
  <si>
    <t>ALCALDIA MUNICIPAL DE MESETAS</t>
  </si>
  <si>
    <t>ALCALDIA MUNICIPAL DE CANDELARIA (VALLE)</t>
  </si>
  <si>
    <t>ALCALDIA MUNICIPAL DE OROCUE</t>
  </si>
  <si>
    <t>ALCALDIA MUNICIPAL DE TRINIDAD</t>
  </si>
  <si>
    <t>213105031</t>
  </si>
  <si>
    <t>ALCALDIA MUNICIPAL DE AMALFI</t>
  </si>
  <si>
    <t>213105631</t>
  </si>
  <si>
    <t>ALCALDIA MUNICIPAL DE SABANETA</t>
  </si>
  <si>
    <t>ALCALDIA MUNICIPAL DE PAUNA</t>
  </si>
  <si>
    <t>ALCALDIA MUNICIPAL DE TUBARA</t>
  </si>
  <si>
    <t>213215632</t>
  </si>
  <si>
    <t>ALCALDIA MUNICIPAL DE SABOYA</t>
  </si>
  <si>
    <t>ALCALDIA MUNICIPAL DE TUNUNGUA</t>
  </si>
  <si>
    <t>ALCALDIA MUNICIPAL DE PATIA (EL BORDO)</t>
  </si>
  <si>
    <t>213313433</t>
  </si>
  <si>
    <t>ALCALDIA MUNICIPAL DE MAHATES</t>
  </si>
  <si>
    <t>ALCALDIA MUNICIPAL DE PAYA</t>
  </si>
  <si>
    <t>ALCALDIA MUNICIPAL DE MANZANARES</t>
  </si>
  <si>
    <t>ALCALDIA MUNICIPAL DE DAGUA</t>
  </si>
  <si>
    <t>213405134</t>
  </si>
  <si>
    <t>ALCALDIA MUNICIPAL DE CAMPAMENTO</t>
  </si>
  <si>
    <t>ALCALDIA MUNICIPAL DE TULUA</t>
  </si>
  <si>
    <t>213515135</t>
  </si>
  <si>
    <t>ALCALDIA MUNICIPAL DE CAMPOALEGRE</t>
  </si>
  <si>
    <t>ALCALDIA MUNICIPAL DE TURMEQUE</t>
  </si>
  <si>
    <t>ALCALDIA MUNICIPAL DE PASCA</t>
  </si>
  <si>
    <t>213605036</t>
  </si>
  <si>
    <t>ALCALDIA MUNICIPAL DE ANGELOPOLIS</t>
  </si>
  <si>
    <t>213615236</t>
  </si>
  <si>
    <t>ALCALDIA MUNICIPAL DE CHIVOR</t>
  </si>
  <si>
    <t>ALCALDIA MUNICIPAL DE MANTA</t>
  </si>
  <si>
    <t>ALCALDIA MUNICIPAL DE SESQUILE</t>
  </si>
  <si>
    <t>ALCALDIA MUNICIPAL DE DOLORES</t>
  </si>
  <si>
    <t>213705837</t>
  </si>
  <si>
    <t>ALCALDIA MUNICIPAL DE TURBO</t>
  </si>
  <si>
    <t>213708137</t>
  </si>
  <si>
    <t>ALCALDIA MUNICIPAL DE CAMPO DE LA CRUZ</t>
  </si>
  <si>
    <t>213715537</t>
  </si>
  <si>
    <t>ALCALDIA MUNICIPAL DE PAZ DEL RIO</t>
  </si>
  <si>
    <t>ALCALDIA MUNICIPAL DE TUTA</t>
  </si>
  <si>
    <t>213808638</t>
  </si>
  <si>
    <t>ALCALDIA MUNICIPAL DE SABANALARGA (CASANARE)</t>
  </si>
  <si>
    <t>213815638</t>
  </si>
  <si>
    <t>ALCALDIA MUNICIPAL DE SACHICA</t>
  </si>
  <si>
    <t>ALCALDIA MUNICIPAL DE TUQUERRES</t>
  </si>
  <si>
    <t>ALCALDIA MUNICIPAL DE TUTAZA</t>
  </si>
  <si>
    <t>ALCALDIA MUNICIPAL DE MANI</t>
  </si>
  <si>
    <t>ALCALDIA MUNICIPAL DE MARINILLA</t>
  </si>
  <si>
    <t>ALCALDIA MUNICIPAL DE SIACHOQUE</t>
  </si>
  <si>
    <t>ALCALDIA MUNICIPAL DE ANOLAIMA</t>
  </si>
  <si>
    <t>ALCALDIA MUNICIPAL DE VILLANUEVA (CASANARE)</t>
  </si>
  <si>
    <t>PERSONERIA MUNICIPAL DE CANDELARIA</t>
  </si>
  <si>
    <t>ALCALDIA MUNICIPAL DE PENSILVANIA</t>
  </si>
  <si>
    <t>ALCALDIA MUNICIPAL DE ANSERMANUEVO</t>
  </si>
  <si>
    <t>214205042</t>
  </si>
  <si>
    <t>ALCALDIA MUNICIPAL DE SAN VICENTE (ANTIOQUIA)</t>
  </si>
  <si>
    <t>214205642</t>
  </si>
  <si>
    <t>ALCALDIA MUNICIPAL DE SALGAR</t>
  </si>
  <si>
    <t>ALCALDIA MUNICIPAL DE URAMITA</t>
  </si>
  <si>
    <t>214215542</t>
  </si>
  <si>
    <t>ALCALDIA MUNICIPAL DE PESCA</t>
  </si>
  <si>
    <t>ALCALDIA MUNICIPAL DE MARMATO</t>
  </si>
  <si>
    <t>ALCALDIA MUNICIPAL DE SILVIA</t>
  </si>
  <si>
    <t>ALCALDIA MUNICIPAL DE SILVANIA</t>
  </si>
  <si>
    <t>CONCEJO MUNICIPAL DE MARIQUITA</t>
  </si>
  <si>
    <t>214413744</t>
  </si>
  <si>
    <t>ALCALDIA MUNICIPAL DE SIMITI</t>
  </si>
  <si>
    <t>ALCALDIA MUNICIPAL DE MARQUETALIA</t>
  </si>
  <si>
    <t>ALCALDIA MUNICIPAL DE ELIAS</t>
  </si>
  <si>
    <t>214505145</t>
  </si>
  <si>
    <t>ALCALDIA MUNICIPAL DE CARAMANTA</t>
  </si>
  <si>
    <t>ALCALDIA MUNICIPAL DE SIMIJACA</t>
  </si>
  <si>
    <t>ALCALDIA MUNICIPAL DE APIA</t>
  </si>
  <si>
    <t>ALCALDIA MUNICIPAL DE ULLOA</t>
  </si>
  <si>
    <t>214615646</t>
  </si>
  <si>
    <t>ALCALDIA MUNICIPAL DE SAMACA</t>
  </si>
  <si>
    <t>ALCALDIA MUNICIPAL DE MARULANDA</t>
  </si>
  <si>
    <t>ALCALDIA MUNICIPAL DE EL CAIRO</t>
  </si>
  <si>
    <t>ALCALDIA MUNICIPAL DE SAN ANDRES (SANTANDER)</t>
  </si>
  <si>
    <t>214715047</t>
  </si>
  <si>
    <t>ALCALDIA MUNICIPAL DE AQUITANIA</t>
  </si>
  <si>
    <t>ALCALDIA MUNICIPAL DE EL DONCELLO</t>
  </si>
  <si>
    <t>ALCALDIA MUNICIPAL DE HERRAN</t>
  </si>
  <si>
    <t>214768547</t>
  </si>
  <si>
    <t>ALCALDIA MUNICIPAL DE PIEDECUESTA</t>
  </si>
  <si>
    <t>ALCALDIA MUNICIPAL DE PIEDRAS</t>
  </si>
  <si>
    <t>ALCALDIA MUNICIPAL DE CARMEN DE VIBORAL</t>
  </si>
  <si>
    <t>ALCALDIA MUNICIPAL DE EL ESPINO</t>
  </si>
  <si>
    <t>CONCEJO MUNICIPAL EL CERRITO</t>
  </si>
  <si>
    <t>214905649</t>
  </si>
  <si>
    <t>ALCALDIA MUNICIPAL DE SAN CARLOS DE GUAROA</t>
  </si>
  <si>
    <t>ALCALDIA MUNICIPAL DE USIACURI</t>
  </si>
  <si>
    <t>CONCEJO MUNICIPAL DE HONDA</t>
  </si>
  <si>
    <t>215015550</t>
  </si>
  <si>
    <t>ALCALDIA MUNICIPAL DE PISBA</t>
  </si>
  <si>
    <t>ALCALDIA MUNICIPAL DE ARANZAZU</t>
  </si>
  <si>
    <t>215019050</t>
  </si>
  <si>
    <t>ALCALDIA MUNICIPAL DE ARGELIA</t>
  </si>
  <si>
    <t>PERSONERIA MUNICIPAL DE EL CARMEN DE ATRATO</t>
  </si>
  <si>
    <t>CONCEJO MUNICIPAL DE CASTILLA LA NUEVA</t>
  </si>
  <si>
    <t>SANTA CATALINA</t>
  </si>
  <si>
    <t>SANTA ROSA</t>
  </si>
  <si>
    <t>SANTA ROSA SUR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</si>
  <si>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</si>
  <si>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</si>
  <si>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</si>
  <si>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</si>
  <si>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</si>
  <si>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</si>
  <si>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</si>
  <si>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</si>
  <si>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</si>
  <si>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</si>
  <si>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</si>
  <si>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</si>
  <si>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</si>
  <si>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ZAMBRANO</t>
  </si>
  <si>
    <t>ALMEIDA</t>
  </si>
  <si>
    <t>AQUITANIA</t>
  </si>
  <si>
    <t>215115051</t>
  </si>
  <si>
    <t>ARCABUCO</t>
  </si>
  <si>
    <t>BELEN</t>
  </si>
  <si>
    <t>219015090</t>
  </si>
  <si>
    <t>BERBEO</t>
  </si>
  <si>
    <t>BETEITIVA</t>
  </si>
  <si>
    <t>BOAVITA</t>
  </si>
  <si>
    <t>210415104</t>
  </si>
  <si>
    <t>210705107</t>
  </si>
  <si>
    <t>BRICEÑO</t>
  </si>
  <si>
    <t>210915109</t>
  </si>
  <si>
    <t>BUENAVISTA</t>
  </si>
  <si>
    <t>BUSBANZA</t>
  </si>
  <si>
    <t>213115131</t>
  </si>
  <si>
    <t>CAMPOHERMOSO</t>
  </si>
  <si>
    <t>CHINAVITA</t>
  </si>
  <si>
    <t>CHIQUINQUIRA</t>
  </si>
  <si>
    <t>218015180</t>
  </si>
  <si>
    <t>CHISCAS</t>
  </si>
  <si>
    <t>218315183</t>
  </si>
  <si>
    <t>CHITA</t>
  </si>
  <si>
    <t>218515185</t>
  </si>
  <si>
    <t>CHITARAQUE</t>
  </si>
  <si>
    <t>218715187</t>
  </si>
  <si>
    <t>CHIVATA</t>
  </si>
  <si>
    <t>COMBITA</t>
  </si>
  <si>
    <t>211215212</t>
  </si>
  <si>
    <t>COPER</t>
  </si>
  <si>
    <t>211515215</t>
  </si>
  <si>
    <t>CORRALES</t>
  </si>
  <si>
    <t>211815218</t>
  </si>
  <si>
    <t>COVARACHIA</t>
  </si>
  <si>
    <t>CUBARA</t>
  </si>
  <si>
    <t>CUCAITA</t>
  </si>
  <si>
    <t>CUITIVA</t>
  </si>
  <si>
    <t>CHIQUIZA</t>
  </si>
  <si>
    <t>CHIVOR</t>
  </si>
  <si>
    <t>214415244</t>
  </si>
  <si>
    <t>EL COCUY</t>
  </si>
  <si>
    <t>214815248</t>
  </si>
  <si>
    <t>EL ESPINO</t>
  </si>
  <si>
    <t>217215272</t>
  </si>
  <si>
    <t>FIRAVITOBA</t>
  </si>
  <si>
    <t>217615276</t>
  </si>
  <si>
    <t>FLORESTA</t>
  </si>
  <si>
    <t>GACHANTIVA</t>
  </si>
  <si>
    <t>GAMEZA</t>
  </si>
  <si>
    <t>GARAGOA</t>
  </si>
  <si>
    <t>211715317</t>
  </si>
  <si>
    <t>GUACAMAYAS</t>
  </si>
  <si>
    <t>GUATEQUE</t>
  </si>
  <si>
    <t>212515325</t>
  </si>
  <si>
    <t>GUAYATA</t>
  </si>
  <si>
    <t>GUICAN</t>
  </si>
  <si>
    <t>216215362</t>
  </si>
  <si>
    <t>IZA</t>
  </si>
  <si>
    <t>216715367</t>
  </si>
  <si>
    <t>JENESANO</t>
  </si>
  <si>
    <t>216815368</t>
  </si>
  <si>
    <t>217715377</t>
  </si>
  <si>
    <t>LABRANZAGRANDE</t>
  </si>
  <si>
    <t>LA CAPILLA</t>
  </si>
  <si>
    <t>210115401</t>
  </si>
  <si>
    <t>LA VICTORIA</t>
  </si>
  <si>
    <t>210315403</t>
  </si>
  <si>
    <t>LA UVITA</t>
  </si>
  <si>
    <t>210715407</t>
  </si>
  <si>
    <t>VILLA DE LEYVA</t>
  </si>
  <si>
    <t>MACANAL</t>
  </si>
  <si>
    <t>214215442</t>
  </si>
  <si>
    <t>MARIPI</t>
  </si>
  <si>
    <t>215515455</t>
  </si>
  <si>
    <t>MIRAFLORES</t>
  </si>
  <si>
    <t>MONGUA</t>
  </si>
  <si>
    <t>216615466</t>
  </si>
  <si>
    <t>MONGUI</t>
  </si>
  <si>
    <t>216915469</t>
  </si>
  <si>
    <t>MONIQUIRA</t>
  </si>
  <si>
    <t>MOTAVITA</t>
  </si>
  <si>
    <t>MUZO</t>
  </si>
  <si>
    <t>219115491</t>
  </si>
  <si>
    <t>NOBSA</t>
  </si>
  <si>
    <t>NUEVO COLON</t>
  </si>
  <si>
    <t>OICATA</t>
  </si>
  <si>
    <t>OTANCHE</t>
  </si>
  <si>
    <t>PACHAVITA</t>
  </si>
  <si>
    <t>PAEZ</t>
  </si>
  <si>
    <t>211615516</t>
  </si>
  <si>
    <t>PAIPA</t>
  </si>
  <si>
    <t>PAJARITO</t>
  </si>
  <si>
    <t>PANQUEBA</t>
  </si>
  <si>
    <t>213115531</t>
  </si>
  <si>
    <t>PAUNA</t>
  </si>
  <si>
    <t>213315533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</si>
  <si>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</si>
  <si>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</si>
  <si>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</si>
  <si>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</si>
  <si>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</si>
  <si>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</si>
  <si>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</si>
  <si>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</si>
  <si>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</si>
  <si>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</si>
  <si>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</si>
  <si>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</si>
  <si>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</si>
  <si>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</si>
  <si>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</si>
  <si>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217315673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</si>
  <si>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</si>
  <si>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</si>
  <si>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</si>
  <si>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</si>
  <si>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</si>
  <si>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</si>
  <si>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</si>
  <si>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</si>
  <si>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</si>
  <si>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</si>
  <si>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</si>
  <si>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</si>
  <si>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</si>
  <si>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</si>
  <si>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</si>
  <si>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</si>
  <si>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</si>
  <si>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</si>
  <si>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</si>
  <si>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</si>
  <si>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</si>
  <si>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</si>
  <si>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</si>
  <si>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</si>
  <si>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</si>
  <si>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</si>
  <si>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</si>
  <si>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</si>
  <si>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</si>
  <si>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</si>
  <si>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</si>
  <si>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</si>
  <si>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</si>
  <si>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</si>
  <si>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</si>
  <si>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</si>
  <si>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</si>
  <si>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</si>
  <si>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211317013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</si>
  <si>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</si>
  <si>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</si>
  <si>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</si>
  <si>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</si>
  <si>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</si>
  <si>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</si>
  <si>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</si>
  <si>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</si>
  <si>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</si>
  <si>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</si>
  <si>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</si>
  <si>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</si>
  <si>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</si>
  <si>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</si>
  <si>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</si>
  <si>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</si>
  <si>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</si>
  <si>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</si>
  <si>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</si>
  <si>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</si>
  <si>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</si>
  <si>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</si>
  <si>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</si>
  <si>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</si>
  <si>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</si>
  <si>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</si>
  <si>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</si>
  <si>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</si>
  <si>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</si>
  <si>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</si>
  <si>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</si>
  <si>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</si>
  <si>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</si>
  <si>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</si>
  <si>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</si>
  <si>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</si>
  <si>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</si>
  <si>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</si>
  <si>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</si>
  <si>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</si>
  <si>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</si>
  <si>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</si>
  <si>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</si>
  <si>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</si>
  <si>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</si>
  <si>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</si>
  <si>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</si>
  <si>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</si>
  <si>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217519075</t>
  </si>
  <si>
    <t>BALBOA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</si>
  <si>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</si>
  <si>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</si>
  <si>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</si>
  <si>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</si>
  <si>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</si>
  <si>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</si>
  <si>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</si>
  <si>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</si>
  <si>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</si>
  <si>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</si>
  <si>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</si>
  <si>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</si>
  <si>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</si>
  <si>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</si>
  <si>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</si>
  <si>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</si>
  <si>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</si>
  <si>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</si>
  <si>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</si>
  <si>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</si>
  <si>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</si>
  <si>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</si>
  <si>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</si>
  <si>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</si>
  <si>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</si>
  <si>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</si>
  <si>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</si>
  <si>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</si>
  <si>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</si>
  <si>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</si>
  <si>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</si>
  <si>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</si>
  <si>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</si>
  <si>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</si>
  <si>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</si>
  <si>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</si>
  <si>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</si>
  <si>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</si>
  <si>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</si>
  <si>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</si>
  <si>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</si>
  <si>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</si>
  <si>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</si>
  <si>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</si>
  <si>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</si>
  <si>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</si>
  <si>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</si>
  <si>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</si>
  <si>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</si>
  <si>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</si>
  <si>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</si>
  <si>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</si>
  <si>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</si>
  <si>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</si>
  <si>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</si>
  <si>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</si>
  <si>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218320383</t>
  </si>
  <si>
    <t>LA GLORIA</t>
  </si>
  <si>
    <t>210020400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</si>
  <si>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</si>
  <si>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</si>
  <si>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</si>
  <si>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</si>
  <si>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</si>
  <si>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</si>
  <si>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</si>
  <si>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</si>
  <si>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</si>
  <si>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</si>
  <si>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</si>
  <si>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</si>
  <si>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</si>
  <si>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</si>
  <si>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</si>
  <si>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</si>
  <si>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</si>
  <si>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</si>
  <si>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</si>
  <si>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</si>
  <si>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</si>
  <si>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216823068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</si>
  <si>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</si>
  <si>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</si>
  <si>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</si>
  <si>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</si>
  <si>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</si>
  <si>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</si>
  <si>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</si>
  <si>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</si>
  <si>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</si>
  <si>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</si>
  <si>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</si>
  <si>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</si>
  <si>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</si>
  <si>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</si>
  <si>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</si>
  <si>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</si>
  <si>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</si>
  <si>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</si>
  <si>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</si>
  <si>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</si>
  <si>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</si>
  <si>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</si>
  <si>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</si>
  <si>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</si>
  <si>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</si>
  <si>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</si>
  <si>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</si>
  <si>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</si>
  <si>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</si>
  <si>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</si>
  <si>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</si>
  <si>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</si>
  <si>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</si>
  <si>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</si>
  <si>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</si>
  <si>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</si>
  <si>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</si>
  <si>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</si>
  <si>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</si>
  <si>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</si>
  <si>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210125001</t>
  </si>
  <si>
    <t>AGUA DE DIOS</t>
  </si>
  <si>
    <t>211925019</t>
  </si>
  <si>
    <t>ALBAN</t>
  </si>
  <si>
    <t>213525035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</si>
  <si>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</si>
  <si>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</si>
  <si>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</si>
  <si>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</si>
  <si>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</si>
  <si>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</si>
  <si>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</si>
  <si>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</si>
  <si>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</si>
  <si>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</si>
  <si>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</si>
  <si>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CABRERA</t>
  </si>
  <si>
    <t>212325123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</si>
  <si>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</si>
  <si>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</si>
  <si>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</si>
  <si>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</si>
  <si>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</si>
  <si>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</si>
  <si>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</si>
  <si>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</si>
  <si>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</si>
  <si>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</si>
  <si>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</si>
  <si>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</si>
  <si>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</si>
  <si>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</si>
  <si>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</si>
  <si>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218125181</t>
  </si>
  <si>
    <t>CHOACHI</t>
  </si>
  <si>
    <t>218325183</t>
  </si>
  <si>
    <t>CHOCONTA</t>
  </si>
  <si>
    <t>210025200</t>
  </si>
  <si>
    <t>COGUA</t>
  </si>
  <si>
    <t>211425214</t>
  </si>
  <si>
    <t>COTA</t>
  </si>
  <si>
    <t>212425224</t>
  </si>
  <si>
    <t>CUCUNUBA</t>
  </si>
  <si>
    <t>214525245</t>
  </si>
  <si>
    <t>EL COLEGIO</t>
  </si>
  <si>
    <t>216025260</t>
  </si>
  <si>
    <t>EL ROSAL</t>
  </si>
  <si>
    <t>216925269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</si>
  <si>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</si>
  <si>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</si>
  <si>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</si>
  <si>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</si>
  <si>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</si>
  <si>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</si>
  <si>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</si>
  <si>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</si>
  <si>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</si>
  <si>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</si>
  <si>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</si>
  <si>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219725297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</si>
  <si>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</si>
  <si>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</si>
  <si>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</si>
  <si>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</si>
  <si>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</si>
  <si>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</si>
  <si>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</si>
  <si>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</si>
  <si>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</si>
  <si>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</si>
  <si>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</si>
  <si>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</si>
  <si>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</si>
  <si>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</si>
  <si>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</si>
  <si>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213525335</t>
  </si>
  <si>
    <t>GUAYABETAL</t>
  </si>
  <si>
    <t>213925339</t>
  </si>
  <si>
    <t>GUTIERREZ</t>
  </si>
  <si>
    <t>216825368</t>
  </si>
  <si>
    <t>JERUSALEN</t>
  </si>
  <si>
    <t>217225372</t>
  </si>
  <si>
    <t>JUNIN</t>
  </si>
  <si>
    <t>217725377</t>
  </si>
  <si>
    <t>LA CALERA</t>
  </si>
  <si>
    <t>218625386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</si>
  <si>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</si>
  <si>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</si>
  <si>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</si>
  <si>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</si>
  <si>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</si>
  <si>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</si>
  <si>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</si>
  <si>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</si>
  <si>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</si>
  <si>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</si>
  <si>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</si>
  <si>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</si>
  <si>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</si>
  <si>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</si>
  <si>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</si>
  <si>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</si>
  <si>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217325473</t>
  </si>
  <si>
    <t>MOSQUERA</t>
  </si>
  <si>
    <t>218625486</t>
  </si>
  <si>
    <t>NEMOCON</t>
  </si>
  <si>
    <t>NILO</t>
  </si>
  <si>
    <t>218925489</t>
  </si>
  <si>
    <t>NIMAIMA</t>
  </si>
  <si>
    <t>219125491</t>
  </si>
  <si>
    <t>NOCAIMA</t>
  </si>
  <si>
    <t>OSPINA PEREZ</t>
  </si>
  <si>
    <t>211325513</t>
  </si>
  <si>
    <t>PACHO</t>
  </si>
  <si>
    <t>211825518</t>
  </si>
  <si>
    <t>PAIME</t>
  </si>
  <si>
    <t>212425524</t>
  </si>
  <si>
    <t>PANDI</t>
  </si>
  <si>
    <t>213025530</t>
  </si>
  <si>
    <t>PARATEBUENO</t>
  </si>
  <si>
    <t>213525535</t>
  </si>
  <si>
    <t>PASCA</t>
  </si>
  <si>
    <t>217225572</t>
  </si>
  <si>
    <t>PUERTO SALGAR</t>
  </si>
  <si>
    <t>PULI</t>
  </si>
  <si>
    <t>219225592</t>
  </si>
  <si>
    <t>QUEBRADANEGRA</t>
  </si>
  <si>
    <t>219425594</t>
  </si>
  <si>
    <t>QUETAME</t>
  </si>
  <si>
    <t>QUIPILE</t>
  </si>
  <si>
    <t>219925599</t>
  </si>
  <si>
    <t>APULO</t>
  </si>
  <si>
    <t>211225612</t>
  </si>
  <si>
    <t>RICAURTE</t>
  </si>
  <si>
    <t>214525645</t>
  </si>
  <si>
    <t>SAN ANTONIO D TEQUEN</t>
  </si>
  <si>
    <t>214925649</t>
  </si>
  <si>
    <t>SAN BERNARDO</t>
  </si>
  <si>
    <t>215325653</t>
  </si>
  <si>
    <t>SAN CAYETANO</t>
  </si>
  <si>
    <t>215825658</t>
  </si>
  <si>
    <t>216225662</t>
  </si>
  <si>
    <t>SAN JUAN DE RIOSECO</t>
  </si>
  <si>
    <t>211825718</t>
  </si>
  <si>
    <t>SASAIMA</t>
  </si>
  <si>
    <t>213625736</t>
  </si>
  <si>
    <t>SESQUILE</t>
  </si>
  <si>
    <t>214025740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</si>
  <si>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</si>
  <si>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</si>
  <si>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</si>
  <si>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</si>
  <si>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</si>
  <si>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</si>
  <si>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</si>
  <si>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</si>
  <si>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</si>
  <si>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</si>
  <si>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</si>
  <si>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</si>
  <si>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</si>
  <si>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217925779</t>
  </si>
  <si>
    <t>SUSA</t>
  </si>
  <si>
    <t>218125781</t>
  </si>
  <si>
    <t>SUTATAUSA</t>
  </si>
  <si>
    <t>218525785</t>
  </si>
  <si>
    <t>TABIO</t>
  </si>
  <si>
    <t>219325793</t>
  </si>
  <si>
    <t>TAUSA</t>
  </si>
  <si>
    <t>219725797</t>
  </si>
  <si>
    <t>TENA</t>
  </si>
  <si>
    <t>TENJO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</si>
  <si>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</si>
  <si>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</si>
  <si>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</si>
  <si>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</si>
  <si>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</si>
  <si>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</si>
  <si>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</si>
  <si>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</si>
  <si>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</si>
  <si>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213925839</t>
  </si>
  <si>
    <t>UBALA</t>
  </si>
  <si>
    <t>214125841</t>
  </si>
  <si>
    <t>UBAQUE</t>
  </si>
  <si>
    <t>214325843</t>
  </si>
  <si>
    <t>UBATE</t>
  </si>
  <si>
    <t>214525845</t>
  </si>
  <si>
    <t>UNE</t>
  </si>
  <si>
    <t>215125851</t>
  </si>
  <si>
    <t>UTICA</t>
  </si>
  <si>
    <t>216225862</t>
  </si>
  <si>
    <t>VERGARA</t>
  </si>
  <si>
    <t>216725867</t>
  </si>
  <si>
    <t>VIANI</t>
  </si>
  <si>
    <t>217125871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</si>
  <si>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</si>
  <si>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</si>
  <si>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</si>
  <si>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</si>
  <si>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</si>
  <si>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</si>
  <si>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</si>
  <si>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</si>
  <si>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</si>
  <si>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</si>
  <si>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</si>
  <si>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219925899</t>
  </si>
  <si>
    <t>ZIPAQUIRA</t>
  </si>
  <si>
    <t>QUIBDO</t>
  </si>
  <si>
    <t>210627006</t>
  </si>
  <si>
    <t>ACANDI</t>
  </si>
  <si>
    <t>212527025</t>
  </si>
  <si>
    <t>ALTO BAUDO</t>
  </si>
  <si>
    <t>ATRATO</t>
  </si>
  <si>
    <t>217327073</t>
  </si>
  <si>
    <t>BAGADO</t>
  </si>
  <si>
    <t>217527075</t>
  </si>
  <si>
    <t>BAHIA SOLANO</t>
  </si>
  <si>
    <t>217727077</t>
  </si>
  <si>
    <t>BAJO BAUDO-PIZA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</si>
  <si>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</si>
  <si>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</si>
  <si>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</si>
  <si>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</si>
  <si>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</si>
  <si>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</si>
  <si>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</si>
  <si>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</si>
  <si>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</si>
  <si>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</si>
  <si>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</si>
  <si>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</si>
  <si>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</si>
  <si>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</si>
  <si>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</si>
  <si>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</si>
  <si>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</si>
  <si>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</si>
  <si>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</si>
  <si>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</si>
  <si>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</si>
  <si>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</si>
  <si>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</si>
  <si>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</si>
  <si>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218727787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</si>
  <si>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</si>
  <si>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</si>
  <si>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</si>
  <si>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</si>
  <si>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</si>
  <si>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</si>
  <si>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</si>
  <si>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</si>
  <si>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</si>
  <si>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</si>
  <si>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</si>
  <si>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</si>
  <si>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</si>
  <si>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</si>
  <si>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</si>
  <si>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</si>
  <si>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</si>
  <si>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</si>
  <si>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</si>
  <si>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</si>
  <si>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</si>
  <si>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</si>
  <si>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</si>
  <si>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</si>
  <si>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214941349</t>
  </si>
  <si>
    <t>HOBO</t>
  </si>
  <si>
    <t>215741357</t>
  </si>
  <si>
    <t>IQUIRA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</si>
  <si>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</si>
  <si>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</si>
  <si>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</si>
  <si>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</si>
  <si>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</si>
  <si>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</si>
  <si>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</si>
  <si>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</si>
  <si>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</si>
  <si>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</si>
  <si>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</si>
  <si>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</si>
  <si>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</si>
  <si>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</si>
  <si>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</si>
  <si>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</si>
  <si>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</si>
  <si>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</si>
  <si>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</si>
  <si>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</si>
  <si>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</si>
  <si>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</si>
  <si>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217041770</t>
  </si>
  <si>
    <t>SUAZA</t>
  </si>
  <si>
    <t>TARQUI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</si>
  <si>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</si>
  <si>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</si>
  <si>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</si>
  <si>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</si>
  <si>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</si>
  <si>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</si>
  <si>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</si>
  <si>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</si>
  <si>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</si>
  <si>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</si>
  <si>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</si>
  <si>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210144001</t>
  </si>
  <si>
    <t>RIOHACHA</t>
  </si>
  <si>
    <t>213544035</t>
  </si>
  <si>
    <t>217844078</t>
  </si>
  <si>
    <t>BARRANCAS</t>
  </si>
  <si>
    <t>219044090</t>
  </si>
  <si>
    <t>DIBULLA</t>
  </si>
  <si>
    <t>219844098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</si>
  <si>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</si>
  <si>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</si>
  <si>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</si>
  <si>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</si>
  <si>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</si>
  <si>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</si>
  <si>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</si>
  <si>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</si>
  <si>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</si>
  <si>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</si>
  <si>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</si>
  <si>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</si>
  <si>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</si>
  <si>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</si>
  <si>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</si>
  <si>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</si>
  <si>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</si>
  <si>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</si>
  <si>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</si>
  <si>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</si>
  <si>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</si>
  <si>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</si>
  <si>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</si>
  <si>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</si>
  <si>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</si>
  <si>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</si>
  <si>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</si>
  <si>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</si>
  <si>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</si>
  <si>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</si>
  <si>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</si>
  <si>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</si>
  <si>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</si>
  <si>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</si>
  <si>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</si>
  <si>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</si>
  <si>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</si>
  <si>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</si>
  <si>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</si>
  <si>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</si>
  <si>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</si>
  <si>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</si>
  <si>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</si>
  <si>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</si>
  <si>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</si>
  <si>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</si>
  <si>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</si>
  <si>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</si>
  <si>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</si>
  <si>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</si>
  <si>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</si>
  <si>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</si>
  <si>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</si>
  <si>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</si>
  <si>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</si>
  <si>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</si>
  <si>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</si>
  <si>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</si>
  <si>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</si>
  <si>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</si>
  <si>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</si>
  <si>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</si>
  <si>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</si>
  <si>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</si>
  <si>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</si>
  <si>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</si>
  <si>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</si>
  <si>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</si>
  <si>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</si>
  <si>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</si>
  <si>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</si>
  <si>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</si>
  <si>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</si>
  <si>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</si>
  <si>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</si>
  <si>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</si>
  <si>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</si>
  <si>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</si>
  <si>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</si>
  <si>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</si>
  <si>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</si>
  <si>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</si>
  <si>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</si>
  <si>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</si>
  <si>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</si>
  <si>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</si>
  <si>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</si>
  <si>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</si>
  <si>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</si>
  <si>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</si>
  <si>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</si>
  <si>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</si>
  <si>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</si>
  <si>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</si>
  <si>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</si>
  <si>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</si>
  <si>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</si>
  <si>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</si>
  <si>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</si>
  <si>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</si>
  <si>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</si>
  <si>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</si>
  <si>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</si>
  <si>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</si>
  <si>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</si>
  <si>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</si>
  <si>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</si>
  <si>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</si>
  <si>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</si>
  <si>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</si>
  <si>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</si>
  <si>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</si>
  <si>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</si>
  <si>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</si>
  <si>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</si>
  <si>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</si>
  <si>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</si>
  <si>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</si>
  <si>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</si>
  <si>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</si>
  <si>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</si>
  <si>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</si>
  <si>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</si>
  <si>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</si>
  <si>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</si>
  <si>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</si>
  <si>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</si>
  <si>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</si>
  <si>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</si>
  <si>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</si>
  <si>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</si>
  <si>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</si>
  <si>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</si>
  <si>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</si>
  <si>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</si>
  <si>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</si>
  <si>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</si>
  <si>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</si>
  <si>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</si>
  <si>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</si>
  <si>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</si>
  <si>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</si>
  <si>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</si>
  <si>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</si>
  <si>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</si>
  <si>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</si>
  <si>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</si>
  <si>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</si>
  <si>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</si>
  <si>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</si>
  <si>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</si>
  <si>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</si>
  <si>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</si>
  <si>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</si>
  <si>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</si>
  <si>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</si>
  <si>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</si>
  <si>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</si>
  <si>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</si>
  <si>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</si>
  <si>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</si>
  <si>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</si>
  <si>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</si>
  <si>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</si>
  <si>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</si>
  <si>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</si>
  <si>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</si>
  <si>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</si>
  <si>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</si>
  <si>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</si>
  <si>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</si>
  <si>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</si>
  <si>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</si>
  <si>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</si>
  <si>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</si>
  <si>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</si>
  <si>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</si>
  <si>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</si>
  <si>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</si>
  <si>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</si>
  <si>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</si>
  <si>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</si>
  <si>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</si>
  <si>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217968079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</si>
  <si>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</si>
  <si>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</si>
  <si>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</si>
  <si>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</si>
  <si>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</si>
  <si>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</si>
  <si>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</si>
  <si>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</si>
  <si>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</si>
  <si>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</si>
  <si>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CHARALA</t>
  </si>
  <si>
    <t>216968169</t>
  </si>
  <si>
    <t>CHARTA</t>
  </si>
  <si>
    <t>217668176</t>
  </si>
  <si>
    <t>217968179</t>
  </si>
  <si>
    <t>CHIPATA</t>
  </si>
  <si>
    <t>219068190</t>
  </si>
  <si>
    <t>CIMITARRA</t>
  </si>
  <si>
    <t>210768207</t>
  </si>
  <si>
    <t>210968209</t>
  </si>
  <si>
    <t>CONFINES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</si>
  <si>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</si>
  <si>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</si>
  <si>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</si>
  <si>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</si>
  <si>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</si>
  <si>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</si>
  <si>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</si>
  <si>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</si>
  <si>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</si>
  <si>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215568255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</si>
  <si>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</si>
  <si>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</si>
  <si>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</si>
  <si>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</si>
  <si>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</si>
  <si>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</si>
  <si>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</si>
  <si>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</si>
  <si>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</si>
  <si>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219868298</t>
  </si>
  <si>
    <t>GAMBITA</t>
  </si>
  <si>
    <t>211868318</t>
  </si>
  <si>
    <t>GUACA</t>
  </si>
  <si>
    <t>GUAPOTA</t>
  </si>
  <si>
    <t>GUAVATA</t>
  </si>
  <si>
    <t>GUEPSA</t>
  </si>
  <si>
    <t>214468344</t>
  </si>
  <si>
    <t>HATO</t>
  </si>
  <si>
    <t>216868368</t>
  </si>
  <si>
    <t>JESUS MARIA</t>
  </si>
  <si>
    <t>JORDAN</t>
  </si>
  <si>
    <t>217768377</t>
  </si>
  <si>
    <t>LA BELLEZA</t>
  </si>
  <si>
    <t>LANDAZURI</t>
  </si>
  <si>
    <t>210668406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</si>
  <si>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</si>
  <si>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</si>
  <si>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</si>
  <si>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</si>
  <si>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</si>
  <si>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</si>
  <si>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</si>
  <si>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</si>
  <si>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</si>
  <si>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MOGOTES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</si>
  <si>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</si>
  <si>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</si>
  <si>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</si>
  <si>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</si>
  <si>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</si>
  <si>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</si>
  <si>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</si>
  <si>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</si>
  <si>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</si>
  <si>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</si>
  <si>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</si>
  <si>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</si>
  <si>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</si>
  <si>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PIEDECUESTA</t>
  </si>
  <si>
    <t>214968549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</si>
  <si>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</si>
  <si>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</si>
  <si>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</si>
  <si>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</si>
  <si>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</si>
  <si>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</si>
  <si>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</si>
  <si>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</si>
  <si>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</si>
  <si>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</si>
  <si>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</si>
  <si>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</si>
  <si>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</si>
  <si>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SAN GIL</t>
  </si>
  <si>
    <t>218268682</t>
  </si>
  <si>
    <t>SAN JOAQUIN</t>
  </si>
  <si>
    <t>SAN JOSE MIRANDA</t>
  </si>
  <si>
    <t>218668686</t>
  </si>
  <si>
    <t>SAN MIGUEL</t>
  </si>
  <si>
    <t>218968689</t>
  </si>
  <si>
    <t>SAN VICENTE CHUCURI</t>
  </si>
  <si>
    <t>210568705</t>
  </si>
  <si>
    <t>212068720</t>
  </si>
  <si>
    <t>SANTA HELENA</t>
  </si>
  <si>
    <t>214568745</t>
  </si>
  <si>
    <t>SIMACOTA</t>
  </si>
  <si>
    <t>SOCORRO</t>
  </si>
  <si>
    <t>217068770</t>
  </si>
  <si>
    <t>SUAITA</t>
  </si>
  <si>
    <t>217368773</t>
  </si>
  <si>
    <t>218068780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</si>
  <si>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</si>
  <si>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</si>
  <si>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</si>
  <si>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</si>
  <si>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</si>
  <si>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</si>
  <si>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</si>
  <si>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</si>
  <si>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</si>
  <si>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</si>
  <si>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</si>
  <si>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</si>
  <si>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</si>
  <si>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</si>
  <si>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089970221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</si>
  <si>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</si>
  <si>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</si>
  <si>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</si>
  <si>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</si>
  <si>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</si>
  <si>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</si>
  <si>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</si>
  <si>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</si>
  <si>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</si>
  <si>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</si>
  <si>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</si>
  <si>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</si>
  <si>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</si>
  <si>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</si>
  <si>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</si>
  <si>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</si>
  <si>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</si>
  <si>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</si>
  <si>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</si>
  <si>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</si>
  <si>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</si>
  <si>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</si>
  <si>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</si>
  <si>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</si>
  <si>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</si>
  <si>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</si>
  <si>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</si>
  <si>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</si>
  <si>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</si>
  <si>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</si>
  <si>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</si>
  <si>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</si>
  <si>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</si>
  <si>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</si>
  <si>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</si>
  <si>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</si>
  <si>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</si>
  <si>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</si>
  <si>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</si>
  <si>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</si>
  <si>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</si>
  <si>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</si>
  <si>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</si>
  <si>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</si>
  <si>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</si>
  <si>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</si>
  <si>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</si>
  <si>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</si>
  <si>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</si>
  <si>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</si>
  <si>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</si>
  <si>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</si>
  <si>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</si>
  <si>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</si>
  <si>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</si>
  <si>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</si>
  <si>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</si>
  <si>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</si>
  <si>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</si>
  <si>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</si>
  <si>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</si>
  <si>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</si>
  <si>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</si>
  <si>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</si>
  <si>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</si>
  <si>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</si>
  <si>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</si>
  <si>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</si>
  <si>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</si>
  <si>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</si>
  <si>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</si>
  <si>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</si>
  <si>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</si>
  <si>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</si>
  <si>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</si>
  <si>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</si>
  <si>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</si>
  <si>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</si>
  <si>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</si>
  <si>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</si>
  <si>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</si>
  <si>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</si>
  <si>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</si>
  <si>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</si>
  <si>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</si>
  <si>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</si>
  <si>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</si>
  <si>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</si>
  <si>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</si>
  <si>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</si>
  <si>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</si>
  <si>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</si>
  <si>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</si>
  <si>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</si>
  <si>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</si>
  <si>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</si>
  <si>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</si>
  <si>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</si>
  <si>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</si>
  <si>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</si>
  <si>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</si>
  <si>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</si>
  <si>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</si>
  <si>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</si>
  <si>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</si>
  <si>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</si>
  <si>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</si>
  <si>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</si>
  <si>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</si>
  <si>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</si>
  <si>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</si>
  <si>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</si>
  <si>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</si>
  <si>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</si>
  <si>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COLON</t>
  </si>
  <si>
    <t>ORITO</t>
  </si>
  <si>
    <t>PUERTO CAICEDO</t>
  </si>
  <si>
    <t>PUERTO GUZMAN</t>
  </si>
  <si>
    <t>PUERTO LEGUIZAMO</t>
  </si>
  <si>
    <t>VALLE GUAMUEZ</t>
  </si>
  <si>
    <t>VILLAGARZON</t>
  </si>
  <si>
    <t>214705647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</si>
  <si>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</si>
  <si>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</si>
  <si>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</si>
  <si>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</si>
  <si>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</si>
  <si>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</si>
  <si>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</si>
  <si>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</si>
  <si>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</si>
  <si>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</si>
  <si>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</si>
  <si>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</si>
  <si>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</si>
  <si>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SALARIOS Y PAGOS LABORALES</t>
  </si>
  <si>
    <t>DIAN</t>
  </si>
  <si>
    <t>HONORARIOS</t>
  </si>
  <si>
    <t>RETENCION EN LA FUENTE POR SERVICIOS</t>
  </si>
  <si>
    <t>RETENCION EN LA FUENTE POR COMPRAS</t>
  </si>
  <si>
    <t>IMPUESTO A LAS VENTAS RETENIDO POR CONSIGNAR</t>
  </si>
  <si>
    <t>RETENCION ICA POR COMPRAS</t>
  </si>
  <si>
    <t>DEPOSITOS JUDICIALES</t>
  </si>
  <si>
    <t>069600000</t>
  </si>
  <si>
    <t>BANCO AGRARIO</t>
  </si>
  <si>
    <t>DEPARTAMENTO</t>
  </si>
  <si>
    <t>CUNDINAMARCA</t>
  </si>
  <si>
    <t xml:space="preserve"> </t>
  </si>
  <si>
    <t>Modelo: CGN-96-001</t>
  </si>
  <si>
    <t>MUNICIPIO</t>
  </si>
  <si>
    <t>BOGOTA D.C.</t>
  </si>
  <si>
    <t>SIN CONSOLIDAR</t>
  </si>
  <si>
    <t>ENTIDAD</t>
  </si>
  <si>
    <t>MINISTERIO DE EDUCACION NACIONAL</t>
  </si>
  <si>
    <t xml:space="preserve">CODIGO </t>
  </si>
  <si>
    <t>011300000</t>
  </si>
  <si>
    <t>FECHA DE CORTE</t>
  </si>
  <si>
    <t>31/12/2004</t>
  </si>
  <si>
    <t>NOMBRE</t>
  </si>
  <si>
    <t>CORRIENTE</t>
  </si>
  <si>
    <t>NO CORRIENTE</t>
  </si>
  <si>
    <t>TOTAL SALDO</t>
  </si>
  <si>
    <t>ACTIVO</t>
  </si>
  <si>
    <t>EFECTIVO</t>
  </si>
  <si>
    <t>CAJA</t>
  </si>
  <si>
    <t>Caja Menor</t>
  </si>
  <si>
    <t>BANCOS Y CORPORACIONES</t>
  </si>
  <si>
    <t>Cuentas corrientes Bancarias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</si>
  <si>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</si>
  <si>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</si>
  <si>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</si>
  <si>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</si>
  <si>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</si>
  <si>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</si>
  <si>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</si>
  <si>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</si>
  <si>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</si>
  <si>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</si>
  <si>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</si>
  <si>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</si>
  <si>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</si>
  <si>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</si>
  <si>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</si>
  <si>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</si>
  <si>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</si>
  <si>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</si>
  <si>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</si>
  <si>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</si>
  <si>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</si>
  <si>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</si>
  <si>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</si>
  <si>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</si>
  <si>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</si>
  <si>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</si>
  <si>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</si>
  <si>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</si>
  <si>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</si>
  <si>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</si>
  <si>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Reclamaciones e Indeminizaciones a Otros Sectores</t>
  </si>
  <si>
    <t>Otros Deudores</t>
  </si>
  <si>
    <t>PROVISION PARA DEUDORES CR</t>
  </si>
  <si>
    <t>Rentas Parafiscales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</si>
  <si>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</si>
  <si>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</si>
  <si>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</si>
  <si>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</si>
  <si>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</si>
  <si>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</si>
  <si>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</si>
  <si>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</si>
  <si>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</si>
  <si>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</si>
  <si>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</si>
  <si>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</si>
  <si>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</si>
  <si>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BIENES MUEBLES EN BODEGA</t>
  </si>
  <si>
    <t>Maquinaria y Equipo</t>
  </si>
  <si>
    <t>Equipo Médico y Científico</t>
  </si>
  <si>
    <t>Muebles, Enseres y Equipo de Oficina</t>
  </si>
  <si>
    <t>Equipo de transporte traccion elevacion</t>
  </si>
  <si>
    <t>Equipo de Comedor y Cocina Desp y Hot</t>
  </si>
  <si>
    <t>Ajuste por inflacion</t>
  </si>
  <si>
    <t>EDIFICACIONES</t>
  </si>
  <si>
    <t>Edificios y Casas</t>
  </si>
  <si>
    <t>MAQUINARIA Y EQUIPO</t>
  </si>
  <si>
    <t>Equipo de Construcción</t>
  </si>
  <si>
    <t>Maquinaria Industrial</t>
  </si>
  <si>
    <t>Equipo de Música</t>
  </si>
  <si>
    <t>Equipo de Recreación y Deportes</t>
  </si>
  <si>
    <t>Armamento de Vigilancia</t>
  </si>
  <si>
    <t>Herramientas y Accesorios</t>
  </si>
  <si>
    <t>Otros maquinaria y equipo</t>
  </si>
  <si>
    <t>EQUIPO MEDICO Y CIENTIFICO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</si>
  <si>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</si>
  <si>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</si>
  <si>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</si>
  <si>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</si>
  <si>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</si>
  <si>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</si>
  <si>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</si>
  <si>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</si>
  <si>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</si>
  <si>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</si>
  <si>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</si>
  <si>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</si>
  <si>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</si>
  <si>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</si>
  <si>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</si>
  <si>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</si>
  <si>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</si>
  <si>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</si>
  <si>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</si>
  <si>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</si>
  <si>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</si>
  <si>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</si>
  <si>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</si>
  <si>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</si>
  <si>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</si>
  <si>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</si>
  <si>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</si>
  <si>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</si>
  <si>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</si>
  <si>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</si>
  <si>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</si>
  <si>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</si>
  <si>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</si>
  <si>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</si>
  <si>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</si>
  <si>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</si>
  <si>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</si>
  <si>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</si>
  <si>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</si>
  <si>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</si>
  <si>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</si>
  <si>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</si>
  <si>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</si>
  <si>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</si>
  <si>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</si>
  <si>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</si>
  <si>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</si>
  <si>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</si>
  <si>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</si>
  <si>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</si>
  <si>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</si>
  <si>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</si>
  <si>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</si>
  <si>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</si>
  <si>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</si>
  <si>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</si>
  <si>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</si>
  <si>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</si>
  <si>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</si>
  <si>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</si>
  <si>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</si>
  <si>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</si>
  <si>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</si>
  <si>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</si>
  <si>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</si>
  <si>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</si>
  <si>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</si>
  <si>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</si>
  <si>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</si>
  <si>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</si>
  <si>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</si>
  <si>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</si>
  <si>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Propiedades, Planta y Equipo</t>
  </si>
  <si>
    <t>Otros Bienes y Derechos en Investig. Adtiva</t>
  </si>
  <si>
    <t>PROV. PARA BIENES Y DERECHOS EN INVEST. ADTIVA</t>
  </si>
  <si>
    <t>VALORIZACIONES</t>
  </si>
  <si>
    <t>Terrenos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</si>
  <si>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</si>
  <si>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</si>
  <si>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</si>
  <si>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</si>
  <si>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</si>
  <si>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</si>
  <si>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</si>
  <si>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</si>
  <si>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</si>
  <si>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</si>
  <si>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</si>
  <si>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</si>
  <si>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</si>
  <si>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</si>
  <si>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</si>
  <si>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</si>
  <si>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</si>
  <si>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</si>
  <si>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</si>
  <si>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</si>
  <si>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</si>
  <si>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</si>
  <si>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</si>
  <si>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</si>
  <si>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</si>
  <si>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</si>
  <si>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</si>
  <si>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</si>
  <si>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</si>
  <si>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</si>
  <si>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</si>
  <si>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</si>
  <si>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</si>
  <si>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</si>
  <si>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</si>
  <si>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</si>
  <si>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</si>
  <si>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</si>
  <si>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</si>
  <si>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</si>
  <si>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</si>
  <si>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</si>
  <si>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</si>
  <si>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</si>
  <si>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</si>
  <si>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</si>
  <si>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</si>
  <si>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</si>
  <si>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</si>
  <si>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</si>
  <si>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</si>
  <si>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</si>
  <si>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</si>
  <si>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</si>
  <si>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</si>
  <si>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</si>
  <si>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</si>
  <si>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</si>
  <si>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</si>
  <si>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</si>
  <si>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</si>
  <si>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</si>
  <si>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</si>
  <si>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</si>
  <si>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</si>
  <si>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</si>
  <si>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</si>
  <si>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</si>
  <si>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</si>
  <si>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</si>
  <si>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</si>
  <si>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</si>
  <si>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</si>
  <si>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</si>
  <si>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INGRESOS RECIBIDOS POR ANTICIPADO</t>
  </si>
  <si>
    <t>Otros Ingresos recibidos por anticipado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</si>
  <si>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</si>
  <si>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</si>
  <si>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</si>
  <si>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</si>
  <si>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</si>
  <si>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</si>
  <si>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</si>
  <si>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</si>
  <si>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</si>
  <si>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</si>
  <si>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</si>
  <si>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</si>
  <si>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</si>
  <si>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</si>
  <si>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</si>
  <si>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</si>
  <si>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</si>
  <si>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</si>
  <si>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</si>
  <si>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</si>
  <si>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</si>
  <si>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</si>
  <si>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</si>
  <si>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AJUSTES POR INFLACION</t>
  </si>
  <si>
    <t>Otros activos</t>
  </si>
  <si>
    <t>Patrimonio</t>
  </si>
  <si>
    <t>Depreciacion acumulada DB</t>
  </si>
  <si>
    <t>amortizacion acumulada DB</t>
  </si>
  <si>
    <t>EFECTO DEL SANEAMIENTO CONTABLE</t>
  </si>
  <si>
    <t>INGRESOS</t>
  </si>
  <si>
    <t>INGRESOS FISCALES</t>
  </si>
  <si>
    <t>NO TRIBUTARIOS</t>
  </si>
  <si>
    <t>Tasas</t>
  </si>
  <si>
    <t>Multas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</si>
  <si>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</si>
  <si>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</si>
  <si>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</si>
  <si>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</si>
  <si>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</si>
  <si>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</si>
  <si>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</si>
  <si>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DEVOLUCIONES Y DESCUENTOS</t>
  </si>
  <si>
    <t>Ingresos no tributarios</t>
  </si>
  <si>
    <t>Ingresos por Fondos Especiales</t>
  </si>
  <si>
    <t>TRANSFERENCIAS RECIBIDAS</t>
  </si>
  <si>
    <t>Transferencias corrientes del gobierno general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</si>
  <si>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</si>
  <si>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</si>
  <si>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</si>
  <si>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</si>
  <si>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</si>
  <si>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</si>
  <si>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</si>
  <si>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</si>
  <si>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</si>
  <si>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</si>
  <si>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</si>
  <si>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</si>
  <si>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</si>
  <si>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</si>
  <si>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</si>
  <si>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</si>
  <si>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</si>
  <si>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</si>
  <si>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</si>
  <si>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</si>
  <si>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</si>
  <si>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</si>
  <si>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</si>
  <si>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</si>
  <si>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</si>
  <si>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</si>
  <si>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</si>
  <si>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</si>
  <si>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</si>
  <si>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</si>
  <si>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</si>
  <si>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</si>
  <si>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servicios</t>
  </si>
  <si>
    <t>Donaciones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</si>
  <si>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</si>
  <si>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</si>
  <si>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</si>
  <si>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</si>
  <si>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</si>
  <si>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</si>
  <si>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</si>
  <si>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</si>
  <si>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</si>
  <si>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</si>
  <si>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</si>
  <si>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</si>
  <si>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</si>
  <si>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</si>
  <si>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</si>
  <si>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</si>
  <si>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</si>
  <si>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</si>
  <si>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</si>
  <si>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</si>
  <si>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</si>
  <si>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</si>
  <si>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</si>
  <si>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</si>
  <si>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</si>
  <si>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</si>
  <si>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</si>
  <si>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</si>
  <si>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</si>
  <si>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</si>
  <si>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</si>
  <si>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</si>
  <si>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</si>
  <si>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</si>
  <si>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</si>
  <si>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</si>
  <si>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</si>
  <si>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</si>
  <si>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</si>
  <si>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</si>
  <si>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</si>
  <si>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</si>
  <si>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</si>
  <si>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</si>
  <si>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</si>
  <si>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</si>
  <si>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</si>
  <si>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</si>
  <si>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</si>
  <si>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</si>
  <si>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</si>
  <si>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</si>
  <si>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</si>
  <si>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</si>
  <si>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</si>
  <si>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</si>
  <si>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</si>
  <si>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</si>
  <si>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Comunicación y transporte</t>
  </si>
  <si>
    <t>Seguros Generales</t>
  </si>
  <si>
    <t>Imprevistos</t>
  </si>
  <si>
    <t>Capacitación Docente</t>
  </si>
  <si>
    <t>Materiales de Educación</t>
  </si>
  <si>
    <t>Diseños y Estudios</t>
  </si>
  <si>
    <t>Seguridad Industrial</t>
  </si>
  <si>
    <t>Eventos Culturales</t>
  </si>
  <si>
    <t>Combustibles y lubricantes</t>
  </si>
  <si>
    <t>Servicios Aseo cafetería y restaurante</t>
  </si>
  <si>
    <t>Procesamiento de información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</si>
  <si>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</si>
  <si>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</si>
  <si>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</si>
  <si>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</si>
  <si>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</si>
  <si>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</si>
  <si>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</si>
  <si>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</si>
  <si>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</si>
  <si>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</si>
  <si>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</si>
  <si>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</si>
  <si>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</si>
  <si>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</si>
  <si>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</si>
  <si>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</si>
  <si>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</si>
  <si>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</si>
  <si>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</si>
  <si>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</si>
  <si>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</si>
  <si>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</si>
  <si>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</si>
  <si>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</si>
  <si>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</si>
  <si>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</si>
  <si>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</si>
  <si>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</si>
  <si>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</si>
  <si>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</si>
  <si>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</si>
  <si>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</si>
  <si>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</si>
  <si>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</si>
  <si>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</si>
  <si>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</si>
  <si>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</si>
  <si>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</si>
  <si>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</si>
  <si>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</si>
  <si>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</si>
  <si>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</si>
  <si>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</si>
  <si>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</si>
  <si>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</si>
  <si>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</si>
  <si>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</si>
  <si>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</si>
  <si>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</si>
  <si>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</si>
  <si>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</si>
  <si>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</si>
  <si>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</si>
  <si>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</si>
  <si>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</si>
  <si>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</si>
  <si>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</si>
  <si>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</si>
  <si>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</si>
  <si>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</si>
  <si>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</si>
  <si>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</si>
  <si>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</si>
  <si>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</si>
  <si>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</si>
  <si>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</si>
  <si>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</si>
  <si>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</si>
  <si>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</si>
  <si>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</si>
  <si>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</si>
  <si>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</si>
  <si>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</si>
  <si>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</si>
  <si>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</si>
  <si>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</si>
  <si>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</si>
  <si>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Cruce de Cuentas</t>
  </si>
  <si>
    <t>OPERACIONES DE TRASPASO DE B. Y D.</t>
  </si>
  <si>
    <t>Bienes Transferidos</t>
  </si>
  <si>
    <t>OTROS GASTOS</t>
  </si>
  <si>
    <t>Comisiones y otros gastos bancarios</t>
  </si>
  <si>
    <t>otros gtos financieros</t>
  </si>
  <si>
    <t>Aportes sobre la Nómina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</si>
  <si>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</si>
  <si>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</si>
  <si>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</si>
  <si>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</si>
  <si>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</si>
  <si>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</si>
  <si>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</si>
  <si>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</si>
  <si>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</si>
  <si>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</si>
  <si>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</si>
  <si>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</si>
  <si>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</si>
  <si>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</si>
  <si>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</si>
  <si>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</si>
  <si>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</si>
  <si>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</si>
  <si>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</si>
  <si>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</si>
  <si>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</si>
  <si>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</si>
  <si>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</si>
  <si>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</si>
  <si>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</si>
  <si>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</si>
  <si>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</si>
  <si>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</si>
  <si>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</si>
  <si>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</si>
  <si>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</si>
  <si>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</si>
  <si>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</si>
  <si>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</si>
  <si>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</si>
  <si>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</si>
  <si>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</si>
  <si>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</si>
  <si>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</si>
  <si>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</si>
  <si>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</si>
  <si>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</si>
  <si>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</si>
  <si>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</si>
  <si>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</si>
  <si>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</si>
  <si>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</si>
  <si>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Situado fiscal</t>
  </si>
  <si>
    <t>030520</t>
  </si>
  <si>
    <t>Transferencias Nacionales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</si>
  <si>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</si>
  <si>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</si>
  <si>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</si>
  <si>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</si>
  <si>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</si>
  <si>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</si>
  <si>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</si>
  <si>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</si>
  <si>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</si>
  <si>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</si>
  <si>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Transferencias por convenios con el sector privado</t>
  </si>
  <si>
    <t>GASTOS DE PERSONAL</t>
  </si>
  <si>
    <t>GASTOS GENERALES</t>
  </si>
  <si>
    <t>PROGRAMAS DE INVERSION</t>
  </si>
  <si>
    <t>OTROS RECURSOS DE CAPITAL</t>
  </si>
  <si>
    <t>CUOTA DE AUDITAJE</t>
  </si>
  <si>
    <t>DESEMBOLSO DE CREDITO EXTERNO NO MONETIZADO</t>
  </si>
  <si>
    <t>CESANTIAS</t>
  </si>
  <si>
    <t>041300000</t>
  </si>
  <si>
    <t>FONDO NACIONAL DEL AHORRO</t>
  </si>
  <si>
    <t>071500000</t>
  </si>
  <si>
    <t>FONDO DE PRESTACIONES SOCIALES DEL MAGISTERIO</t>
  </si>
  <si>
    <t>APORTES SEGURIDAD SOCIAL EN SALUD</t>
  </si>
  <si>
    <t>070200000</t>
  </si>
  <si>
    <t>CAJANAL</t>
  </si>
  <si>
    <t>070100000</t>
  </si>
  <si>
    <t>CAPRECOM</t>
  </si>
  <si>
    <t>070400000</t>
  </si>
  <si>
    <t>ISS</t>
  </si>
  <si>
    <t>FOSYGA</t>
  </si>
  <si>
    <t>RIESGOS PROFESIONALES</t>
  </si>
  <si>
    <t>I.S.S</t>
  </si>
  <si>
    <t>APORTES A FONDOS PENSIONALES</t>
  </si>
  <si>
    <t>COTIZACIONES A ENTIDADES ADMINISTRADORAS DEL REGIMEN</t>
  </si>
  <si>
    <t>71500000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</si>
  <si>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</si>
  <si>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</si>
  <si>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</si>
  <si>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</si>
  <si>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</si>
  <si>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</si>
  <si>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</si>
  <si>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</si>
  <si>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</si>
  <si>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</si>
  <si>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</si>
  <si>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</si>
  <si>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</si>
  <si>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ACUEDUCTO Y ALCANTARILLADO DE BOGOTA</t>
  </si>
  <si>
    <t>COMUNICACIONES Y TRANSPORTE</t>
  </si>
  <si>
    <t>030100000</t>
  </si>
  <si>
    <t>ADMINISTRACION POSTAL NACIONAL</t>
  </si>
  <si>
    <t>NACIONAL ADMINISTRACION DESCENTRALIZADA ESTABL.PUBLICOS</t>
  </si>
  <si>
    <t>821920000</t>
  </si>
  <si>
    <t>UNIVERSIDAD POPULAR DEL CESAR</t>
  </si>
  <si>
    <t>NACIONAL ADMINISTRACION CENTRAL</t>
  </si>
  <si>
    <t>CORRIENTES -NAL ADMON DESCENTRALIZADA ENTES AUTONOMOS</t>
  </si>
  <si>
    <t xml:space="preserve">UNIVERSIDAD MILITAR NUEVA GRANADA </t>
  </si>
  <si>
    <t>028450000</t>
  </si>
  <si>
    <t>UNIVERSIDAD DE LOS LLANOS</t>
  </si>
  <si>
    <t>UNIVERSIDAD DEL PACIFICO</t>
  </si>
  <si>
    <t>024666000</t>
  </si>
  <si>
    <t>UNIVERSIDAD TECNOLOGICA DE PEREIRA</t>
  </si>
  <si>
    <t>026141000</t>
  </si>
  <si>
    <t>UNIVERSIDAD SURCOLOMBIANA DE NEIVA</t>
  </si>
  <si>
    <t>026318000</t>
  </si>
  <si>
    <t>UNIVERSIDAD DE LA AMAZONIA</t>
  </si>
  <si>
    <t>027017000</t>
  </si>
  <si>
    <t>UNIVERSIDAD DE CALDAS</t>
  </si>
  <si>
    <t>027219000</t>
  </si>
  <si>
    <t>UNIVERSIDAD DEL CAUCA</t>
  </si>
  <si>
    <t>027400000</t>
  </si>
  <si>
    <t>UNIVERSIDAD  NACIONAL DE COLOMBIA</t>
  </si>
  <si>
    <t>027500000</t>
  </si>
  <si>
    <t>UNIVERSIDAD PEDAGOGICA NACIONAL</t>
  </si>
  <si>
    <t>027615000</t>
  </si>
  <si>
    <t>UNIVERSIDAD PEDAG. Y TECNOLOGICA DE TUNJA</t>
  </si>
  <si>
    <t>028327000</t>
  </si>
  <si>
    <t>UNIVERSIDAD TECNOLOGICA DEL CHOCO</t>
  </si>
  <si>
    <t>821400000</t>
  </si>
  <si>
    <t>UNIVERSIDAD  COLEGIO MAYOR DE CUNDINAMARCA</t>
  </si>
  <si>
    <t>027123000</t>
  </si>
  <si>
    <t>UNIVERSIDAD DE CORDOBA</t>
  </si>
  <si>
    <t>022700000</t>
  </si>
  <si>
    <t xml:space="preserve">ESCUELA NAVAL DE CADETES </t>
  </si>
  <si>
    <t>DEPARTAMENTAL ADMINISTRACION DESCENTRALIZADA ENTES AUTONOMOS</t>
  </si>
  <si>
    <t>UNIVERSIDAD DE ANTIOQUIA</t>
  </si>
  <si>
    <t>UNIVERSIDAD DEL VALLE</t>
  </si>
  <si>
    <t>UNIVERSIDAD TECNOLOGICA DEL MAGDALENA</t>
  </si>
  <si>
    <t>UNIVERSIDAD DE ATLANTICO</t>
  </si>
  <si>
    <t>UNIVERSIDAD DE CARTAGENA</t>
  </si>
  <si>
    <t>UNIVERSIDAD CENTRAL VALLE DEL CAUCA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</si>
  <si>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</si>
  <si>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</si>
  <si>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</si>
  <si>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</si>
  <si>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</si>
  <si>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</si>
  <si>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SANTANDER- CUCUTA</t>
  </si>
  <si>
    <t>UNIVERSIDAD FCO DE PAULA SANTANDER- OCAÑA</t>
  </si>
  <si>
    <t>UNIVERSIDAD DEL TOLIMA</t>
  </si>
  <si>
    <t>UNIVERSIDAD DE LA GUAJIRA</t>
  </si>
  <si>
    <t>CONSERVATORIO DE MUSICA DELTOLIMA</t>
  </si>
  <si>
    <t>DISTRITAL ADMINISTRACION DESCENTRALIZADA ENTES AUTONOMOS</t>
  </si>
  <si>
    <t>UNIVERSIDAD DISTRITAL FRANCISCO JOSE DE CALDAS</t>
  </si>
  <si>
    <t>NO FINANCIERAS NACIONALES-OTRAS</t>
  </si>
  <si>
    <t>082800000</t>
  </si>
  <si>
    <t>SOCIEDAD GEOGRAFICA DE COLOMBIA</t>
  </si>
  <si>
    <t>032600000</t>
  </si>
  <si>
    <t>INRAVISION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</si>
  <si>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</si>
  <si>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</si>
  <si>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</si>
  <si>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</si>
  <si>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</si>
  <si>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</si>
  <si>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</si>
  <si>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</si>
  <si>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</si>
  <si>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CHOCO</t>
  </si>
  <si>
    <t>DEPARTAMENTO CORDOBA</t>
  </si>
  <si>
    <t>DEPARTAMENTO CUNDINAMARCA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</si>
  <si>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</si>
  <si>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</si>
  <si>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</si>
  <si>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</si>
  <si>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</si>
  <si>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</si>
  <si>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</si>
  <si>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</si>
  <si>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</si>
  <si>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</si>
  <si>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</si>
  <si>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</si>
  <si>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</si>
  <si>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</si>
  <si>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</si>
  <si>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</si>
  <si>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</si>
  <si>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</si>
  <si>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</si>
  <si>
    <t>DEPARTAMENTO VAUPES</t>
  </si>
  <si>
    <t>DEPARTAMENTO VICHADA</t>
  </si>
  <si>
    <t>AL SECTOR EDUCACION DISTRITAL</t>
  </si>
  <si>
    <t>DISTRITO ESPEC. INDUS. Y PORTUARIO BARRANQUILLA</t>
  </si>
  <si>
    <t>CARTAGENA DE INDIAS DISTRITO TURISTICO Y CULTURAL</t>
  </si>
  <si>
    <t>SANTA MARTA DISTRITO TURISTICO CULTURAL E HISTORICO</t>
  </si>
  <si>
    <t>SANTAFE DE BOGOTA DISTRITO CAPITAL</t>
  </si>
  <si>
    <t>SISTEMA GENERAL DE PARTICIPACIONES AL SECTOR EDUCACION</t>
  </si>
  <si>
    <t>219105591</t>
  </si>
  <si>
    <t>PUERTO TRIUNFO</t>
  </si>
  <si>
    <t>SAN PEDRO URABA</t>
  </si>
  <si>
    <t>216215162</t>
  </si>
  <si>
    <t>CERINZA</t>
  </si>
  <si>
    <t>219927099</t>
  </si>
  <si>
    <t>BOJAYA</t>
  </si>
  <si>
    <t>SANTA ANA</t>
  </si>
  <si>
    <t>CUMBITARA</t>
  </si>
  <si>
    <t>MOCOA</t>
  </si>
  <si>
    <t>PUERTO ASIS</t>
  </si>
  <si>
    <t>SIBUNDOY</t>
  </si>
  <si>
    <t xml:space="preserve">GASTOS DE PERSONAL </t>
  </si>
  <si>
    <t>DIRECCION GENERAL DEL TESORO NACIONAL</t>
  </si>
  <si>
    <t xml:space="preserve">PROGRAMAS DE INVERSION </t>
  </si>
  <si>
    <t>TRANSFERENCIAS CORRIENTES</t>
  </si>
  <si>
    <t xml:space="preserve">RECAUDOS DTN POR CLASIFICAR </t>
  </si>
  <si>
    <t>CRUCE DE CUENTAS</t>
  </si>
  <si>
    <t xml:space="preserve">    NOHEMY ARIAS OTERO</t>
  </si>
  <si>
    <t>Ministra de Educación Nacional</t>
  </si>
  <si>
    <t xml:space="preserve">  </t>
  </si>
  <si>
    <t xml:space="preserve">    Secretaria General</t>
  </si>
  <si>
    <t>INFORMACION SOBRE SALDOS DE OPERACIONES RECIPROCAS-CONSOLIDADO</t>
  </si>
  <si>
    <t>CUENTA CORRIENTE BANCARIA</t>
  </si>
  <si>
    <t>040100000</t>
  </si>
  <si>
    <t>BANCAFE</t>
  </si>
  <si>
    <t>DEUDORES SERVICIOS EDUCATIVOS</t>
  </si>
  <si>
    <t>INDERVALLE</t>
  </si>
  <si>
    <t>024800000</t>
  </si>
  <si>
    <t>COLDEPORTES NACIONAL</t>
  </si>
  <si>
    <t>ANTICIPO IMPUESTO INDUSTRIA Y COMERCIO</t>
  </si>
  <si>
    <t>MUNICIPIO DE SANTIAGO DE CALI</t>
  </si>
  <si>
    <t>BALANCE GENERAL</t>
  </si>
  <si>
    <t>A 31 DICIEMBRE DE 2004</t>
  </si>
  <si>
    <t>(Cifras en miles de pesos)</t>
  </si>
  <si>
    <t>Periodo</t>
  </si>
  <si>
    <t>Código</t>
  </si>
  <si>
    <t>Actual</t>
  </si>
  <si>
    <t>$</t>
  </si>
  <si>
    <t>CORRIENTE (1)</t>
  </si>
  <si>
    <t>CORRIENTE (4)</t>
  </si>
  <si>
    <t>Efectivo</t>
  </si>
  <si>
    <t>Depósitos y exigibilidades</t>
  </si>
  <si>
    <t>Caja</t>
  </si>
  <si>
    <t>Operaciones de banca central</t>
  </si>
  <si>
    <t>Operaciones de captación y servicios financieros</t>
  </si>
  <si>
    <t>Fondos Interbanc.vendidos y pactos de rev.</t>
  </si>
  <si>
    <t>Fondos comprados y pactos de recompra</t>
  </si>
  <si>
    <t>Fondos en tránsito</t>
  </si>
  <si>
    <t>Fondos especiales</t>
  </si>
  <si>
    <t>Inversiones</t>
  </si>
  <si>
    <t>Deuda pública</t>
  </si>
  <si>
    <t>Inversiones Admon. De Liquidez R.Fija</t>
  </si>
  <si>
    <t>De renta fija</t>
  </si>
  <si>
    <t>Interna</t>
  </si>
  <si>
    <t>De renta variable en entidades privadas</t>
  </si>
  <si>
    <t>Préstamos Gubernamentales de Larg. Plazo</t>
  </si>
  <si>
    <t>Provisión para protección de inversiones</t>
  </si>
  <si>
    <t>Rentas por cobrar</t>
  </si>
  <si>
    <t>Obligaciones financieras</t>
  </si>
  <si>
    <t>Vigencia actual</t>
  </si>
  <si>
    <t>Obligaciones financiera nacionales</t>
  </si>
  <si>
    <t>Vigencia anterior</t>
  </si>
  <si>
    <t>Obligaciones financieras del exterior</t>
  </si>
  <si>
    <t>Dificil recaudo</t>
  </si>
  <si>
    <t>Provisión para rentas por cobrar</t>
  </si>
  <si>
    <t>Cuentas por pagar</t>
  </si>
  <si>
    <t>Deudores</t>
  </si>
  <si>
    <t>Adquisicion de Bienes y servicios</t>
  </si>
  <si>
    <t>Ingresos no Tributarios</t>
  </si>
  <si>
    <t>fondos especiales</t>
  </si>
  <si>
    <t>Transferencias</t>
  </si>
  <si>
    <t>Aportes por Cobrar</t>
  </si>
  <si>
    <t>Proveedores del exterior</t>
  </si>
  <si>
    <t>Préstamos concedidos</t>
  </si>
  <si>
    <t>Contratistas</t>
  </si>
  <si>
    <t>Avances y anticipos entregados</t>
  </si>
  <si>
    <t>Operaciones de seguros y reaseguros</t>
  </si>
  <si>
    <t>Antic. o saldos a favor por imp. y cont.</t>
  </si>
  <si>
    <t>Aportes por pagar a afiliados</t>
  </si>
  <si>
    <t>Depósitos entregados</t>
  </si>
  <si>
    <t>Acreedores</t>
  </si>
  <si>
    <t>Subsidios asignados</t>
  </si>
  <si>
    <t>Deudas de dificil cobro</t>
  </si>
  <si>
    <t>Gastos financieros por pagar</t>
  </si>
  <si>
    <t>Provisión para deudores</t>
  </si>
  <si>
    <t>Retención en la fuente e impuesto de timbre</t>
  </si>
  <si>
    <t>Retención impuesto de industria y comercio</t>
  </si>
  <si>
    <t>Mercancías procesadas</t>
  </si>
  <si>
    <t>Impuestos, contribuciones y tasas por pagar</t>
  </si>
  <si>
    <t>Mercancías en existencia</t>
  </si>
  <si>
    <t>Impuesto al valor agregado</t>
  </si>
  <si>
    <t>Materias primas y suministros</t>
  </si>
  <si>
    <t>Avances y anticipos recibidos</t>
  </si>
  <si>
    <t>Banco de órganos y tejidos</t>
  </si>
  <si>
    <t>Depositos recibidos de terceros</t>
  </si>
  <si>
    <t>Productos en proceso</t>
  </si>
  <si>
    <t>Créditos judiciales</t>
  </si>
  <si>
    <t>En tránsito</t>
  </si>
  <si>
    <t>Premios por pagar</t>
  </si>
  <si>
    <t>En poder de terceros</t>
  </si>
  <si>
    <t>Otras cuentas por pagar</t>
  </si>
  <si>
    <t>Provisión para protección de inventarios</t>
  </si>
  <si>
    <t>Obligaciones Laborales</t>
  </si>
  <si>
    <t>Gastos pagados por anticipado</t>
  </si>
  <si>
    <t>Salarios y prestaciones sociales</t>
  </si>
  <si>
    <t>Cargos diferidos</t>
  </si>
  <si>
    <t>Pensiones por pagar</t>
  </si>
  <si>
    <t>Obras y mejoras en propiedad ajena</t>
  </si>
  <si>
    <t>Bienes entregados a terceros</t>
  </si>
  <si>
    <t>Bonos y títulos emitidos</t>
  </si>
  <si>
    <t>Amortiz.de bienes entregados a terceros</t>
  </si>
  <si>
    <t>Títulos de regulación monetaria y cambiaria</t>
  </si>
  <si>
    <t>Bienes en proceso de titularización</t>
  </si>
  <si>
    <t>Bonos</t>
  </si>
  <si>
    <t>Bienes recibidos en dación de pago</t>
  </si>
  <si>
    <t>Bonos y títulos pensionales</t>
  </si>
  <si>
    <t>Provis.bienesrecib. en dación de pago</t>
  </si>
  <si>
    <t>Títulos emmitidos por el tesoro nacional</t>
  </si>
  <si>
    <t>Activos adq. de instituciones inscritas</t>
  </si>
  <si>
    <t>Otros bonos y títulos emitidos</t>
  </si>
  <si>
    <t>Bienes adquiridos en leasing</t>
  </si>
  <si>
    <t>Deprec. de bienes adquiridos en leasing</t>
  </si>
  <si>
    <t>Amortiz.de bienes adquiridos en leasing</t>
  </si>
  <si>
    <t>Pasivos estimados</t>
  </si>
  <si>
    <t>Capital garantía otorgado</t>
  </si>
  <si>
    <t>Provisión para obligaciones fiscales</t>
  </si>
  <si>
    <t>Responsabilidades</t>
  </si>
  <si>
    <t>Provisión para contingencias</t>
  </si>
  <si>
    <t>Provisión para responsabilidades</t>
  </si>
  <si>
    <t>Provisión para prestaciones sociales</t>
  </si>
  <si>
    <t>Bienes de arte y cultura</t>
  </si>
  <si>
    <t>Pensiones de jubilación</t>
  </si>
  <si>
    <t>Provisión de bienes de arte y cultura</t>
  </si>
  <si>
    <t>Provisión para seguros</t>
  </si>
  <si>
    <t>Provisiones diversas</t>
  </si>
  <si>
    <t>Amortización acumulada de intangibles</t>
  </si>
  <si>
    <t>Principal y subalterna</t>
  </si>
  <si>
    <t>Valorizaciones</t>
  </si>
  <si>
    <t>Otros pasivos</t>
  </si>
  <si>
    <t>Recaudos a favor de terceros</t>
  </si>
  <si>
    <t>Saldo neto de consolidación en cuentas</t>
  </si>
  <si>
    <t>Ingresos recibidos por anticipado</t>
  </si>
  <si>
    <t>de balance (CR) *</t>
  </si>
  <si>
    <t>Créditos diferidos</t>
  </si>
  <si>
    <t>Capital garantía emitido</t>
  </si>
  <si>
    <t>NO CORRIENTE (2)</t>
  </si>
  <si>
    <t>NO CORRIENTE (5)</t>
  </si>
  <si>
    <t>Inversiones Patrimoniales met. costos.</t>
  </si>
  <si>
    <t>Inversiones Patrimoniales met. Partic.</t>
  </si>
  <si>
    <t>De renta variable entre entidades públicas</t>
  </si>
  <si>
    <t>Externa</t>
  </si>
  <si>
    <t>De renta variable en empresas privadas</t>
  </si>
  <si>
    <t>Provisión para rpotección de inversiones</t>
  </si>
  <si>
    <t>Obligaciones financieras nacionales</t>
  </si>
  <si>
    <t>Cuentas por cobrar</t>
  </si>
  <si>
    <t>Aportes por cobrar</t>
  </si>
  <si>
    <t>Proveedores nacionales</t>
  </si>
  <si>
    <t>Antic. o saldos a favor por imptos. y contrib.</t>
  </si>
  <si>
    <t>subsidios Asignados</t>
  </si>
  <si>
    <t>Retención en la fuente, impuestos y timbre</t>
  </si>
  <si>
    <t>Retención imp.de ind.y cio. por pagar</t>
  </si>
  <si>
    <t>Propiedades, planta y equipo</t>
  </si>
  <si>
    <t>Semovientes</t>
  </si>
  <si>
    <t>Depósitos recibidos de terceros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</si>
  <si>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</si>
  <si>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</si>
  <si>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</si>
  <si>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</si>
  <si>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</si>
  <si>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</si>
  <si>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Obligaciones laborales</t>
  </si>
  <si>
    <t>Vías de comunicación y acceso</t>
  </si>
  <si>
    <t>Plantas y ductos</t>
  </si>
  <si>
    <t>Redes, líneas y cables</t>
  </si>
  <si>
    <t>Maquinaria y equipo</t>
  </si>
  <si>
    <t>Muebles, enseres y equipos de oficina</t>
  </si>
  <si>
    <t>Equipos de comunicación y computación</t>
  </si>
  <si>
    <t>Equipo de transporte, tracción y elevac.</t>
  </si>
  <si>
    <t>Títulos emitidos por el tesoro nacional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</si>
  <si>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</si>
  <si>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</si>
  <si>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</si>
  <si>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</si>
  <si>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</si>
  <si>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Bienes de beneficio y uso público</t>
  </si>
  <si>
    <t>Materiales en tránsito</t>
  </si>
  <si>
    <t>Bienes de benef. y uso público en const.</t>
  </si>
  <si>
    <t>Bienes de uso público</t>
  </si>
  <si>
    <t>Bienes históricos y culturales</t>
  </si>
  <si>
    <t>Amort. acum. de bienes de uso público</t>
  </si>
  <si>
    <t>Recursos naturales y del ambiente</t>
  </si>
  <si>
    <t>Recursos renovables</t>
  </si>
  <si>
    <t>Amort. acum. de recursos renovables</t>
  </si>
  <si>
    <t>Recursos no renovables</t>
  </si>
  <si>
    <t>gotam. acum. de recursos no renovables</t>
  </si>
  <si>
    <t>TOTAL INTERES MINORITARIO (6)*</t>
  </si>
  <si>
    <t>Invers. en explot. de recursos no renovables</t>
  </si>
  <si>
    <t>Participación de terceros</t>
  </si>
  <si>
    <t>Amort. acum. de inv. en rec. no renovab.</t>
  </si>
  <si>
    <t>Participación patrimonial del sector público</t>
  </si>
  <si>
    <t>PATRIMONIO (7)</t>
  </si>
  <si>
    <t>Hacienda pública</t>
  </si>
  <si>
    <t>Inversion Social Diferida</t>
  </si>
  <si>
    <t>Capital fiscal</t>
  </si>
  <si>
    <t>Resultados del ejercicio</t>
  </si>
  <si>
    <t>Superavit por Valorizacion</t>
  </si>
  <si>
    <t>Amort. de bienes entregados a terceros</t>
  </si>
  <si>
    <t>Superavit por metodo de participación</t>
  </si>
  <si>
    <t>Superavit por donación</t>
  </si>
  <si>
    <t>Patrimonio público incorporado</t>
  </si>
  <si>
    <t>Prov. bienes recib. en dación de pago</t>
  </si>
  <si>
    <t>Revalorización hacienda pública</t>
  </si>
  <si>
    <t>Efecto del Saneamiento Contable</t>
  </si>
  <si>
    <t>Deprec. de bienes adquir. en leasing</t>
  </si>
  <si>
    <t>Amort. de bienes adquiridos en leasing</t>
  </si>
  <si>
    <t>Patrimonio institucional</t>
  </si>
  <si>
    <t>Capital autorizado y pagado</t>
  </si>
  <si>
    <t>Prima en colocac. de acciones o cuotas</t>
  </si>
  <si>
    <t>Reservas</t>
  </si>
  <si>
    <t>Dividendos y participac. decretados</t>
  </si>
  <si>
    <t>Utilidad o pérdida de ejerc. anteriores</t>
  </si>
  <si>
    <t>Bienes y Derechos en Investigación Adtiva</t>
  </si>
  <si>
    <t>Superavit por valorización</t>
  </si>
  <si>
    <t>Revalorización del patrimonio</t>
  </si>
  <si>
    <t>Patrimonio institucional incorporado</t>
  </si>
  <si>
    <t>de balance (CR)</t>
  </si>
  <si>
    <t>TOTAL ACTIVO (3)</t>
  </si>
  <si>
    <t>TOTAL PASIVO Y PATRIMONIO (8)</t>
  </si>
  <si>
    <t>CUENTAS DE ORDEN DEUDORAS (9)</t>
  </si>
  <si>
    <t>CUENTAS DE ORDEN ACREEDORAS (10)</t>
  </si>
  <si>
    <t>Derechos contingentes</t>
  </si>
  <si>
    <t>Deudoras fiscales</t>
  </si>
  <si>
    <t>Responsabilidades contingentes</t>
  </si>
  <si>
    <t>Deudoras de control</t>
  </si>
  <si>
    <t>Acreedores fiscales</t>
  </si>
  <si>
    <t>Deudoras fiduciarias</t>
  </si>
  <si>
    <t>Acreedoras de control</t>
  </si>
  <si>
    <t>Deudoras por contra (cr)</t>
  </si>
  <si>
    <t>Acreedoras fiduciarias</t>
  </si>
  <si>
    <t>Acreedoras por contra (db)</t>
  </si>
  <si>
    <t>CUENTAS DE ORDEN ACREEDORAS</t>
  </si>
  <si>
    <t>Saldo neto de consolidación en cuentas de balance (CR) *</t>
  </si>
  <si>
    <t>TOTAL INTERÉS MINORITARIO (6) *</t>
  </si>
  <si>
    <t>ESTADO DE CAMBIOS EN EL PATRIMONIO</t>
  </si>
  <si>
    <t>A DICIEMBRE 31 DE 2004</t>
  </si>
  <si>
    <t>Saldo del Patrimonio a Diciembre de 2003                      (1)</t>
  </si>
  <si>
    <t>Variaciones Patrimoniales durante 2004                        (2)</t>
  </si>
  <si>
    <t>Saldo del Patrimonio a Diciembre de 2004                      (3)</t>
  </si>
  <si>
    <t xml:space="preserve">        </t>
  </si>
  <si>
    <t>DETALLE DE LAS VARIACIONES PATRIMONIALES (2)</t>
  </si>
  <si>
    <t>INCREMENTOS                                                          (4)</t>
  </si>
  <si>
    <t>DISMINUCIONES                                                        (5)</t>
  </si>
  <si>
    <t>PARTIDAS SIN MOVIMIENTO                                     (6)</t>
  </si>
  <si>
    <t>MINISTRA DE DUCACION</t>
  </si>
  <si>
    <t>Secretaria General</t>
  </si>
  <si>
    <t xml:space="preserve">ESTADO DE ACTIVIDAD FINANCIERA, ECONOMICA Y SOCIAL </t>
  </si>
  <si>
    <t>2004</t>
  </si>
  <si>
    <t>2003</t>
  </si>
  <si>
    <t>Cuentas</t>
  </si>
  <si>
    <t>INGRESOS OPERACIONALES (1)</t>
  </si>
  <si>
    <t>Ingresos fiscales</t>
  </si>
  <si>
    <t>Tributarios</t>
  </si>
  <si>
    <t>Rentas parafiscales</t>
  </si>
  <si>
    <t>Ingresos por fondos especiales</t>
  </si>
  <si>
    <t>Devoluciones, descuentos, amnistías</t>
  </si>
  <si>
    <t>Venta de bienes</t>
  </si>
  <si>
    <t>Bienes Producidos</t>
  </si>
  <si>
    <t>Bienes comercializados</t>
  </si>
  <si>
    <t>Devoluciones, rebajas y descuentos en venta de bienes (db)</t>
  </si>
  <si>
    <t>Venta de servicios</t>
  </si>
  <si>
    <t>Servicios educativos</t>
  </si>
  <si>
    <t>Servicios de previsión social</t>
  </si>
  <si>
    <t>Servicios de salud</t>
  </si>
  <si>
    <t>Servicios de energía</t>
  </si>
  <si>
    <t>Servicios de acueducto</t>
  </si>
  <si>
    <t>Servicios de alcantarillado</t>
  </si>
  <si>
    <t>Servicios de aseo</t>
  </si>
  <si>
    <t>Servicios de gas combustible</t>
  </si>
  <si>
    <t>Servicios de tránsito y transporte</t>
  </si>
  <si>
    <t>Servicios de telecomunicaciones</t>
  </si>
  <si>
    <t>Juegos de suerte y azar</t>
  </si>
  <si>
    <t>Servicios hoteleros</t>
  </si>
  <si>
    <t>Servicios financieros</t>
  </si>
  <si>
    <t>Servicios de seguros y reaseguros</t>
  </si>
  <si>
    <t>Servicios de documentación e identificación</t>
  </si>
  <si>
    <t>Otros servicios</t>
  </si>
  <si>
    <t>Devoluaciones, rebajas y descuentos en venta de servicios (db)</t>
  </si>
  <si>
    <t>Transferencias intergubernamentales recibidas</t>
  </si>
  <si>
    <t>Transferencias corrientes recibidas</t>
  </si>
  <si>
    <t>Situado fiscal recibido</t>
  </si>
  <si>
    <t>Transferencias de capital recibidas por participación en los</t>
  </si>
  <si>
    <t>ingresos corrientes de la Nación</t>
  </si>
  <si>
    <t>Otras transferencias de capital recibidas</t>
  </si>
  <si>
    <t>Otras transferencias corrientes</t>
  </si>
  <si>
    <t>Otras transferencias recibidas</t>
  </si>
  <si>
    <t>Operaciones Interinstitucionales (Recibidas)</t>
  </si>
  <si>
    <t>Aportes y traspasos de fondos recibidos</t>
  </si>
  <si>
    <t>Operaciones de enlace</t>
  </si>
  <si>
    <t>Saldos netos de conciliación en operaciones de enlace (cr) *</t>
  </si>
  <si>
    <t>Operaciones de enlace sin situación de fondos</t>
  </si>
  <si>
    <t>Operaciones de traspaso de bienes</t>
  </si>
  <si>
    <t>COSTO DE VENTAS (2)</t>
  </si>
  <si>
    <t>Costo de ventas de bienes y servicios</t>
  </si>
  <si>
    <t>GASTOS OPERACIONALES (3)</t>
  </si>
  <si>
    <t>De administración</t>
  </si>
  <si>
    <t>Sueldos y salarios</t>
  </si>
  <si>
    <t>Contribuciones Imputadas</t>
  </si>
  <si>
    <t>Contribuciones Efectivas</t>
  </si>
  <si>
    <t>Aportes sobre la Nomina</t>
  </si>
  <si>
    <t>Generales</t>
  </si>
  <si>
    <t>Impuestos Contribuciones y Tasas</t>
  </si>
  <si>
    <t>De operación</t>
  </si>
  <si>
    <t>Servicios personales</t>
  </si>
  <si>
    <t>Provisiones, agotamiento, depreciación y amortización</t>
  </si>
  <si>
    <t>Agotamiento</t>
  </si>
  <si>
    <t>Depreciación</t>
  </si>
  <si>
    <t>Amortizaciones de Bienes Entregados a Terceros</t>
  </si>
  <si>
    <t>Amortizaciones</t>
  </si>
  <si>
    <t>Transferencias giradas por convenios con el sector privado</t>
  </si>
  <si>
    <t>Corrientes al gobierno general</t>
  </si>
  <si>
    <t>Corrientes a las empresas</t>
  </si>
  <si>
    <t>Sistema General de Participación</t>
  </si>
  <si>
    <t>De capital al gobierno central</t>
  </si>
  <si>
    <t>Otras transferencias giradas</t>
  </si>
  <si>
    <t>Transferencias corrientes giradas al exterior</t>
  </si>
  <si>
    <t>Transferencias de capital giradas por participación en ingresos</t>
  </si>
  <si>
    <t>corrientes de la Nación</t>
  </si>
  <si>
    <t>Otras transferencias de capital giradas</t>
  </si>
  <si>
    <t>Gasto Social</t>
  </si>
  <si>
    <t>Gasto de Inversión Social</t>
  </si>
  <si>
    <t>Educación Arte y Cultura</t>
  </si>
  <si>
    <t>Operaciones Interinstitucionales</t>
  </si>
  <si>
    <t>aportes y traspasos de fondos girados</t>
  </si>
  <si>
    <t>Operaciones de enlace con situación de fondos</t>
  </si>
  <si>
    <t>Operaciones de traspaso de Bienes, derechos y Obligaciones</t>
  </si>
  <si>
    <t>EXCEDENTE (DÉFICIT) OPERACIONAL (4)</t>
  </si>
  <si>
    <t>OTROS INGRESOS (5)</t>
  </si>
  <si>
    <t>Utilidad por elmétodo de participación patrimonial</t>
  </si>
  <si>
    <t>Extraordinarios</t>
  </si>
  <si>
    <t>Ajuste de ejercicios anteriore</t>
  </si>
  <si>
    <t>SALDO NETO DE CONSOLIDACIÓN EN CUENTAS</t>
  </si>
  <si>
    <t>DE RESULTADO (DB) (6)*</t>
  </si>
  <si>
    <t>OTROS GASTOS (7)</t>
  </si>
  <si>
    <t>Pérdida por el método de participación patrimonial</t>
  </si>
  <si>
    <t>Ajussted de ejercicios anteriores</t>
  </si>
  <si>
    <t>EXCEDENTE (DÉFICIT) ANTES DE AJUSTES POR INFLACIÓN (8)</t>
  </si>
  <si>
    <t>EFECTO NETO POR EXPOSICIÓN A LA INFLACIÓN (9)</t>
  </si>
  <si>
    <t>Corrección monetaria</t>
  </si>
  <si>
    <t>PARTICIPACIÓN DEL INTERÉS MINORITARIO EN</t>
  </si>
  <si>
    <t>LOS RESULTADOS (10) *</t>
  </si>
  <si>
    <t>EXCEDENTE (DEFICIT) DEL EJERCICIO (11)</t>
  </si>
  <si>
    <t>Provisiones, agotamiento, amortización</t>
  </si>
  <si>
    <t>Gasto de inversión Social</t>
  </si>
  <si>
    <t xml:space="preserve">Otros ingresos  </t>
  </si>
  <si>
    <t xml:space="preserve">Otros Gastos  </t>
  </si>
  <si>
    <t>EXCEDENTE (DÉFICIT) DEL EJERCICIO (11)</t>
  </si>
  <si>
    <t>ALCALDIA MUNICIPAL DE LA MACARENA</t>
  </si>
  <si>
    <t>PERSONERIA MUNICIPAL DE PUERTO CONCORDIA</t>
  </si>
  <si>
    <t>ALCALDIA MUNICIPAL DE PEÑOL</t>
  </si>
  <si>
    <t>ALCALDIA MUNICIPAL DE ARCABUCO</t>
  </si>
  <si>
    <t>CONCEJO MUNICIPAL DE CAQUEZA</t>
  </si>
  <si>
    <t>ALCALDIA MUNICIPAL DE PITAL</t>
  </si>
  <si>
    <t>CONCEJO MUNICIPAL DE ARBOLEDA</t>
  </si>
  <si>
    <t>ALCALDIA MUNICIPAL DE ARBOLEDAS</t>
  </si>
  <si>
    <t>ALCALDIA MUNICIPAL DE ARATOCA</t>
  </si>
  <si>
    <t>215205652</t>
  </si>
  <si>
    <t>ALCALDIA MUNICIPAL DE SAN FRANCISCO (ANTIOQUIA)</t>
  </si>
  <si>
    <t>PERSONERIA MUNICIPAL DE ARJONA</t>
  </si>
  <si>
    <t>ALCALDIA MUNICIPAL DE CIRCASIA</t>
  </si>
  <si>
    <t>PERSONERIA MUNICIPAL DE ICONONZO</t>
  </si>
  <si>
    <t>ALCALDIA MUNICIPAL DE SOATA</t>
  </si>
  <si>
    <t>CONCEJO MUNICIPAL DE SAN VICENTE DEL CAGUAN</t>
  </si>
  <si>
    <t>ALCALDIA MUNICIPAL DE ARBELAEZ</t>
  </si>
  <si>
    <t>PERSONERIA MUNICIPAL DE ARACATACA</t>
  </si>
  <si>
    <t>CONCEJO MUNICIPAL DE PUERTO SANTANDER</t>
  </si>
  <si>
    <t>ALCALDIA MUNICIPAL DE VALDIVIA</t>
  </si>
  <si>
    <t>ALCALDIA MUNICIPAL DE CARMEN DE CARUPA</t>
  </si>
  <si>
    <t>ALCALDIA MUNICIPAL DE EL PEÑON (SANTANDER)</t>
  </si>
  <si>
    <t>215505055</t>
  </si>
  <si>
    <t>ALCALDIA MUNICIPAL DE ARGELIA (CAUCA)</t>
  </si>
  <si>
    <t>ALCALDIA MUNICIPAL DE MIRAFLORES (BOYACA)</t>
  </si>
  <si>
    <t>ALCALDIA MUNICIPAL DE SOCOTA</t>
  </si>
  <si>
    <t>ALCALDIA MUNICIPAL DE INIRIDA</t>
  </si>
  <si>
    <t>215523555</t>
  </si>
  <si>
    <t>ALCALDIA MUNICIPAL DE PLANETA RICA</t>
  </si>
  <si>
    <t>ALCALDIA MUNICIPAL DE EL PLAYON</t>
  </si>
  <si>
    <t>ALCALDIA MUNICIPAL DE SABANA DE TORRES</t>
  </si>
  <si>
    <t>215568755</t>
  </si>
  <si>
    <t>ALCALDIA MUNICIPAL DE SOCORRO</t>
  </si>
  <si>
    <t>ALCALDIA MUNICIPAL DE VALLE SAN JOSE</t>
  </si>
  <si>
    <t>ALCALDIA MUNICIPAL DE SAN FRANCISCO (PUTUMAYO)</t>
  </si>
  <si>
    <t>215605756</t>
  </si>
  <si>
    <t>ALCALDIA MUNICIPAL DE SONSON</t>
  </si>
  <si>
    <t>ALCALDIA MUNICIPAL DE EL PAUJIL</t>
  </si>
  <si>
    <t>ALCALDIA MUNICIPAL DE SOLANO</t>
  </si>
  <si>
    <t>ALCALDIA MUNICIPAL DE MISTRATO</t>
  </si>
  <si>
    <t>ALCALDIA MUNICIPAL DE SAN JUAN DE NEPOMUCENO</t>
  </si>
  <si>
    <t>ALCALDIA MUNICIPAL DE SOCHA</t>
  </si>
  <si>
    <t>ALCALDIA MUNICIPAL DE IQUIRA</t>
  </si>
  <si>
    <t>ALCALDIA MUNICIPAL DE SAN MIGUEL (PUTUMAYO)</t>
  </si>
  <si>
    <t>215805658</t>
  </si>
  <si>
    <t>ALCALDIA MUNICIPAL DE SAN JOSE DE LA MONTAÑA</t>
  </si>
  <si>
    <t>CONCEJO MUNICIPAL DE SOLEDAD</t>
  </si>
  <si>
    <t>ALCALDIA MUNICIPAL DE SOPO</t>
  </si>
  <si>
    <t>CONCEJO MUNICIPAL DE SOGAMOSO</t>
  </si>
  <si>
    <t>215941359</t>
  </si>
  <si>
    <t>ALCALDIA MUNICIPAL DE ISNOS</t>
  </si>
  <si>
    <t>ALCALDIA MUNICIPAL DE ITAGUI</t>
  </si>
  <si>
    <t>PERSONERIA MUNICIPAL DE SAN LUIS</t>
  </si>
  <si>
    <t>216015660</t>
  </si>
  <si>
    <t>ALCALDIA MUNICIPAL DE SAN EDUARDO</t>
  </si>
  <si>
    <t>ALCALDIA MUNICIPAL DE MILAN</t>
  </si>
  <si>
    <t>ALCALDIA MUNICIPAL DE VALPARAISO (CAQUETA)</t>
  </si>
  <si>
    <t>CONCEJO MUNICIPAL DE SAHAGUN</t>
  </si>
  <si>
    <t>CONCEJO MUNICIPAL DE EL ROSAL</t>
  </si>
  <si>
    <t>ALCALDIA MUNICIPAL DE SALADOBLANCO</t>
  </si>
  <si>
    <t>ALCALDIA MUNICIPAL DE SABANAS DE SAN ANGEL</t>
  </si>
  <si>
    <t>ALCALDIA MUNICIPAL DE SALAZAR</t>
  </si>
  <si>
    <t>ALCALDIA MUNICIPAL DE SANTIAGO (PUTUMAYO)</t>
  </si>
  <si>
    <t>ALCALDIA MUNICIPAL DE SOMONDOCO</t>
  </si>
  <si>
    <t>ALCALDIA MUNICIPAL DE VENTAQUEMADA</t>
  </si>
  <si>
    <t>ALCALDIA MUNICIPAL DE ISTMINA</t>
  </si>
  <si>
    <t>CONCEJO MUNICPAL DE LA PAZ</t>
  </si>
  <si>
    <t>CONCEJO MUNICIPAL DE VELEZ</t>
  </si>
  <si>
    <t>ALCALDIA MUNICIPAL DE MURILLO</t>
  </si>
  <si>
    <t>ALCALDIA MUNICIPAL DE ARROYOHONDO</t>
  </si>
  <si>
    <t>ALCALDIA MUNICIPAL DE IZA</t>
  </si>
  <si>
    <t>ALCALDIA MUNICIPAL DE SORA</t>
  </si>
  <si>
    <t>ALCALDIA MUNICIPAL DE VERGARA</t>
  </si>
  <si>
    <t>ALCALDIA MUNICIPAL DE CERRITO</t>
  </si>
  <si>
    <t>ALCALDIA MUNICIPAL DE SOTAQUIRA</t>
  </si>
  <si>
    <t>ALCALDIA MUNICIPAL DE PRADO</t>
  </si>
  <si>
    <t>ALCALDIA MUNICIPAL DE PRADERA</t>
  </si>
  <si>
    <t>ALCALDIA MUNICIPAL DE VIRACACHA</t>
  </si>
  <si>
    <t>ALCALDIA MUNICIPAL DE PORE</t>
  </si>
  <si>
    <t>216405664</t>
  </si>
  <si>
    <t>ALCALDIA MUNICIPAL DE SAN PEDRO (ANTIOQUIA)</t>
  </si>
  <si>
    <t>216415464</t>
  </si>
  <si>
    <t>ALCALDIA MUNICIPAL DE MONGUA</t>
  </si>
  <si>
    <t>216415664</t>
  </si>
  <si>
    <t>ALCALDIA MUNICIPAL DE SAN JOSE DE PARE</t>
  </si>
  <si>
    <t>ALCALDIA MUNICIPAL DE SORACA</t>
  </si>
  <si>
    <t>ALCALDIA MUNICIPAL DE ENCINO</t>
  </si>
  <si>
    <t>216468464</t>
  </si>
  <si>
    <t>ALCALDIA MUNICIPAL DE MOGOTES</t>
  </si>
  <si>
    <t>ALCALDIA MUNICIPAL DE JAMUNDI</t>
  </si>
  <si>
    <t>216505665</t>
  </si>
  <si>
    <t>ALCALDIA MUNICIPAL DE SAN PEDRO DE URABA</t>
  </si>
  <si>
    <t>ALCALDIA MUNICIPAL DE SAN JOSE</t>
  </si>
  <si>
    <t>ALCALDIA MUNICIPAL DE VALLE DEL GUAMUEZ</t>
  </si>
  <si>
    <t>ALCALDIA MUNICIPAL DE ENVIGADO</t>
  </si>
  <si>
    <t>ALCALDIA MUNICIPAL DE MONGUI</t>
  </si>
  <si>
    <t>ALCALDIA MUNICIPAL DE ENCISO</t>
  </si>
  <si>
    <t>216705467</t>
  </si>
  <si>
    <t>ALCALDIA MUNICIPAL DE MONTEBELLO</t>
  </si>
  <si>
    <t>216705667</t>
  </si>
  <si>
    <t>ALCALDIA MUNICIPAL DE SAN RAFAEL</t>
  </si>
  <si>
    <t>PERSONERIA MUNICIPAL DE JENESANO</t>
  </si>
  <si>
    <t>216715667</t>
  </si>
  <si>
    <t>ALCALDIA MUNICIPAL DE SAN LUIS DE GACENO</t>
  </si>
  <si>
    <t>ALCALDIA MUNICIPAL DE VILLA RICA</t>
  </si>
  <si>
    <t>ALCALDIA MUNICIPAL DE VIOTA</t>
  </si>
  <si>
    <t>216768167</t>
  </si>
  <si>
    <t>ALCALDIA MUNICIPAL DE CHARALA</t>
  </si>
  <si>
    <t>ALCALDIA MUNICIPAL DE VETAS</t>
  </si>
  <si>
    <t>CONCEJO MUNICIPAL DE ATACO</t>
  </si>
  <si>
    <t>ALCALDIA MUNICIPAL DE JERICO (BOYACA)</t>
  </si>
  <si>
    <t>CONCEJO MUNICIPAL DE AYAPEL</t>
  </si>
  <si>
    <t>ALCALDIA MUNICIPAL DE PUERTO GAITAN</t>
  </si>
  <si>
    <t>ALCALDIA MUNICIPAL DE JESUS MARIA</t>
  </si>
  <si>
    <t>216868468</t>
  </si>
  <si>
    <t>ALCALDIA MUNICIPAL DE MOLAGAVITA</t>
  </si>
  <si>
    <t>CONCEJO MUNICIPAL DE CHAMEZA</t>
  </si>
  <si>
    <t>ALCALDIA MUNICIPAL DEL ESPINAL</t>
  </si>
  <si>
    <t>ALCALDIA MUNICIPAL DE PUERTO ASIS</t>
  </si>
  <si>
    <t>CONCEJO MUNICIPAL DE MONIQUIRA</t>
  </si>
  <si>
    <t>ALCALDIA MUNICIPAL DE CHARTA</t>
  </si>
  <si>
    <t>ALCALDIA MUNICIPAL DE SAN ANDRES (ANTIOQUIA)</t>
  </si>
  <si>
    <t>ALCALDIA MUNICIPAL DE VIJES</t>
  </si>
  <si>
    <t>ALCALDIA MUNICIPAL DE PUERTO CAICEDO</t>
  </si>
  <si>
    <t>ALCALDIA MUNICIPAL DE SAN ROQUE</t>
  </si>
  <si>
    <t>ALCALDIA MUNICIPAL DE SUAN</t>
  </si>
  <si>
    <t>ALCALDIA MUNICIPAL DE SAN PABLO (BOLIVAR)</t>
  </si>
  <si>
    <t>ALCALDIA MUNICIPAL DE SUAZA</t>
  </si>
  <si>
    <t>CONCEJO MUNICIPAL DE PUEBLO VIEJO</t>
  </si>
  <si>
    <t>ALCALDIA MUNICIPAL DE URIBE</t>
  </si>
  <si>
    <t>ALCALDIA MUNICIPAL DE SAN CALIXTO</t>
  </si>
  <si>
    <t>PERSONERIA MUNICIPAL DE DOSQUEBRADAS</t>
  </si>
  <si>
    <t>217068370</t>
  </si>
  <si>
    <t>ALCALDIA MUNICIPAL DE JORDAN</t>
  </si>
  <si>
    <t>ALCALDIA MUNICIPAL DE SUAITA</t>
  </si>
  <si>
    <t>CONCEJO MUNICIPAL DE FALAN</t>
  </si>
  <si>
    <t>ALCALDIA MUNICIPAL DE SUAREZ (TOLIMA)</t>
  </si>
  <si>
    <t>ALCALDIA MUNICIPAL DE SALDAÑA</t>
  </si>
  <si>
    <t>ALCALDIA MUNICIPAL DE PUERTO GUZMAN</t>
  </si>
  <si>
    <t>217215172</t>
  </si>
  <si>
    <t>ALCALDIA MUNICIPAL DE CHIVATA</t>
  </si>
  <si>
    <t>ALCALDIA MUNICIPAL DE FIRAVITOBA</t>
  </si>
  <si>
    <t>217215572</t>
  </si>
  <si>
    <t>ALCALDIA MUNICIPAL DE PUERTO BOYACA</t>
  </si>
  <si>
    <t>ALCALDIA MUNICIPAL DE FILADELFIA</t>
  </si>
  <si>
    <t>ALCALDIA MUNICIPAL DE JUNIN</t>
  </si>
  <si>
    <t>ALCALDIA MUNICIPAL DE SUESCA</t>
  </si>
  <si>
    <t>ALCALDIA MUNICIPAL DE VILLAVIEJA</t>
  </si>
  <si>
    <t>ALCALDIA MUNICIPAL DE CHINACOTA</t>
  </si>
  <si>
    <t>ALCALDIA MUNICIPAL DE FILANDIA</t>
  </si>
  <si>
    <t>ALCALDIA MUNICIPAL DE PUEBLO RICO</t>
  </si>
  <si>
    <t>ALCALDIA MUNICIPAL DE PUENTE NACIONAL</t>
  </si>
  <si>
    <t>PERSONERIA MUNICIPAL DE VILLANUEVA</t>
  </si>
  <si>
    <t>ALCALDIA MUNICIPAL DE SAN MATEO</t>
  </si>
  <si>
    <t>ALCALDIA MUNICIPAL DE VILLAMARIA</t>
  </si>
  <si>
    <t>CONCEJO MUNICIPAL DE MOSQUERA</t>
  </si>
  <si>
    <t>CONCEJO MUNICIPAL DE PUERTO LOPEZ</t>
  </si>
  <si>
    <t>ALCALDIA MUNICIPAL DE PUERTO PARRA</t>
  </si>
  <si>
    <t>ALCALDIA MUNICIPAL DE SAN BENITO</t>
  </si>
  <si>
    <t>217405674</t>
  </si>
  <si>
    <t>ALCALDIA MUNICIPAL DE SAN VICENTE DE CHUCURI (SANTANDER)</t>
  </si>
  <si>
    <t>ALCALDIA MUNICIPAL DE SUSACON</t>
  </si>
  <si>
    <t>CONCEJO MUNICIPAL DE CHINCHINA</t>
  </si>
  <si>
    <t>ALCALDIA MUNICIPAL DE VILLA DEL ROSARIO</t>
  </si>
  <si>
    <t>CONCEJO MUNICIPAL DE VILLETA</t>
  </si>
  <si>
    <t>ALCALDIA MUNICIPAL DE SALAMINA (CALDAS)</t>
  </si>
  <si>
    <t>ALCALDIA MUNICIPAL DE BALBOA (CAUCA)</t>
  </si>
  <si>
    <t>ALCALDIA MUNICIPAL DE PUERTO WILCHES</t>
  </si>
  <si>
    <t>ALCALDIA MUNICIPAL DE SAN ANTONIO</t>
  </si>
  <si>
    <t>ALCALDIA MUNICIPAL DE FLORIDA</t>
  </si>
  <si>
    <t>ALCALDIA MUNICIPAL DE LA CEJA</t>
  </si>
  <si>
    <t>217615176</t>
  </si>
  <si>
    <t>ALCALDIA MUNICIPAL DE CHIQUINQUIRA</t>
  </si>
  <si>
    <t>ALCALDIA MUNICIPAL DE MOTAVITA</t>
  </si>
  <si>
    <t>ALCALDIA MUNICIPAL DE SAN MIGUEL DE SEMA</t>
  </si>
  <si>
    <t>ALCALDIA MUNICIPAL DE SUTAMARCHAN</t>
  </si>
  <si>
    <t>217641676</t>
  </si>
  <si>
    <t>ALCALDIA MUNICIPAL DE SANTA MARIA (HUILA)</t>
  </si>
  <si>
    <t>PERSONERIA MUNICIPAL DE FLORIDABLANCA</t>
  </si>
  <si>
    <t>ALCALDIA MUNICIPAL DE LABRANZAGRANDE</t>
  </si>
  <si>
    <t>ALCALDIA MUNICIPAL DE SUPIA</t>
  </si>
  <si>
    <t>ALCALDIA MUNICIPAL DE VITERBO</t>
  </si>
  <si>
    <t>PERSONERIA MUNICIPAL DE SUPATA</t>
  </si>
  <si>
    <t>ALCALDIA MUNICIPAL DE PUERTO LLERAS</t>
  </si>
  <si>
    <t>ALCALDIA MUNICIPAL DE LA BELLEZA</t>
  </si>
  <si>
    <t>ALCALDIA MUNICIPAL DE SUTATENZA</t>
  </si>
  <si>
    <t>PERSONERIA MUNICIPAL DE CHAMEZA</t>
  </si>
  <si>
    <t>ALCALDIA MUNICIPAL DE SAN CARLOS (ANTIOQUIA)</t>
  </si>
  <si>
    <t>CONCEJO MUNICIPAL DE CHIQUIZA</t>
  </si>
  <si>
    <t>ALCALDIA MUNICIPAL DE BARAYA</t>
  </si>
  <si>
    <t>ALCALDIA MUNICIPAL DE LA CRUZ</t>
  </si>
  <si>
    <t>ALCALDIA MUNICIPAL DE SAN LUIS (ANTIOQUIA)</t>
  </si>
  <si>
    <t>CONCEJO MUNICIPAL DE BARBOSA</t>
  </si>
  <si>
    <t>217905579</t>
  </si>
  <si>
    <t>ALCALDIA MUNICIPAL DE PUERTO BERRIO</t>
  </si>
  <si>
    <t>CONCEJO MUNICIPAL DE VIRACACHA</t>
  </si>
  <si>
    <t>ALCALDIA MUNICIPAL DE MORELIA</t>
  </si>
  <si>
    <t>ALCALDIA MUNICIPAL DE FOMEQUE</t>
  </si>
  <si>
    <t>PERSONERIA MUNICIPAL DE CHIPATA</t>
  </si>
  <si>
    <t>217968679</t>
  </si>
  <si>
    <t>ALCALDIA MUNICIPAL DE SAN GIL</t>
  </si>
  <si>
    <t>ALCALDIA MUNICIPAL DE RECETOR</t>
  </si>
  <si>
    <t>ALCALDIA MUNICIPAL DE LA ESTRELLA</t>
  </si>
  <si>
    <t>ALCALDIA MUNICIPAL DE MUTATA</t>
  </si>
  <si>
    <t>PERSONERIA MUNICIPAL DE CHIQUIZA</t>
  </si>
  <si>
    <t>218015380</t>
  </si>
  <si>
    <t>ALCALDIA MUNICIPAL DE LA CAPILLA</t>
  </si>
  <si>
    <t>218015480</t>
  </si>
  <si>
    <t>ALCALDIA MUNICIPAL DE MUZO</t>
  </si>
  <si>
    <t>ALCALDIA MUNICIPAL DE QUIPAMA</t>
  </si>
  <si>
    <t>ALCALDIA MUNICIPAL DE LA DORADA</t>
  </si>
  <si>
    <t>CONCEJO MUNICIPAL DE SUAREZ</t>
  </si>
  <si>
    <t>218025580</t>
  </si>
  <si>
    <t>ALCALDIA MUNICIPAL DE PULI</t>
  </si>
  <si>
    <t>ALCALDIA MUNICIPAL DE ZONA BANANERA</t>
  </si>
  <si>
    <t>CONCEJO MUNICIPAL DE SAN CARLOS DE GUAROA</t>
  </si>
  <si>
    <t>ALCALDIA MUNICIPAL DE MUTISCUA</t>
  </si>
  <si>
    <t>ALCALDIA MUNICIPAL DE SANTACRUZ</t>
  </si>
  <si>
    <t>ALCALDIA MUNICIPAL DE SAN PABLO DE BORBUR</t>
  </si>
  <si>
    <t>ALCALDIA MUNICIPAL DE FOSCA</t>
  </si>
  <si>
    <t>ALCALDIA MUNICIPAL DE LA FLORIDA</t>
  </si>
  <si>
    <t>CONCEJO MUNICIPAL DE BARRANCABERMEJA</t>
  </si>
  <si>
    <t>ALCALDIA MUNICIPAL DE SANTA ROSA DE CABAL</t>
  </si>
  <si>
    <t>ALCALDIA MUNICIPAL DE CHITA</t>
  </si>
  <si>
    <t>ALCALDIA MUNICIPAL DE NATAGAIMA</t>
  </si>
  <si>
    <t>ALCALDIA MUNICIPAL DE SAN JUAN DE ARAMA</t>
  </si>
  <si>
    <t>ALCALDIA MUNICIPAL DE BELEN (NARIÑO)</t>
  </si>
  <si>
    <t>PERSONERIA MUNICIPAL DE LA CELIA</t>
  </si>
  <si>
    <t>PERSONERIA MUNICIPAL DE FRESNO</t>
  </si>
  <si>
    <t>CONCEJO MUNICIPAL DE NATAGAIMA</t>
  </si>
  <si>
    <t>218468684</t>
  </si>
  <si>
    <t>ALCALDIA MUNICIPAL DE SAN JOSE DE MIRANDA</t>
  </si>
  <si>
    <t>218505885</t>
  </si>
  <si>
    <t>ALCALDIA MUNICIPAL DE YALI</t>
  </si>
  <si>
    <t>SECRETARIA MUNICIPAL DE SALUD DE LOS SANTOS</t>
  </si>
  <si>
    <t>ALCALDIA MUNICIPAL DE SOLITA</t>
  </si>
  <si>
    <t>ALCALDIA MUNICIPAL DE SUCRE</t>
  </si>
  <si>
    <t>ALCALDIA MUNICIPAL DE YACOPI</t>
  </si>
  <si>
    <t>ALCALDIA MUNICIPAL DE YAGUARA</t>
  </si>
  <si>
    <t>ALCALDIA MUNICIPAL DE SAN BERNARDO (CUNDINAMARCA)</t>
  </si>
  <si>
    <t>ALCALDIA MUNICIPAL DE YACUANQUER</t>
  </si>
  <si>
    <t>ALCALDIA MUNICIPAL DE LANDAZURI</t>
  </si>
  <si>
    <t>CONCEJO MUNICIPAL DE PURIFICACION</t>
  </si>
  <si>
    <t>ALCALDIA MUNICIPAL DE VILLA GARZON</t>
  </si>
  <si>
    <t>218605686</t>
  </si>
  <si>
    <t>ALCALDIA MUNICIPAL DE SANTA ROSA DE OSOS</t>
  </si>
  <si>
    <t>ALCALDIA MUNICIPAL DE SANTANA</t>
  </si>
  <si>
    <t>ALCALDIA MUNICIPAL DE NEIRA</t>
  </si>
  <si>
    <t>PERSONERIA MUNICIPAL DE FUNZA</t>
  </si>
  <si>
    <t>ALCALDIA MUNICIPAL DE NEMOCON</t>
  </si>
  <si>
    <t>ALCALDIA MUNICIPAL DE SAN MIGUEL (SANTANDER)</t>
  </si>
  <si>
    <t>ALCALDIA MUNICIPAL DE SANTA ISABEL</t>
  </si>
  <si>
    <t>218715087</t>
  </si>
  <si>
    <t>ALCALDIA MUNICIPAL DE BELEN (BOYACA)</t>
  </si>
  <si>
    <t>PERSONERIA MUNICIPAL DE CHIVATA</t>
  </si>
  <si>
    <t>ALCALDIA MUNICIPAL DE FUENTE DE ORO</t>
  </si>
  <si>
    <t>ALCALDIA MUNICIPAL DE SANTUARIO (ANTIOQUIA)</t>
  </si>
  <si>
    <t>ALCALDIA MUNICIPAL DE SANTA ROSA DEL SUR</t>
  </si>
  <si>
    <t>218825488</t>
  </si>
  <si>
    <t>ALCALDIA MUNICIPAL DE NILO</t>
  </si>
  <si>
    <t>ALCALDIA MUNICIPAL DE FUNDACION</t>
  </si>
  <si>
    <t>CONCEJO MUNICIPAL DE CIENAGA DE ORO</t>
  </si>
  <si>
    <t>ALCALDIA MUNICIPAL DE NIMAIMA</t>
  </si>
  <si>
    <t>ALCALDIA MUNICIPAL DE SAN MARTIN (META)</t>
  </si>
  <si>
    <t>219005390</t>
  </si>
  <si>
    <t>ALCALDIA MUNICIPAL DE LA PINTADA</t>
  </si>
  <si>
    <t>ALCALDIA MUNICIPAL DE NECOCLI</t>
  </si>
  <si>
    <t>219005690</t>
  </si>
  <si>
    <t>ALCALDIA MUNICIPAL DE SANTO DOMINGO</t>
  </si>
  <si>
    <t>219005890</t>
  </si>
  <si>
    <t>ALCALDIA MUNICIPAL DE YOLOMBO</t>
  </si>
  <si>
    <t>ALCALDIA MUNICIPAL DE BERBEO</t>
  </si>
  <si>
    <t>ALCALDIA MUNICIPAL DE SANTA MARIA (BOYACA)</t>
  </si>
  <si>
    <t>ALCALDIA MUNICIPAL DE TASCO</t>
  </si>
  <si>
    <t>ALCALDIA MUNICIPAL DE FLORENCIA (CAQUETA)</t>
  </si>
  <si>
    <t>ALCALDIA MUNICIPAL DE FUSAGASUGA</t>
  </si>
  <si>
    <t>ALCALDIA MUNICIPAL DE YOTOCO</t>
  </si>
  <si>
    <t>CONCEJO MUNICIPAL DE NOBSA</t>
  </si>
  <si>
    <t>219215092</t>
  </si>
  <si>
    <t>ALCALDIA MUNICIPAL DE BETEITIVA</t>
  </si>
  <si>
    <t>ALCALDIA MUNICIPAL DE PUERTO RICO</t>
  </si>
  <si>
    <t>ALCALDIA MUNICIPAL DE QUEBRADANEGRA</t>
  </si>
  <si>
    <t>CONCEJO MUNICIPAL DE YUMBO</t>
  </si>
  <si>
    <t>219305093</t>
  </si>
  <si>
    <t>ALCALDIA MUNICIPAL DE BETULIA (SANTANDER)</t>
  </si>
  <si>
    <t>219315293</t>
  </si>
  <si>
    <t>ALCALDIA MUNICIPAL DE GACHANTIVA</t>
  </si>
  <si>
    <t>ALCALDIA MUNICIPAL DE SANTA ROSA DE VITERBO</t>
  </si>
  <si>
    <t>ALCALDIA MUNICIPAL DE TAUSA</t>
  </si>
  <si>
    <t>219413894</t>
  </si>
  <si>
    <t>ALCALDIA MUNICIPAL DE ZAMBRANO</t>
  </si>
  <si>
    <t>219415494</t>
  </si>
  <si>
    <t>ALCALDIA MUNICIPAL DE NUEVO COLON</t>
  </si>
  <si>
    <t>ALCALDIA MUNICIPAL DE BELEN DE LOS ANDAQUIES</t>
  </si>
  <si>
    <t>ALCALDIA MUNICIPAL DE QUIMBAYA</t>
  </si>
  <si>
    <t>ALCALDIA MUNICIPAL DE TAME</t>
  </si>
  <si>
    <t>ALCALDIA MUNICIPAL DE NORCASIA</t>
  </si>
  <si>
    <t>ALCALDIA MUNICIPAL DE GACHANCIPA</t>
  </si>
  <si>
    <t>ALCALDIA MUNICIPAL DE NUQUI</t>
  </si>
  <si>
    <t>CONCEJO MUNICIPAL DE ZARZAL</t>
  </si>
  <si>
    <t>219615296</t>
  </si>
  <si>
    <t>ALCALDIA MUNICIPAL DE GAMEZA</t>
  </si>
  <si>
    <t>ALCALDIA MUNICIPAL DE SANTA SOFIA</t>
  </si>
  <si>
    <t>ALCALDIA MUNICIPAL DE QUIPILE</t>
  </si>
  <si>
    <t>ALCALDIA MUNICIPAL DE LA PLATA</t>
  </si>
  <si>
    <t>ALCALDIA MUNICIPAL DE GALAN</t>
  </si>
  <si>
    <t>219715097</t>
  </si>
  <si>
    <t>ALCALDIA MUNICIPAL DE BOAVITA</t>
  </si>
  <si>
    <t>ALCALDIA MUNICIPAL DE ZETAQUIRA</t>
  </si>
  <si>
    <t>ALCALDIA MUNICIPAL DE TENA</t>
  </si>
  <si>
    <t>219741797</t>
  </si>
  <si>
    <t>ALCALDIA MUNICIPAL DE TESALIA</t>
  </si>
  <si>
    <t>PERSONERIA MUNICIPAL DE LA PAZ</t>
  </si>
  <si>
    <t>ALCALDIA MUNICIPAL DE TENZA</t>
  </si>
  <si>
    <t>ALCALDIA MUNICIPAL DE ZIPACON</t>
  </si>
  <si>
    <t>ALCALDIA MUNICIPAL DE GARZON</t>
  </si>
  <si>
    <t>ALCALDIA MUNICIPAL DE LA PLAYA</t>
  </si>
  <si>
    <t>ALCALDIA MUNICIPAL DE OCAMONTE</t>
  </si>
  <si>
    <t>219915299</t>
  </si>
  <si>
    <t>ALCALDIA MUNICIPAL DE GARAGOA</t>
  </si>
  <si>
    <t>219915599</t>
  </si>
  <si>
    <t>ALCALDIA MUNICIPAL DE RAMIRIQUI</t>
  </si>
  <si>
    <t>ALCALDIA MUNICIPAL DE GAMA</t>
  </si>
  <si>
    <t>219925799</t>
  </si>
  <si>
    <t>ALCALDIA MUNICIPAL DE TENJO</t>
  </si>
  <si>
    <t>PERSONERIA MUNICIPAL DE ZIPAQUIRA</t>
  </si>
  <si>
    <t>ALCALDIA MUNICIPAL DE TELLO</t>
  </si>
  <si>
    <t>ALCALDIA MUNICIPAL DE LA UNION (VALLE DEL CAUCA)</t>
  </si>
  <si>
    <t>ALCALDIA MUNICIPAL DE RAGONVALIA</t>
  </si>
  <si>
    <t>ALCALDIA MUNICIPAL DE PAEZ (BOYACA)</t>
  </si>
  <si>
    <t>ALCALDIA MUNICIPAL DE UTICA</t>
  </si>
  <si>
    <t>ALCALDIA MUNICIPAL DE VILLAPINZON</t>
  </si>
  <si>
    <t>ALCALDIA MUNICIPAL DE VELEZ</t>
  </si>
  <si>
    <t>ALCALDIA MUNICIPAL DE MALAGA</t>
  </si>
  <si>
    <t>PERSONERIA MUNICIPAL DE CAQUEZA</t>
  </si>
  <si>
    <t>SUPERINTENDENCIA DE VALORES</t>
  </si>
  <si>
    <t>DEFENSORIA DEL PUEBLO</t>
  </si>
  <si>
    <t>COMISION DE REGULACION DE AGUA POTABLE</t>
  </si>
  <si>
    <t>COMISION DE REGULACION DE TELECOMUNICACIONES</t>
  </si>
  <si>
    <t>SUPERINTENDENCIA SUBSIDIO FAMILIAR</t>
  </si>
  <si>
    <t>PERSONERIA MUNICIPAL DE CALI</t>
  </si>
  <si>
    <t>092600000</t>
  </si>
  <si>
    <t>PERSONERIA MUNICIPAL DE SACHICA</t>
  </si>
  <si>
    <t>PRESTAMOS AL GOBIERNO GENERAL NACIONAL</t>
  </si>
  <si>
    <t>011500000</t>
  </si>
  <si>
    <t>DIRECCIÓN GENERAL DEL TESORO NACIONAL</t>
  </si>
  <si>
    <t>TRANSFERENCIAS CORRIENTES AL GOBIERNO GENERAL</t>
  </si>
  <si>
    <t>044600000</t>
  </si>
  <si>
    <t>FIDUCIARIA LA PREVISORA SA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</si>
  <si>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</si>
  <si>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</si>
  <si>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</si>
  <si>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</si>
  <si>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</si>
  <si>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</si>
  <si>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</si>
  <si>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</si>
  <si>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</si>
  <si>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</si>
  <si>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</si>
  <si>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</si>
  <si>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</si>
  <si>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</si>
  <si>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</si>
  <si>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</si>
  <si>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</si>
  <si>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</si>
  <si>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</si>
  <si>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</si>
  <si>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</si>
  <si>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</si>
  <si>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</si>
  <si>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</si>
  <si>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</si>
  <si>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</si>
  <si>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</si>
  <si>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</si>
  <si>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</si>
  <si>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</si>
  <si>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</si>
  <si>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</si>
  <si>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BOGOTA</t>
  </si>
  <si>
    <t>BARRANQUILLA</t>
  </si>
  <si>
    <t>CARTAGENA</t>
  </si>
  <si>
    <t>SANTA MARTA</t>
  </si>
  <si>
    <t>210105001</t>
  </si>
  <si>
    <t>MEDELLIN</t>
  </si>
  <si>
    <t>218805088</t>
  </si>
  <si>
    <t>BELLO</t>
  </si>
  <si>
    <t>216605266</t>
  </si>
  <si>
    <t>ENVIGADO</t>
  </si>
  <si>
    <t>ITAGUI</t>
  </si>
  <si>
    <t>TURBO</t>
  </si>
  <si>
    <t>215808758</t>
  </si>
  <si>
    <t>SOLEDAD</t>
  </si>
  <si>
    <t>213013430</t>
  </si>
  <si>
    <t>MAGANGUE</t>
  </si>
  <si>
    <t>TUNJA</t>
  </si>
  <si>
    <t>213815238</t>
  </si>
  <si>
    <t>DUITAMA</t>
  </si>
  <si>
    <t>SOGAMOSO</t>
  </si>
  <si>
    <t>210117001</t>
  </si>
  <si>
    <t>MANIZALES</t>
  </si>
  <si>
    <t>210118001</t>
  </si>
  <si>
    <t>FLORENCIA</t>
  </si>
  <si>
    <t>210119001</t>
  </si>
  <si>
    <t>POPAYAN</t>
  </si>
  <si>
    <t>210120001</t>
  </si>
  <si>
    <t>VALLEDUPAR</t>
  </si>
  <si>
    <t>MONTERIA</t>
  </si>
  <si>
    <t>211723417</t>
  </si>
  <si>
    <t>LORICA</t>
  </si>
  <si>
    <t>216023660</t>
  </si>
  <si>
    <t>SAHAGUN</t>
  </si>
  <si>
    <t>219025290</t>
  </si>
  <si>
    <t>FUSAGASUGA</t>
  </si>
  <si>
    <t>210725307</t>
  </si>
  <si>
    <t>GIRARDOT</t>
  </si>
  <si>
    <t>215425754</t>
  </si>
  <si>
    <t>SOACHA</t>
  </si>
  <si>
    <t>210141001</t>
  </si>
  <si>
    <t>NEIVA</t>
  </si>
  <si>
    <t>213044430</t>
  </si>
  <si>
    <t>MAICAO</t>
  </si>
  <si>
    <t>218947189</t>
  </si>
  <si>
    <t>CIENAGA</t>
  </si>
  <si>
    <t>VILLAVICENCIO</t>
  </si>
  <si>
    <t>210152001</t>
  </si>
  <si>
    <t>PASTO</t>
  </si>
  <si>
    <t>TUMACO</t>
  </si>
  <si>
    <t>CUCUTA</t>
  </si>
  <si>
    <t>ARMENIA</t>
  </si>
  <si>
    <t>PEREIRA</t>
  </si>
  <si>
    <t>DOSQUEBRADAS</t>
  </si>
  <si>
    <t>BUCARAMANGA</t>
  </si>
  <si>
    <t>218168081</t>
  </si>
  <si>
    <t>BARRANCABERMEJA</t>
  </si>
  <si>
    <t>217668276</t>
  </si>
  <si>
    <t>FLORIDABLANCA</t>
  </si>
  <si>
    <t>210768307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</si>
  <si>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</si>
  <si>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</si>
  <si>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</si>
  <si>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</si>
  <si>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</si>
  <si>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</si>
  <si>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</si>
  <si>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</si>
  <si>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</si>
  <si>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</si>
  <si>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</si>
  <si>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</si>
  <si>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</si>
  <si>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ALEJANDRIA</t>
  </si>
  <si>
    <t>213005030</t>
  </si>
  <si>
    <t>AMAGA</t>
  </si>
  <si>
    <t>AMALFI</t>
  </si>
  <si>
    <t>213405034</t>
  </si>
  <si>
    <t>ANDES</t>
  </si>
  <si>
    <t>ANGELOPOLIS</t>
  </si>
  <si>
    <t>213805038</t>
  </si>
  <si>
    <t>ANGOSTURA</t>
  </si>
  <si>
    <t>214005040</t>
  </si>
  <si>
    <t>ANORI</t>
  </si>
  <si>
    <t>214405044</t>
  </si>
  <si>
    <t>ANZA</t>
  </si>
  <si>
    <t>214505045</t>
  </si>
  <si>
    <t>APARTADO</t>
  </si>
  <si>
    <t>ARBOLETES</t>
  </si>
  <si>
    <t>ARGELIA</t>
  </si>
  <si>
    <t>215905059</t>
  </si>
  <si>
    <t>217905079</t>
  </si>
  <si>
    <t>BARBOSA</t>
  </si>
  <si>
    <t>218605086</t>
  </si>
  <si>
    <t>BELMIRA</t>
  </si>
  <si>
    <t>219105091</t>
  </si>
  <si>
    <t>BETANIA</t>
  </si>
  <si>
    <t>BETULIA</t>
  </si>
  <si>
    <t>210105101</t>
  </si>
  <si>
    <t>BRICENO</t>
  </si>
  <si>
    <t>211305113</t>
  </si>
  <si>
    <t>BURITICA</t>
  </si>
  <si>
    <t>212005120</t>
  </si>
  <si>
    <t>CACERES</t>
  </si>
  <si>
    <t>212505125</t>
  </si>
  <si>
    <t>CAICEDO</t>
  </si>
  <si>
    <t>212905129</t>
  </si>
  <si>
    <t>CAMPAMENTO</t>
  </si>
  <si>
    <t>213805138</t>
  </si>
  <si>
    <t>CAÑASGORDAS</t>
  </si>
  <si>
    <t>214205142</t>
  </si>
  <si>
    <t>CARACOLI</t>
  </si>
  <si>
    <t>CARAMANTA</t>
  </si>
  <si>
    <t>214705147</t>
  </si>
  <si>
    <t>CAREPA</t>
  </si>
  <si>
    <t>214805148</t>
  </si>
  <si>
    <t>CARMEN DE VIBORAL</t>
  </si>
  <si>
    <t>215005150</t>
  </si>
  <si>
    <t>CAROLINA</t>
  </si>
  <si>
    <t>215405154</t>
  </si>
  <si>
    <t>CAUCASIA</t>
  </si>
  <si>
    <t>217205172</t>
  </si>
  <si>
    <t>CHIGORODO</t>
  </si>
  <si>
    <t>219005190</t>
  </si>
  <si>
    <t>CISNEROS</t>
  </si>
  <si>
    <t>219705197</t>
  </si>
  <si>
    <t>COCORNA</t>
  </si>
  <si>
    <t>CONCEPCION</t>
  </si>
  <si>
    <t>210905209</t>
  </si>
  <si>
    <t>CONCORDIA</t>
  </si>
  <si>
    <t>211205212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</si>
  <si>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</si>
  <si>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</si>
  <si>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</si>
  <si>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</si>
  <si>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</si>
  <si>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</si>
  <si>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</si>
  <si>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</si>
  <si>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216405264</t>
  </si>
  <si>
    <t>ENTRERRIOS</t>
  </si>
  <si>
    <t>218205282</t>
  </si>
  <si>
    <t>FREDONIA</t>
  </si>
  <si>
    <t>218405284</t>
  </si>
  <si>
    <t>FRONTINO</t>
  </si>
  <si>
    <t>GIRALDO</t>
  </si>
  <si>
    <t>GIRARDOTA</t>
  </si>
  <si>
    <t>GOMEZ PLATA</t>
  </si>
  <si>
    <t>GRANADA</t>
  </si>
  <si>
    <t>211505315</t>
  </si>
  <si>
    <t>GUADALUPE</t>
  </si>
  <si>
    <t>GUARNE</t>
  </si>
  <si>
    <t>212105321</t>
  </si>
  <si>
    <t>GUATAPE</t>
  </si>
  <si>
    <t>214705347</t>
  </si>
  <si>
    <t>HELICONIA</t>
  </si>
  <si>
    <t>215305353</t>
  </si>
  <si>
    <t>HISPANIA</t>
  </si>
  <si>
    <t>216105361</t>
  </si>
  <si>
    <t>ITUANGO</t>
  </si>
  <si>
    <t>216405364</t>
  </si>
  <si>
    <t>JARDIN</t>
  </si>
  <si>
    <t>216805368</t>
  </si>
  <si>
    <t>JERICO</t>
  </si>
  <si>
    <t>LA CEJA</t>
  </si>
  <si>
    <t>218005380</t>
  </si>
  <si>
    <t>LA ESTRELLA</t>
  </si>
  <si>
    <t>LA PINTADA</t>
  </si>
  <si>
    <t>LA UNION</t>
  </si>
  <si>
    <t>211105411</t>
  </si>
  <si>
    <t>LIBORINA</t>
  </si>
  <si>
    <t>MACEO</t>
  </si>
  <si>
    <t>214005440</t>
  </si>
  <si>
    <t>MARINILLA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</si>
  <si>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</si>
  <si>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</si>
  <si>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</si>
  <si>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</si>
  <si>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</si>
  <si>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</si>
  <si>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</si>
  <si>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</si>
  <si>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</si>
  <si>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</si>
  <si>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</si>
  <si>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OLAYA</t>
  </si>
  <si>
    <t>214105541</t>
  </si>
  <si>
    <t>PENOL</t>
  </si>
  <si>
    <t>214305543</t>
  </si>
  <si>
    <t>PEQUE</t>
  </si>
  <si>
    <t>217605576</t>
  </si>
  <si>
    <t>PUEBLORRICO</t>
  </si>
  <si>
    <t>PUERTO BERRIO</t>
  </si>
  <si>
    <t>PUERTO NARE</t>
  </si>
  <si>
    <t>210405604</t>
  </si>
  <si>
    <t>REMEDIOS</t>
  </si>
  <si>
    <t>210705607</t>
  </si>
  <si>
    <t>RETIRO</t>
  </si>
  <si>
    <t>RIONEGRO</t>
  </si>
  <si>
    <t>212805628</t>
  </si>
  <si>
    <t>SABANALARGA</t>
  </si>
  <si>
    <t>SABANETA</t>
  </si>
  <si>
    <t>SALGAR</t>
  </si>
  <si>
    <t>SAN CARLOS</t>
  </si>
  <si>
    <t>SAN FRANCISCO</t>
  </si>
  <si>
    <t>215605656</t>
  </si>
  <si>
    <t>SAN JERONIMO</t>
  </si>
  <si>
    <t>SN JOSE D LA MONTANA</t>
  </si>
  <si>
    <t>215905659</t>
  </si>
  <si>
    <t>SAN JUAN URABA</t>
  </si>
  <si>
    <t>216005660</t>
  </si>
  <si>
    <t>SAN LUIS</t>
  </si>
  <si>
    <t>SAN PEDRO</t>
  </si>
  <si>
    <t>SAN RAFAEL</t>
  </si>
  <si>
    <t>217005670</t>
  </si>
  <si>
    <t>SAN ROQUE</t>
  </si>
  <si>
    <t>SAN VICENTE</t>
  </si>
  <si>
    <t>217905679</t>
  </si>
  <si>
    <t>SANTA BARBARA</t>
  </si>
  <si>
    <t>SANTA ROSA DE OSOS</t>
  </si>
  <si>
    <t>SANTO DOMINGO</t>
  </si>
  <si>
    <t>219705697</t>
  </si>
  <si>
    <t>EL SANTUARIO</t>
  </si>
  <si>
    <t>213605736</t>
  </si>
  <si>
    <t>SEGOVIA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</si>
  <si>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</si>
  <si>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</si>
  <si>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</si>
  <si>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</si>
  <si>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</si>
  <si>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</si>
  <si>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</si>
  <si>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</si>
  <si>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TITIRIBI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</si>
  <si>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</si>
  <si>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</si>
  <si>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</si>
  <si>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</si>
  <si>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</si>
  <si>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</si>
  <si>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</si>
  <si>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</si>
  <si>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</si>
  <si>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</si>
  <si>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</si>
  <si>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</si>
  <si>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</si>
  <si>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</si>
  <si>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</si>
  <si>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YALI</t>
  </si>
  <si>
    <t>218705887</t>
  </si>
  <si>
    <t>YARUMAL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</si>
  <si>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</si>
  <si>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</si>
  <si>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</si>
  <si>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</si>
  <si>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</si>
  <si>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</si>
  <si>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</si>
  <si>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</si>
  <si>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214108141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</si>
  <si>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</si>
  <si>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</si>
  <si>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</si>
  <si>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</si>
  <si>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</si>
  <si>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</si>
  <si>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</si>
  <si>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</si>
  <si>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</si>
  <si>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</si>
  <si>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</si>
  <si>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</si>
  <si>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</si>
  <si>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</si>
  <si>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</si>
  <si>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</si>
  <si>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</si>
  <si>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216008560</t>
  </si>
  <si>
    <t>PONEDERA</t>
  </si>
  <si>
    <t>217308573</t>
  </si>
  <si>
    <t>PUERTO COLOMBIA</t>
  </si>
  <si>
    <t>REPELON</t>
  </si>
  <si>
    <t>213408634</t>
  </si>
  <si>
    <t>SABANAGRANDE</t>
  </si>
  <si>
    <t>217508675</t>
  </si>
  <si>
    <t>SANTA LUCIA</t>
  </si>
  <si>
    <t>218508685</t>
  </si>
  <si>
    <t>SANTO TOMAS</t>
  </si>
  <si>
    <t>217008770</t>
  </si>
  <si>
    <t>SUAN</t>
  </si>
  <si>
    <t>213208832</t>
  </si>
  <si>
    <t>TUBARA</t>
  </si>
  <si>
    <t>214908849</t>
  </si>
  <si>
    <t>USIACURI</t>
  </si>
  <si>
    <t>210613006</t>
  </si>
  <si>
    <t>ACHI</t>
  </si>
  <si>
    <t>ALTOS DEL ROSARIO</t>
  </si>
  <si>
    <t>214213042</t>
  </si>
  <si>
    <t>ARENAL</t>
  </si>
  <si>
    <t>215213052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</si>
  <si>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</si>
  <si>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</si>
  <si>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</si>
  <si>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</si>
  <si>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</si>
  <si>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</si>
  <si>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</si>
  <si>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</si>
  <si>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</si>
  <si>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211213212</t>
  </si>
  <si>
    <t>212213222</t>
  </si>
  <si>
    <t>CLEMENCIA</t>
  </si>
  <si>
    <t>214413244</t>
  </si>
  <si>
    <t>EL CARMEN DE BOLIVAR</t>
  </si>
  <si>
    <t>214813248</t>
  </si>
  <si>
    <t>EL GUAMO</t>
  </si>
  <si>
    <t>216813268</t>
  </si>
  <si>
    <t>EL PEÑON</t>
  </si>
  <si>
    <t>210013300</t>
  </si>
  <si>
    <t>HATILLO DE LOBA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</si>
  <si>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</si>
  <si>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</si>
  <si>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</si>
  <si>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</si>
  <si>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</si>
  <si>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</si>
  <si>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</si>
  <si>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217313473</t>
  </si>
  <si>
    <t>MORALES</t>
  </si>
  <si>
    <t>214913549</t>
  </si>
  <si>
    <t>PINILLOS</t>
  </si>
  <si>
    <t>218013580</t>
  </si>
  <si>
    <t>REGIDOR</t>
  </si>
  <si>
    <t>RIO VIEJO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</si>
  <si>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</si>
  <si>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</si>
  <si>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</si>
  <si>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</si>
  <si>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</si>
  <si>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</si>
  <si>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</si>
  <si>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</si>
  <si>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</si>
  <si>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</si>
  <si>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217013670</t>
  </si>
  <si>
    <t>SAN PABLO</t>
  </si>
  <si>
    <t>217313673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</si>
</sst>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  <numFmt numFmtId="166" formatCode="_ * #,##0_ ;_ * \-#,##0_ ;_ * &quot;-&quot;??_ ;_ @_ "/>
    <numFmt numFmtId="167" formatCode="&quot;$&quot;#,##0.00"/>
  </numFmts>
  <fonts count="14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left" vertical="center"/>
      <protection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0" fontId="6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 quotePrefix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justify" vertical="center"/>
    </xf>
    <xf numFmtId="3" fontId="6" fillId="0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justify" vertical="center" wrapText="1"/>
    </xf>
    <xf numFmtId="49" fontId="6" fillId="3" borderId="2" xfId="0" applyNumberFormat="1" applyFont="1" applyFill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3" fontId="4" fillId="0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justify" vertical="center"/>
    </xf>
    <xf numFmtId="3" fontId="5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37" fontId="6" fillId="0" borderId="2" xfId="17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/>
    </xf>
    <xf numFmtId="49" fontId="6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justify" vertical="center"/>
    </xf>
    <xf numFmtId="166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3" fontId="6" fillId="0" borderId="2" xfId="0" applyNumberFormat="1" applyFont="1" applyFill="1" applyBorder="1" applyAlignment="1">
      <alignment horizontal="right" vertical="center"/>
    </xf>
    <xf numFmtId="37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37" fontId="6" fillId="0" borderId="2" xfId="17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Border="1" applyAlignment="1" quotePrefix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 quotePrefix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49" fontId="6" fillId="0" borderId="2" xfId="17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67" fontId="0" fillId="0" borderId="0" xfId="0" applyNumberFormat="1" applyBorder="1" applyAlignment="1">
      <alignment/>
    </xf>
    <xf numFmtId="0" fontId="12" fillId="0" borderId="0" xfId="0" applyFont="1" applyAlignment="1">
      <alignment horizontal="centerContinuous"/>
    </xf>
    <xf numFmtId="167" fontId="0" fillId="0" borderId="0" xfId="0" applyNumberFormat="1" applyFont="1" applyAlignment="1">
      <alignment/>
    </xf>
    <xf numFmtId="0" fontId="13" fillId="0" borderId="0" xfId="0" applyFont="1" applyAlignment="1">
      <alignment/>
    </xf>
    <xf numFmtId="49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7\CGN96.001Consolid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documentos\Contabilidad\balances%20trimestrales\2003\Dic03%20Modificado%20CxP\CGN96.001%20consolid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7\BG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7\GY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 "/>
    </sheetNames>
    <sheetDataSet>
      <sheetData sheetId="0">
        <row r="582">
          <cell r="D582">
            <v>337714225</v>
          </cell>
        </row>
        <row r="593">
          <cell r="D593">
            <v>-337714225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 "/>
    </sheetNames>
    <sheetDataSet>
      <sheetData sheetId="0">
        <row r="520">
          <cell r="D520">
            <v>1239224</v>
          </cell>
        </row>
        <row r="539">
          <cell r="D539">
            <v>930904537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e por grupo"/>
      <sheetName val="bce gral por cta"/>
      <sheetName val="ecsf"/>
      <sheetName val="compara"/>
      <sheetName val="Hoja6"/>
      <sheetName val="PATRIMONIO"/>
    </sheetNames>
    <sheetDataSet>
      <sheetData sheetId="1">
        <row r="13">
          <cell r="C13">
            <v>10839591</v>
          </cell>
          <cell r="D13">
            <v>24986030</v>
          </cell>
          <cell r="G13">
            <v>0</v>
          </cell>
          <cell r="H13">
            <v>0</v>
          </cell>
        </row>
        <row r="21">
          <cell r="C21">
            <v>162349608</v>
          </cell>
          <cell r="D21">
            <v>124100842</v>
          </cell>
          <cell r="G21">
            <v>132000</v>
          </cell>
          <cell r="H21">
            <v>132000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</row>
        <row r="32">
          <cell r="G32">
            <v>744363907</v>
          </cell>
          <cell r="H32">
            <v>675973486</v>
          </cell>
        </row>
        <row r="33">
          <cell r="C33">
            <v>90700879</v>
          </cell>
          <cell r="D33">
            <v>51565253</v>
          </cell>
        </row>
        <row r="45">
          <cell r="C45">
            <v>0</v>
          </cell>
          <cell r="D45">
            <v>0</v>
          </cell>
        </row>
        <row r="56">
          <cell r="C56">
            <v>107886</v>
          </cell>
          <cell r="D56">
            <v>111830</v>
          </cell>
          <cell r="G56">
            <v>275850</v>
          </cell>
          <cell r="H56">
            <v>69770</v>
          </cell>
        </row>
        <row r="60">
          <cell r="G60">
            <v>0</v>
          </cell>
          <cell r="H60">
            <v>0</v>
          </cell>
        </row>
        <row r="68">
          <cell r="G68">
            <v>0</v>
          </cell>
          <cell r="H68">
            <v>574139</v>
          </cell>
        </row>
        <row r="77">
          <cell r="G77">
            <v>70538</v>
          </cell>
          <cell r="H77">
            <v>39165</v>
          </cell>
        </row>
        <row r="80">
          <cell r="C80">
            <v>0</v>
          </cell>
          <cell r="D80">
            <v>0</v>
          </cell>
        </row>
        <row r="90">
          <cell r="C90">
            <v>2333307</v>
          </cell>
          <cell r="D90">
            <v>2333307</v>
          </cell>
          <cell r="G90">
            <v>0</v>
          </cell>
          <cell r="H90">
            <v>0</v>
          </cell>
        </row>
        <row r="96">
          <cell r="G96">
            <v>0</v>
          </cell>
          <cell r="H96">
            <v>0</v>
          </cell>
        </row>
        <row r="97">
          <cell r="C97">
            <v>0</v>
          </cell>
          <cell r="D97">
            <v>0</v>
          </cell>
        </row>
        <row r="102">
          <cell r="C102">
            <v>114478439</v>
          </cell>
          <cell r="D102">
            <v>63746929</v>
          </cell>
        </row>
        <row r="103">
          <cell r="G103">
            <v>0</v>
          </cell>
          <cell r="H103">
            <v>0</v>
          </cell>
        </row>
        <row r="113">
          <cell r="C113">
            <v>25428406</v>
          </cell>
          <cell r="D113">
            <v>25144078</v>
          </cell>
        </row>
        <row r="122">
          <cell r="G122">
            <v>0</v>
          </cell>
          <cell r="H122">
            <v>0</v>
          </cell>
        </row>
        <row r="126">
          <cell r="G126">
            <v>0</v>
          </cell>
          <cell r="H126">
            <v>0</v>
          </cell>
        </row>
        <row r="134">
          <cell r="G134">
            <v>0</v>
          </cell>
          <cell r="H134">
            <v>1959853</v>
          </cell>
        </row>
        <row r="137">
          <cell r="C137">
            <v>0</v>
          </cell>
          <cell r="D137">
            <v>0</v>
          </cell>
        </row>
        <row r="142">
          <cell r="G142">
            <v>0</v>
          </cell>
          <cell r="H142">
            <v>0</v>
          </cell>
        </row>
        <row r="144">
          <cell r="C144">
            <v>0</v>
          </cell>
          <cell r="D144">
            <v>0</v>
          </cell>
        </row>
        <row r="149">
          <cell r="G149">
            <v>0</v>
          </cell>
          <cell r="H149">
            <v>0</v>
          </cell>
        </row>
        <row r="150">
          <cell r="G150">
            <v>0</v>
          </cell>
          <cell r="H150">
            <v>0</v>
          </cell>
        </row>
        <row r="152">
          <cell r="C152">
            <v>110838812</v>
          </cell>
          <cell r="D152">
            <v>93543266</v>
          </cell>
          <cell r="G152">
            <v>-227765367</v>
          </cell>
          <cell r="H152">
            <v>-293216878</v>
          </cell>
        </row>
        <row r="154">
          <cell r="G154">
            <v>-227765367</v>
          </cell>
          <cell r="H154">
            <v>-293216878</v>
          </cell>
        </row>
        <row r="165">
          <cell r="G165">
            <v>0</v>
          </cell>
          <cell r="H165">
            <v>0</v>
          </cell>
        </row>
        <row r="178">
          <cell r="C178">
            <v>0</v>
          </cell>
          <cell r="D178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  <cell r="G185">
            <v>337714225</v>
          </cell>
          <cell r="H185">
            <v>930904537</v>
          </cell>
        </row>
        <row r="186">
          <cell r="C186">
            <v>763593</v>
          </cell>
          <cell r="D186">
            <v>1239224</v>
          </cell>
          <cell r="G186">
            <v>0</v>
          </cell>
          <cell r="H186">
            <v>0</v>
          </cell>
        </row>
        <row r="187">
          <cell r="C187">
            <v>0</v>
          </cell>
          <cell r="D187">
            <v>0</v>
          </cell>
          <cell r="G187">
            <v>0</v>
          </cell>
          <cell r="H187">
            <v>0</v>
          </cell>
        </row>
        <row r="188">
          <cell r="C188">
            <v>-763593</v>
          </cell>
          <cell r="D188">
            <v>-1239224</v>
          </cell>
        </row>
        <row r="189">
          <cell r="G189">
            <v>-337714225</v>
          </cell>
          <cell r="H189">
            <v>-930904537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 Y P POR CLASE"/>
      <sheetName val="G Y P POR GRUPO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3">
          <cell r="A3" t="str">
            <v>A DICIEMBRE 31 DE 2004</v>
          </cell>
        </row>
        <row r="5">
          <cell r="A5" t="str">
            <v>CONSOLIDADO</v>
          </cell>
        </row>
        <row r="12">
          <cell r="D12">
            <v>108268763</v>
          </cell>
          <cell r="E12">
            <v>111078920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43">
          <cell r="D43">
            <v>0</v>
          </cell>
          <cell r="E43">
            <v>0</v>
          </cell>
        </row>
        <row r="53">
          <cell r="D53">
            <v>10419402515</v>
          </cell>
          <cell r="E53">
            <v>9219099976</v>
          </cell>
        </row>
        <row r="61">
          <cell r="D61">
            <v>0</v>
          </cell>
          <cell r="E61">
            <v>0</v>
          </cell>
        </row>
        <row r="83">
          <cell r="D83">
            <v>75284334</v>
          </cell>
          <cell r="E83">
            <v>17593429</v>
          </cell>
        </row>
        <row r="91">
          <cell r="D91">
            <v>0</v>
          </cell>
          <cell r="E91">
            <v>0</v>
          </cell>
        </row>
        <row r="95">
          <cell r="D95">
            <v>1378603</v>
          </cell>
          <cell r="E95">
            <v>20708645</v>
          </cell>
        </row>
        <row r="103">
          <cell r="D103">
            <v>10503081833</v>
          </cell>
          <cell r="E103">
            <v>9564096180</v>
          </cell>
        </row>
        <row r="117">
          <cell r="D117">
            <v>21324541</v>
          </cell>
          <cell r="E117">
            <v>63101536</v>
          </cell>
        </row>
        <row r="121">
          <cell r="D121">
            <v>0</v>
          </cell>
          <cell r="E121">
            <v>522144</v>
          </cell>
        </row>
        <row r="125">
          <cell r="D125">
            <v>30650993</v>
          </cell>
          <cell r="E125">
            <v>17318078</v>
          </cell>
        </row>
        <row r="133">
          <cell r="D133">
            <v>132993027</v>
          </cell>
          <cell r="E133">
            <v>92250321</v>
          </cell>
        </row>
        <row r="142">
          <cell r="D142">
            <v>-119109248</v>
          </cell>
          <cell r="E142">
            <v>-34006077</v>
          </cell>
        </row>
        <row r="150">
          <cell r="D150">
            <v>0</v>
          </cell>
          <cell r="E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761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3.7109375" style="1" customWidth="1"/>
    <col min="2" max="2" width="43.140625" style="2" customWidth="1"/>
    <col min="3" max="3" width="13.00390625" style="3" customWidth="1"/>
    <col min="4" max="4" width="13.421875" style="4" customWidth="1"/>
    <col min="5" max="5" width="15.28125" style="5" customWidth="1"/>
    <col min="6" max="6" width="11.7109375" style="2" bestFit="1" customWidth="1"/>
    <col min="7" max="16384" width="11.421875" style="2" customWidth="1"/>
  </cols>
  <sheetData>
    <row r="1" spans="1:5" ht="12.75" customHeight="1">
      <c r="A1" s="1" t="s">
        <v>1589</v>
      </c>
      <c r="B1" s="2" t="s">
        <v>1590</v>
      </c>
      <c r="C1" s="3" t="s">
        <v>1591</v>
      </c>
      <c r="E1" s="5" t="s">
        <v>1592</v>
      </c>
    </row>
    <row r="2" spans="1:5" ht="12.75" customHeight="1">
      <c r="A2" s="1" t="s">
        <v>1593</v>
      </c>
      <c r="B2" s="2" t="s">
        <v>1594</v>
      </c>
      <c r="E2" s="6" t="s">
        <v>1595</v>
      </c>
    </row>
    <row r="3" spans="1:5" ht="12.75" customHeight="1">
      <c r="A3" s="1" t="s">
        <v>1596</v>
      </c>
      <c r="B3" s="7" t="s">
        <v>1597</v>
      </c>
      <c r="E3" s="8"/>
    </row>
    <row r="4" spans="1:2" ht="12.75" customHeight="1">
      <c r="A4" s="1" t="s">
        <v>1598</v>
      </c>
      <c r="B4" s="9" t="s">
        <v>1599</v>
      </c>
    </row>
    <row r="5" spans="1:3" ht="12.75" customHeight="1">
      <c r="A5" s="1" t="s">
        <v>1600</v>
      </c>
      <c r="B5" s="10" t="s">
        <v>1601</v>
      </c>
      <c r="C5" s="3" t="s">
        <v>1591</v>
      </c>
    </row>
    <row r="6" spans="2:3" ht="10.5" customHeight="1">
      <c r="B6" s="11"/>
      <c r="C6" s="12"/>
    </row>
    <row r="7" spans="1:5" s="11" customFormat="1" ht="12.75" customHeight="1">
      <c r="A7" s="45"/>
      <c r="B7" s="46" t="s">
        <v>1602</v>
      </c>
      <c r="C7" s="47" t="s">
        <v>1603</v>
      </c>
      <c r="D7" s="48" t="s">
        <v>1604</v>
      </c>
      <c r="E7" s="47" t="s">
        <v>1605</v>
      </c>
    </row>
    <row r="8" spans="1:7" ht="12.75" customHeight="1">
      <c r="A8" s="19">
        <v>100000</v>
      </c>
      <c r="B8" s="20" t="s">
        <v>1606</v>
      </c>
      <c r="C8" s="21">
        <f>C9+C18+C25+C50+C111</f>
        <v>259865945</v>
      </c>
      <c r="D8" s="21">
        <f>D9+D18+D25+D50+D111</f>
        <v>120189620</v>
      </c>
      <c r="E8" s="21">
        <f>SUM(C8:D8)</f>
        <v>380055565</v>
      </c>
      <c r="F8" s="18"/>
      <c r="G8" s="18"/>
    </row>
    <row r="9" spans="1:7" ht="12.75" customHeight="1">
      <c r="A9" s="19">
        <v>110000</v>
      </c>
      <c r="B9" s="20" t="s">
        <v>1607</v>
      </c>
      <c r="C9" s="21">
        <f>+C10+C12+C15</f>
        <v>9946854</v>
      </c>
      <c r="D9" s="21">
        <f>+D10+D12</f>
        <v>0</v>
      </c>
      <c r="E9" s="21">
        <f aca="true" t="shared" si="0" ref="E9:E15">+C9+D9</f>
        <v>9946854</v>
      </c>
      <c r="F9" s="18"/>
      <c r="G9" s="18"/>
    </row>
    <row r="10" spans="1:6" ht="12.75" customHeight="1">
      <c r="A10" s="19">
        <v>110500</v>
      </c>
      <c r="B10" s="20" t="s">
        <v>1608</v>
      </c>
      <c r="C10" s="21">
        <f>+C11</f>
        <v>0</v>
      </c>
      <c r="D10" s="21">
        <f>SUM(D11)</f>
        <v>0</v>
      </c>
      <c r="E10" s="21">
        <f t="shared" si="0"/>
        <v>0</v>
      </c>
      <c r="F10" s="18"/>
    </row>
    <row r="11" spans="1:5" ht="12.75" customHeight="1">
      <c r="A11" s="19">
        <v>110502</v>
      </c>
      <c r="B11" s="22" t="s">
        <v>1609</v>
      </c>
      <c r="C11" s="23">
        <v>0</v>
      </c>
      <c r="D11" s="23">
        <v>0</v>
      </c>
      <c r="E11" s="23">
        <f t="shared" si="0"/>
        <v>0</v>
      </c>
    </row>
    <row r="12" spans="1:5" ht="12.75" customHeight="1">
      <c r="A12" s="19">
        <v>111000</v>
      </c>
      <c r="B12" s="20" t="s">
        <v>1610</v>
      </c>
      <c r="C12" s="21">
        <f>SUM(C13+C14)</f>
        <v>169141</v>
      </c>
      <c r="D12" s="4">
        <v>0</v>
      </c>
      <c r="E12" s="4">
        <f t="shared" si="0"/>
        <v>169141</v>
      </c>
    </row>
    <row r="13" spans="1:5" ht="12.75" customHeight="1">
      <c r="A13" s="19">
        <v>111005</v>
      </c>
      <c r="B13" s="22" t="s">
        <v>1611</v>
      </c>
      <c r="C13" s="23">
        <v>169141</v>
      </c>
      <c r="D13" s="18">
        <v>0</v>
      </c>
      <c r="E13" s="18">
        <f t="shared" si="0"/>
        <v>169141</v>
      </c>
    </row>
    <row r="14" spans="1:5" ht="12.75" customHeight="1">
      <c r="A14" s="19">
        <v>111090</v>
      </c>
      <c r="B14" s="22" t="s">
        <v>1612</v>
      </c>
      <c r="C14" s="23">
        <v>0</v>
      </c>
      <c r="D14" s="18">
        <v>0</v>
      </c>
      <c r="E14" s="18">
        <f t="shared" si="0"/>
        <v>0</v>
      </c>
    </row>
    <row r="15" spans="1:5" ht="12.75" customHeight="1">
      <c r="A15" s="19">
        <v>112500</v>
      </c>
      <c r="B15" s="24" t="s">
        <v>1613</v>
      </c>
      <c r="C15" s="21">
        <f>SUM(C16:C17)</f>
        <v>9777713</v>
      </c>
      <c r="D15" s="4">
        <v>0</v>
      </c>
      <c r="E15" s="4">
        <f t="shared" si="0"/>
        <v>9777713</v>
      </c>
    </row>
    <row r="16" spans="1:5" ht="12.75" customHeight="1">
      <c r="A16" s="19">
        <v>112504</v>
      </c>
      <c r="B16" s="22" t="s">
        <v>1614</v>
      </c>
      <c r="C16" s="23">
        <v>9777713</v>
      </c>
      <c r="D16" s="18">
        <v>0</v>
      </c>
      <c r="E16" s="18">
        <f>SUM(C16:D16)</f>
        <v>9777713</v>
      </c>
    </row>
    <row r="17" spans="1:5" ht="12" customHeight="1">
      <c r="A17" s="19">
        <v>112506</v>
      </c>
      <c r="B17" s="22" t="s">
        <v>1615</v>
      </c>
      <c r="C17" s="23">
        <v>0</v>
      </c>
      <c r="D17" s="25">
        <v>0</v>
      </c>
      <c r="E17" s="25">
        <f aca="true" t="shared" si="1" ref="E17:E39">+C17+D17</f>
        <v>0</v>
      </c>
    </row>
    <row r="18" spans="1:5" ht="12.75" customHeight="1">
      <c r="A18" s="19">
        <v>120000</v>
      </c>
      <c r="B18" s="20" t="s">
        <v>1616</v>
      </c>
      <c r="C18" s="21">
        <f>SUM(C19+C22)</f>
        <v>159281592</v>
      </c>
      <c r="D18" s="26">
        <f>+D19+D22</f>
        <v>2333307</v>
      </c>
      <c r="E18" s="26">
        <f>SUM(C18:D18)</f>
        <v>161614899</v>
      </c>
    </row>
    <row r="19" spans="1:5" ht="12.75" customHeight="1">
      <c r="A19" s="19">
        <v>120100</v>
      </c>
      <c r="B19" s="20" t="s">
        <v>1617</v>
      </c>
      <c r="C19" s="21">
        <f>SUM(C20:C21)</f>
        <v>159281592</v>
      </c>
      <c r="D19" s="26">
        <v>0</v>
      </c>
      <c r="E19" s="26">
        <f t="shared" si="1"/>
        <v>159281592</v>
      </c>
    </row>
    <row r="20" spans="1:5" ht="12.75" customHeight="1">
      <c r="A20" s="19">
        <v>120101</v>
      </c>
      <c r="B20" s="22" t="s">
        <v>1618</v>
      </c>
      <c r="C20" s="23">
        <v>0</v>
      </c>
      <c r="D20" s="23">
        <v>0</v>
      </c>
      <c r="E20" s="23">
        <f t="shared" si="1"/>
        <v>0</v>
      </c>
    </row>
    <row r="21" spans="1:5" ht="12.75" customHeight="1">
      <c r="A21" s="19">
        <v>120106</v>
      </c>
      <c r="B21" s="22" t="s">
        <v>1619</v>
      </c>
      <c r="C21" s="18">
        <v>159281592</v>
      </c>
      <c r="D21" s="23">
        <v>0</v>
      </c>
      <c r="E21" s="23">
        <f t="shared" si="1"/>
        <v>159281592</v>
      </c>
    </row>
    <row r="22" spans="1:5" ht="12.75" customHeight="1">
      <c r="A22" s="19">
        <v>120800</v>
      </c>
      <c r="B22" s="20" t="s">
        <v>1620</v>
      </c>
      <c r="C22" s="4">
        <f>SUM(C23:C24)</f>
        <v>0</v>
      </c>
      <c r="D22" s="4">
        <f>SUM(D23:D24)</f>
        <v>2333307</v>
      </c>
      <c r="E22" s="4">
        <f t="shared" si="1"/>
        <v>2333307</v>
      </c>
    </row>
    <row r="23" spans="1:5" ht="12.75" customHeight="1">
      <c r="A23" s="19">
        <v>120802</v>
      </c>
      <c r="B23" s="22" t="s">
        <v>1621</v>
      </c>
      <c r="C23" s="18">
        <v>0</v>
      </c>
      <c r="D23" s="18">
        <v>2333307</v>
      </c>
      <c r="E23" s="18">
        <f t="shared" si="1"/>
        <v>2333307</v>
      </c>
    </row>
    <row r="24" spans="1:5" ht="12.75" customHeight="1">
      <c r="A24" s="19">
        <v>120890</v>
      </c>
      <c r="B24" s="22" t="s">
        <v>1622</v>
      </c>
      <c r="C24" s="23">
        <v>0</v>
      </c>
      <c r="D24" s="23">
        <v>0</v>
      </c>
      <c r="E24" s="23">
        <f t="shared" si="1"/>
        <v>0</v>
      </c>
    </row>
    <row r="25" spans="1:5" ht="12.75" customHeight="1">
      <c r="A25" s="19">
        <v>140000</v>
      </c>
      <c r="B25" s="20" t="s">
        <v>1623</v>
      </c>
      <c r="C25" s="21">
        <f>+C28+C31+C33+C39+C42+C47</f>
        <v>90536843</v>
      </c>
      <c r="D25" s="21">
        <f>+D39</f>
        <v>114453354</v>
      </c>
      <c r="E25" s="21">
        <f>SUM(C25:D25)</f>
        <v>204990197</v>
      </c>
    </row>
    <row r="26" spans="1:5" ht="12.75" customHeight="1">
      <c r="A26" s="19">
        <v>140100</v>
      </c>
      <c r="B26" s="24" t="s">
        <v>1624</v>
      </c>
      <c r="C26" s="21">
        <f>+C27</f>
        <v>0</v>
      </c>
      <c r="D26" s="21">
        <f>SUM(D27:D27)</f>
        <v>0</v>
      </c>
      <c r="E26" s="21">
        <f t="shared" si="1"/>
        <v>0</v>
      </c>
    </row>
    <row r="27" spans="1:5" ht="12.75" customHeight="1">
      <c r="A27" s="19">
        <v>140190</v>
      </c>
      <c r="B27" s="22" t="s">
        <v>1625</v>
      </c>
      <c r="C27" s="23">
        <v>0</v>
      </c>
      <c r="D27" s="18">
        <v>0</v>
      </c>
      <c r="E27" s="18">
        <f t="shared" si="1"/>
        <v>0</v>
      </c>
    </row>
    <row r="28" spans="1:5" ht="12.75" customHeight="1">
      <c r="A28" s="19">
        <v>140400</v>
      </c>
      <c r="B28" s="20" t="s">
        <v>1613</v>
      </c>
      <c r="C28" s="21">
        <f>SUM(C29:C30)</f>
        <v>1283937</v>
      </c>
      <c r="D28" s="4">
        <v>0</v>
      </c>
      <c r="E28" s="4">
        <f t="shared" si="1"/>
        <v>1283937</v>
      </c>
    </row>
    <row r="29" spans="1:5" ht="12.75" customHeight="1">
      <c r="A29" s="19">
        <v>140414</v>
      </c>
      <c r="B29" s="22" t="s">
        <v>1626</v>
      </c>
      <c r="C29" s="23">
        <v>1283937</v>
      </c>
      <c r="D29" s="18">
        <v>0</v>
      </c>
      <c r="E29" s="18">
        <f t="shared" si="1"/>
        <v>1283937</v>
      </c>
    </row>
    <row r="30" spans="1:5" ht="12.75" customHeight="1">
      <c r="A30" s="19">
        <v>140415</v>
      </c>
      <c r="B30" s="22" t="s">
        <v>1627</v>
      </c>
      <c r="C30" s="23">
        <v>0</v>
      </c>
      <c r="D30" s="18">
        <v>0</v>
      </c>
      <c r="E30" s="18">
        <f t="shared" si="1"/>
        <v>0</v>
      </c>
    </row>
    <row r="31" spans="1:5" ht="12.75" customHeight="1">
      <c r="A31" s="19">
        <v>141500</v>
      </c>
      <c r="B31" s="20" t="s">
        <v>1628</v>
      </c>
      <c r="C31" s="21">
        <f>+C32</f>
        <v>0</v>
      </c>
      <c r="D31" s="4">
        <v>0</v>
      </c>
      <c r="E31" s="4">
        <f t="shared" si="1"/>
        <v>0</v>
      </c>
    </row>
    <row r="32" spans="1:5" ht="12.75" customHeight="1">
      <c r="A32" s="19">
        <v>141590</v>
      </c>
      <c r="B32" s="22" t="s">
        <v>1629</v>
      </c>
      <c r="C32" s="23">
        <v>0</v>
      </c>
      <c r="D32" s="18">
        <v>0</v>
      </c>
      <c r="E32" s="18">
        <f t="shared" si="1"/>
        <v>0</v>
      </c>
    </row>
    <row r="33" spans="1:5" ht="12.75" customHeight="1">
      <c r="A33" s="19">
        <v>142000</v>
      </c>
      <c r="B33" s="20" t="s">
        <v>1630</v>
      </c>
      <c r="C33" s="21">
        <f>SUM(C34:C38)</f>
        <v>83964617</v>
      </c>
      <c r="D33" s="21">
        <f>SUM(D36:D37)</f>
        <v>0</v>
      </c>
      <c r="E33" s="21">
        <f t="shared" si="1"/>
        <v>83964617</v>
      </c>
    </row>
    <row r="34" spans="1:5" ht="12.75" customHeight="1">
      <c r="A34" s="19">
        <v>142003</v>
      </c>
      <c r="B34" s="22" t="s">
        <v>1631</v>
      </c>
      <c r="C34" s="23">
        <v>11227860</v>
      </c>
      <c r="D34" s="23">
        <v>0</v>
      </c>
      <c r="E34" s="23">
        <f t="shared" si="1"/>
        <v>11227860</v>
      </c>
    </row>
    <row r="35" spans="1:5" ht="12.75" customHeight="1">
      <c r="A35" s="19">
        <v>142005</v>
      </c>
      <c r="B35" s="22" t="s">
        <v>1632</v>
      </c>
      <c r="C35" s="23">
        <v>72736757</v>
      </c>
      <c r="D35" s="23">
        <v>0</v>
      </c>
      <c r="E35" s="23">
        <f t="shared" si="1"/>
        <v>72736757</v>
      </c>
    </row>
    <row r="36" spans="1:5" ht="12.75" customHeight="1">
      <c r="A36" s="19">
        <v>142012</v>
      </c>
      <c r="B36" s="22" t="s">
        <v>1633</v>
      </c>
      <c r="C36" s="23">
        <v>0</v>
      </c>
      <c r="D36" s="18">
        <v>0</v>
      </c>
      <c r="E36" s="18">
        <f t="shared" si="1"/>
        <v>0</v>
      </c>
    </row>
    <row r="37" spans="1:5" ht="12.75" customHeight="1">
      <c r="A37" s="19">
        <v>142013</v>
      </c>
      <c r="B37" s="22" t="s">
        <v>1634</v>
      </c>
      <c r="C37" s="23">
        <v>0</v>
      </c>
      <c r="D37" s="18">
        <v>0</v>
      </c>
      <c r="E37" s="18">
        <f t="shared" si="1"/>
        <v>0</v>
      </c>
    </row>
    <row r="38" spans="1:5" ht="12.75" customHeight="1">
      <c r="A38" s="19">
        <v>142090</v>
      </c>
      <c r="B38" s="22" t="s">
        <v>1635</v>
      </c>
      <c r="C38" s="23">
        <v>0</v>
      </c>
      <c r="D38" s="18">
        <v>0</v>
      </c>
      <c r="E38" s="18">
        <f t="shared" si="1"/>
        <v>0</v>
      </c>
    </row>
    <row r="39" spans="1:5" ht="12.75" customHeight="1">
      <c r="A39" s="19">
        <v>142500</v>
      </c>
      <c r="B39" s="20" t="s">
        <v>1636</v>
      </c>
      <c r="C39" s="21">
        <v>0</v>
      </c>
      <c r="D39" s="21">
        <f>SUM(D40:D41)</f>
        <v>114453354</v>
      </c>
      <c r="E39" s="21">
        <f t="shared" si="1"/>
        <v>114453354</v>
      </c>
    </row>
    <row r="40" spans="1:5" ht="12.75" customHeight="1">
      <c r="A40" s="19">
        <v>142503</v>
      </c>
      <c r="B40" s="22" t="s">
        <v>1637</v>
      </c>
      <c r="C40" s="21">
        <v>0</v>
      </c>
      <c r="D40" s="23">
        <v>41706415</v>
      </c>
      <c r="E40" s="23">
        <f>SUM(C40:D40)</f>
        <v>41706415</v>
      </c>
    </row>
    <row r="41" spans="1:5" ht="12.75" customHeight="1">
      <c r="A41" s="19">
        <v>142504</v>
      </c>
      <c r="B41" s="22" t="s">
        <v>1638</v>
      </c>
      <c r="C41" s="27">
        <v>0</v>
      </c>
      <c r="D41" s="23">
        <v>72746939</v>
      </c>
      <c r="E41" s="23">
        <f>SUM(C41:D41)</f>
        <v>72746939</v>
      </c>
    </row>
    <row r="42" spans="1:5" ht="12.75" customHeight="1">
      <c r="A42" s="19">
        <v>147000</v>
      </c>
      <c r="B42" s="20" t="s">
        <v>1639</v>
      </c>
      <c r="C42" s="4">
        <f>SUM(C43:C46)</f>
        <v>5288289</v>
      </c>
      <c r="D42" s="21">
        <f>SUM(D43:D43)</f>
        <v>0</v>
      </c>
      <c r="E42" s="21">
        <f aca="true" t="shared" si="2" ref="E42:E105">+C42+D42</f>
        <v>5288289</v>
      </c>
    </row>
    <row r="43" spans="1:5" ht="12.75" customHeight="1">
      <c r="A43" s="19">
        <v>147002</v>
      </c>
      <c r="B43" s="22" t="s">
        <v>1640</v>
      </c>
      <c r="C43" s="18">
        <v>0</v>
      </c>
      <c r="D43" s="23">
        <v>0</v>
      </c>
      <c r="E43" s="23">
        <f t="shared" si="2"/>
        <v>0</v>
      </c>
    </row>
    <row r="44" spans="1:5" ht="12.75" customHeight="1">
      <c r="A44" s="19">
        <v>147013</v>
      </c>
      <c r="B44" s="22" t="s">
        <v>1641</v>
      </c>
      <c r="C44" s="18">
        <v>0</v>
      </c>
      <c r="D44" s="21">
        <v>0</v>
      </c>
      <c r="E44" s="23">
        <f t="shared" si="2"/>
        <v>0</v>
      </c>
    </row>
    <row r="45" spans="1:5" ht="12.75" customHeight="1">
      <c r="A45" s="19">
        <v>147028</v>
      </c>
      <c r="B45" s="22" t="s">
        <v>1642</v>
      </c>
      <c r="C45" s="18">
        <v>0</v>
      </c>
      <c r="D45" s="21">
        <v>0</v>
      </c>
      <c r="E45" s="23">
        <f>+C45+D45</f>
        <v>0</v>
      </c>
    </row>
    <row r="46" spans="1:5" ht="12" customHeight="1">
      <c r="A46" s="19">
        <v>147090</v>
      </c>
      <c r="B46" s="22" t="s">
        <v>1643</v>
      </c>
      <c r="C46" s="18">
        <v>5288289</v>
      </c>
      <c r="D46" s="23">
        <v>0</v>
      </c>
      <c r="E46" s="23">
        <f t="shared" si="2"/>
        <v>5288289</v>
      </c>
    </row>
    <row r="47" spans="1:5" ht="12.75" customHeight="1">
      <c r="A47" s="19">
        <v>148000</v>
      </c>
      <c r="B47" s="20" t="s">
        <v>1644</v>
      </c>
      <c r="C47" s="4">
        <f>-SUM(C48-C49)</f>
        <v>0</v>
      </c>
      <c r="D47" s="4">
        <f>SUM(D49)</f>
        <v>0</v>
      </c>
      <c r="E47" s="4">
        <f t="shared" si="2"/>
        <v>0</v>
      </c>
    </row>
    <row r="48" spans="1:5" ht="12.75" customHeight="1">
      <c r="A48" s="19">
        <v>148009</v>
      </c>
      <c r="B48" s="22" t="s">
        <v>1645</v>
      </c>
      <c r="C48" s="18">
        <v>0</v>
      </c>
      <c r="D48" s="18">
        <v>0</v>
      </c>
      <c r="E48" s="18">
        <f t="shared" si="2"/>
        <v>0</v>
      </c>
    </row>
    <row r="49" spans="1:5" ht="12.75" customHeight="1">
      <c r="A49" s="19">
        <v>148090</v>
      </c>
      <c r="B49" s="22" t="s">
        <v>1646</v>
      </c>
      <c r="C49" s="18">
        <v>0</v>
      </c>
      <c r="D49" s="23">
        <v>0</v>
      </c>
      <c r="E49" s="23">
        <f>+C49+D49</f>
        <v>0</v>
      </c>
    </row>
    <row r="50" spans="1:5" ht="12.75" customHeight="1">
      <c r="A50" s="19">
        <v>160000</v>
      </c>
      <c r="B50" s="20" t="s">
        <v>1647</v>
      </c>
      <c r="C50" s="28">
        <f>C51+C54+C58+C62+C70+C73+C82+C85+C90+C96+C99+C102</f>
        <v>0</v>
      </c>
      <c r="D50" s="28">
        <f>D51+D54+D58+D60+D62+D70+D73+D82+D85+D90+D96+D99+D102</f>
        <v>25204026</v>
      </c>
      <c r="E50" s="28">
        <f t="shared" si="2"/>
        <v>25204026</v>
      </c>
    </row>
    <row r="51" spans="1:5" ht="12.75" customHeight="1">
      <c r="A51" s="19">
        <v>160500</v>
      </c>
      <c r="B51" s="20" t="s">
        <v>1648</v>
      </c>
      <c r="C51" s="28">
        <f>SUM(C52:C53)</f>
        <v>0</v>
      </c>
      <c r="D51" s="28">
        <f>SUM(D52:D53)</f>
        <v>15946161</v>
      </c>
      <c r="E51" s="28">
        <f t="shared" si="2"/>
        <v>15946161</v>
      </c>
    </row>
    <row r="52" spans="1:5" ht="12.75" customHeight="1">
      <c r="A52" s="19">
        <v>160501</v>
      </c>
      <c r="B52" s="22" t="s">
        <v>1649</v>
      </c>
      <c r="C52" s="29">
        <v>0</v>
      </c>
      <c r="D52" s="29">
        <v>15160386</v>
      </c>
      <c r="E52" s="29">
        <f t="shared" si="2"/>
        <v>15160386</v>
      </c>
    </row>
    <row r="53" spans="1:5" ht="12.75" customHeight="1">
      <c r="A53" s="19">
        <v>160502</v>
      </c>
      <c r="B53" s="22" t="s">
        <v>1650</v>
      </c>
      <c r="C53" s="29">
        <v>0</v>
      </c>
      <c r="D53" s="29">
        <v>785775</v>
      </c>
      <c r="E53" s="29">
        <f t="shared" si="2"/>
        <v>785775</v>
      </c>
    </row>
    <row r="54" spans="1:5" ht="12.75" customHeight="1">
      <c r="A54" s="19">
        <v>161500</v>
      </c>
      <c r="B54" s="20" t="s">
        <v>1651</v>
      </c>
      <c r="C54" s="28">
        <f>SUM(C55:C57)</f>
        <v>0</v>
      </c>
      <c r="D54" s="28">
        <f>SUM(D55:D57)</f>
        <v>0</v>
      </c>
      <c r="E54" s="28">
        <f t="shared" si="2"/>
        <v>0</v>
      </c>
    </row>
    <row r="55" spans="1:5" ht="12.75" customHeight="1">
      <c r="A55" s="19">
        <v>161501</v>
      </c>
      <c r="B55" s="22" t="s">
        <v>1652</v>
      </c>
      <c r="C55" s="29">
        <v>0</v>
      </c>
      <c r="D55" s="29">
        <v>0</v>
      </c>
      <c r="E55" s="29">
        <f t="shared" si="2"/>
        <v>0</v>
      </c>
    </row>
    <row r="56" spans="1:5" ht="12.75" customHeight="1">
      <c r="A56" s="19">
        <v>161505</v>
      </c>
      <c r="B56" s="22" t="s">
        <v>1653</v>
      </c>
      <c r="C56" s="29">
        <v>0</v>
      </c>
      <c r="D56" s="29">
        <v>0</v>
      </c>
      <c r="E56" s="29">
        <f t="shared" si="2"/>
        <v>0</v>
      </c>
    </row>
    <row r="57" spans="1:5" ht="12.75" customHeight="1">
      <c r="A57" s="19">
        <v>161590</v>
      </c>
      <c r="B57" s="22" t="s">
        <v>1654</v>
      </c>
      <c r="C57" s="29">
        <v>0</v>
      </c>
      <c r="D57" s="29">
        <v>0</v>
      </c>
      <c r="E57" s="29">
        <f t="shared" si="2"/>
        <v>0</v>
      </c>
    </row>
    <row r="58" spans="1:5" ht="12.75" customHeight="1">
      <c r="A58" s="19">
        <v>162000</v>
      </c>
      <c r="B58" s="20" t="s">
        <v>1655</v>
      </c>
      <c r="C58" s="28">
        <f>+C59</f>
        <v>0</v>
      </c>
      <c r="D58" s="28">
        <f>+D59</f>
        <v>0</v>
      </c>
      <c r="E58" s="28">
        <f t="shared" si="2"/>
        <v>0</v>
      </c>
    </row>
    <row r="59" spans="1:5" ht="12.75" customHeight="1">
      <c r="A59" s="19">
        <v>162005</v>
      </c>
      <c r="B59" s="22" t="s">
        <v>1656</v>
      </c>
      <c r="C59" s="29">
        <v>0</v>
      </c>
      <c r="D59" s="29">
        <v>0</v>
      </c>
      <c r="E59" s="29">
        <f t="shared" si="2"/>
        <v>0</v>
      </c>
    </row>
    <row r="60" spans="1:5" ht="12.75" customHeight="1">
      <c r="A60" s="19">
        <v>162500</v>
      </c>
      <c r="B60" s="20" t="s">
        <v>1657</v>
      </c>
      <c r="C60" s="28">
        <f>+C61</f>
        <v>0</v>
      </c>
      <c r="D60" s="28">
        <f>+D61</f>
        <v>0</v>
      </c>
      <c r="E60" s="28">
        <f t="shared" si="2"/>
        <v>0</v>
      </c>
    </row>
    <row r="61" spans="1:5" ht="12.75" customHeight="1">
      <c r="A61" s="19">
        <v>162505</v>
      </c>
      <c r="B61" s="22" t="s">
        <v>1658</v>
      </c>
      <c r="C61" s="29">
        <v>0</v>
      </c>
      <c r="D61" s="29">
        <v>0</v>
      </c>
      <c r="E61" s="29">
        <f t="shared" si="2"/>
        <v>0</v>
      </c>
    </row>
    <row r="62" spans="1:5" ht="12.75" customHeight="1">
      <c r="A62" s="19">
        <v>163500</v>
      </c>
      <c r="B62" s="24" t="s">
        <v>1659</v>
      </c>
      <c r="C62" s="28">
        <f>SUM(C63:C69)</f>
        <v>0</v>
      </c>
      <c r="D62" s="28">
        <f>SUM(D63:D69)</f>
        <v>190671</v>
      </c>
      <c r="E62" s="28">
        <f t="shared" si="2"/>
        <v>190671</v>
      </c>
    </row>
    <row r="63" spans="1:5" ht="12.75" customHeight="1">
      <c r="A63" s="19">
        <v>163501</v>
      </c>
      <c r="B63" s="22" t="s">
        <v>1660</v>
      </c>
      <c r="C63" s="29">
        <v>0</v>
      </c>
      <c r="D63" s="29">
        <v>294</v>
      </c>
      <c r="E63" s="29">
        <f t="shared" si="2"/>
        <v>294</v>
      </c>
    </row>
    <row r="64" spans="1:5" ht="12.75" customHeight="1">
      <c r="A64" s="19">
        <v>163502</v>
      </c>
      <c r="B64" s="22" t="s">
        <v>1661</v>
      </c>
      <c r="C64" s="29">
        <v>0</v>
      </c>
      <c r="D64" s="29">
        <v>0</v>
      </c>
      <c r="E64" s="29">
        <f t="shared" si="2"/>
        <v>0</v>
      </c>
    </row>
    <row r="65" spans="1:5" ht="12.75" customHeight="1">
      <c r="A65" s="19">
        <v>163503</v>
      </c>
      <c r="B65" s="22" t="s">
        <v>1662</v>
      </c>
      <c r="C65" s="29">
        <v>0</v>
      </c>
      <c r="D65" s="29">
        <v>74974</v>
      </c>
      <c r="E65" s="29">
        <f t="shared" si="2"/>
        <v>74974</v>
      </c>
    </row>
    <row r="66" spans="1:5" ht="12.75" customHeight="1">
      <c r="A66" s="19">
        <v>163504</v>
      </c>
      <c r="B66" s="30" t="s">
        <v>1658</v>
      </c>
      <c r="C66" s="29">
        <v>0</v>
      </c>
      <c r="D66" s="29">
        <v>107274</v>
      </c>
      <c r="E66" s="29">
        <f t="shared" si="2"/>
        <v>107274</v>
      </c>
    </row>
    <row r="67" spans="1:5" ht="12.75" customHeight="1">
      <c r="A67" s="19">
        <v>163505</v>
      </c>
      <c r="B67" s="30" t="s">
        <v>1663</v>
      </c>
      <c r="C67" s="29">
        <v>0</v>
      </c>
      <c r="D67" s="29">
        <v>7528</v>
      </c>
      <c r="E67" s="29">
        <f t="shared" si="2"/>
        <v>7528</v>
      </c>
    </row>
    <row r="68" spans="1:5" ht="12.75" customHeight="1">
      <c r="A68" s="19">
        <v>163511</v>
      </c>
      <c r="B68" s="2" t="s">
        <v>1664</v>
      </c>
      <c r="C68" s="29">
        <v>0</v>
      </c>
      <c r="D68" s="29">
        <v>601</v>
      </c>
      <c r="E68" s="29">
        <f t="shared" si="2"/>
        <v>601</v>
      </c>
    </row>
    <row r="69" spans="1:5" ht="12.75" customHeight="1">
      <c r="A69" s="19">
        <v>163599</v>
      </c>
      <c r="B69" s="2" t="s">
        <v>1665</v>
      </c>
      <c r="C69" s="29">
        <v>0</v>
      </c>
      <c r="D69" s="29">
        <v>0</v>
      </c>
      <c r="E69" s="29">
        <f t="shared" si="2"/>
        <v>0</v>
      </c>
    </row>
    <row r="70" spans="1:5" ht="12.75" customHeight="1">
      <c r="A70" s="19">
        <v>164000</v>
      </c>
      <c r="B70" s="31" t="s">
        <v>1666</v>
      </c>
      <c r="C70" s="28">
        <f>SUM(C71:C72)</f>
        <v>0</v>
      </c>
      <c r="D70" s="28">
        <f>SUM(D71:D72)</f>
        <v>5767479</v>
      </c>
      <c r="E70" s="28">
        <f t="shared" si="2"/>
        <v>5767479</v>
      </c>
    </row>
    <row r="71" spans="1:5" ht="12.75" customHeight="1">
      <c r="A71" s="19">
        <v>164001</v>
      </c>
      <c r="B71" s="32" t="s">
        <v>1667</v>
      </c>
      <c r="C71" s="29">
        <v>0</v>
      </c>
      <c r="D71" s="29">
        <v>5767479</v>
      </c>
      <c r="E71" s="29">
        <f t="shared" si="2"/>
        <v>5767479</v>
      </c>
    </row>
    <row r="72" spans="1:5" ht="12.75" customHeight="1">
      <c r="A72" s="19">
        <v>164099</v>
      </c>
      <c r="B72" s="2" t="s">
        <v>1665</v>
      </c>
      <c r="C72" s="29">
        <v>0</v>
      </c>
      <c r="D72" s="29">
        <v>0</v>
      </c>
      <c r="E72" s="29">
        <f t="shared" si="2"/>
        <v>0</v>
      </c>
    </row>
    <row r="73" spans="1:5" ht="12.75" customHeight="1">
      <c r="A73" s="19">
        <v>165500</v>
      </c>
      <c r="B73" s="31" t="s">
        <v>1668</v>
      </c>
      <c r="C73" s="28">
        <f>SUM(C74:C81)</f>
        <v>0</v>
      </c>
      <c r="D73" s="28">
        <f>SUM(D74:D81)</f>
        <v>18086</v>
      </c>
      <c r="E73" s="28">
        <f t="shared" si="2"/>
        <v>18086</v>
      </c>
    </row>
    <row r="74" spans="1:5" ht="12.75" customHeight="1">
      <c r="A74" s="19">
        <v>165501</v>
      </c>
      <c r="B74" s="2" t="s">
        <v>1669</v>
      </c>
      <c r="C74" s="29">
        <v>0</v>
      </c>
      <c r="D74" s="29">
        <v>2816</v>
      </c>
      <c r="E74" s="29">
        <f t="shared" si="2"/>
        <v>2816</v>
      </c>
    </row>
    <row r="75" spans="1:5" ht="12.75" customHeight="1">
      <c r="A75" s="19">
        <v>165504</v>
      </c>
      <c r="B75" s="2" t="s">
        <v>1670</v>
      </c>
      <c r="C75" s="29">
        <v>0</v>
      </c>
      <c r="D75" s="29">
        <v>0</v>
      </c>
      <c r="E75" s="29">
        <f t="shared" si="2"/>
        <v>0</v>
      </c>
    </row>
    <row r="76" spans="1:5" ht="12.75" customHeight="1">
      <c r="A76" s="19">
        <v>165505</v>
      </c>
      <c r="B76" s="2" t="s">
        <v>1671</v>
      </c>
      <c r="C76" s="29">
        <v>0</v>
      </c>
      <c r="D76" s="29">
        <v>5498</v>
      </c>
      <c r="E76" s="29">
        <f t="shared" si="2"/>
        <v>5498</v>
      </c>
    </row>
    <row r="77" spans="1:5" ht="12.75" customHeight="1">
      <c r="A77" s="19">
        <v>165506</v>
      </c>
      <c r="B77" s="32" t="s">
        <v>1672</v>
      </c>
      <c r="C77" s="29">
        <v>0</v>
      </c>
      <c r="D77" s="29">
        <v>5960</v>
      </c>
      <c r="E77" s="29">
        <f t="shared" si="2"/>
        <v>5960</v>
      </c>
    </row>
    <row r="78" spans="1:5" ht="12.75" customHeight="1">
      <c r="A78" s="19">
        <v>165510</v>
      </c>
      <c r="B78" s="2" t="s">
        <v>1673</v>
      </c>
      <c r="C78" s="29">
        <v>0</v>
      </c>
      <c r="D78" s="29">
        <v>3812</v>
      </c>
      <c r="E78" s="29">
        <f t="shared" si="2"/>
        <v>3812</v>
      </c>
    </row>
    <row r="79" spans="1:5" ht="12.75" customHeight="1">
      <c r="A79" s="19">
        <v>165511</v>
      </c>
      <c r="B79" s="2" t="s">
        <v>1674</v>
      </c>
      <c r="C79" s="29">
        <v>0</v>
      </c>
      <c r="D79" s="29">
        <v>0</v>
      </c>
      <c r="E79" s="29">
        <f t="shared" si="2"/>
        <v>0</v>
      </c>
    </row>
    <row r="80" spans="1:5" ht="12.75" customHeight="1">
      <c r="A80" s="19">
        <v>165590</v>
      </c>
      <c r="B80" s="2" t="s">
        <v>1675</v>
      </c>
      <c r="C80" s="29">
        <v>0</v>
      </c>
      <c r="D80" s="29">
        <v>0</v>
      </c>
      <c r="E80" s="29">
        <f t="shared" si="2"/>
        <v>0</v>
      </c>
    </row>
    <row r="81" spans="1:5" ht="12.75" customHeight="1">
      <c r="A81" s="19">
        <v>165599</v>
      </c>
      <c r="B81" s="2" t="s">
        <v>1665</v>
      </c>
      <c r="C81" s="29">
        <v>0</v>
      </c>
      <c r="D81" s="29">
        <v>0</v>
      </c>
      <c r="E81" s="29">
        <f t="shared" si="2"/>
        <v>0</v>
      </c>
    </row>
    <row r="82" spans="1:5" ht="12.75" customHeight="1">
      <c r="A82" s="19">
        <v>166000</v>
      </c>
      <c r="B82" s="31" t="s">
        <v>1676</v>
      </c>
      <c r="C82" s="28">
        <f>SUM(C83:C84)</f>
        <v>0</v>
      </c>
      <c r="D82" s="28">
        <f>SUM(D83:D84)</f>
        <v>0</v>
      </c>
      <c r="E82" s="28">
        <f t="shared" si="2"/>
        <v>0</v>
      </c>
    </row>
    <row r="83" spans="1:5" ht="12.75" customHeight="1">
      <c r="A83" s="19">
        <v>166003</v>
      </c>
      <c r="B83" s="2" t="s">
        <v>1677</v>
      </c>
      <c r="C83" s="29">
        <v>0</v>
      </c>
      <c r="D83" s="29">
        <v>0</v>
      </c>
      <c r="E83" s="29">
        <f t="shared" si="2"/>
        <v>0</v>
      </c>
    </row>
    <row r="84" spans="1:5" ht="12.75" customHeight="1">
      <c r="A84" s="19">
        <v>166099</v>
      </c>
      <c r="B84" s="2" t="s">
        <v>1665</v>
      </c>
      <c r="C84" s="29">
        <v>0</v>
      </c>
      <c r="D84" s="29">
        <v>0</v>
      </c>
      <c r="E84" s="29">
        <f t="shared" si="2"/>
        <v>0</v>
      </c>
    </row>
    <row r="85" spans="1:5" ht="12.75" customHeight="1">
      <c r="A85" s="19">
        <v>166500</v>
      </c>
      <c r="B85" s="31" t="s">
        <v>1678</v>
      </c>
      <c r="C85" s="28">
        <f>SUM(C86:C89)</f>
        <v>0</v>
      </c>
      <c r="D85" s="28">
        <f>SUM(D86:D89)</f>
        <v>936565</v>
      </c>
      <c r="E85" s="28">
        <f t="shared" si="2"/>
        <v>936565</v>
      </c>
    </row>
    <row r="86" spans="1:5" ht="12.75" customHeight="1">
      <c r="A86" s="19">
        <v>166501</v>
      </c>
      <c r="B86" s="22" t="s">
        <v>1679</v>
      </c>
      <c r="C86" s="29">
        <v>0</v>
      </c>
      <c r="D86" s="29">
        <v>866897</v>
      </c>
      <c r="E86" s="29">
        <f t="shared" si="2"/>
        <v>866897</v>
      </c>
    </row>
    <row r="87" spans="1:5" ht="12.75" customHeight="1">
      <c r="A87" s="19">
        <v>166502</v>
      </c>
      <c r="B87" s="22" t="s">
        <v>1680</v>
      </c>
      <c r="C87" s="29">
        <v>0</v>
      </c>
      <c r="D87" s="29">
        <v>69668</v>
      </c>
      <c r="E87" s="29">
        <f t="shared" si="2"/>
        <v>69668</v>
      </c>
    </row>
    <row r="88" spans="1:5" ht="12.75" customHeight="1">
      <c r="A88" s="19">
        <v>166590</v>
      </c>
      <c r="B88" s="22" t="s">
        <v>1681</v>
      </c>
      <c r="C88" s="29">
        <v>0</v>
      </c>
      <c r="D88" s="29">
        <v>0</v>
      </c>
      <c r="E88" s="29">
        <f t="shared" si="2"/>
        <v>0</v>
      </c>
    </row>
    <row r="89" spans="1:5" ht="12.75" customHeight="1">
      <c r="A89" s="19">
        <v>166599</v>
      </c>
      <c r="B89" s="2" t="s">
        <v>1682</v>
      </c>
      <c r="C89" s="29">
        <v>0</v>
      </c>
      <c r="D89" s="29">
        <v>0</v>
      </c>
      <c r="E89" s="29">
        <f t="shared" si="2"/>
        <v>0</v>
      </c>
    </row>
    <row r="90" spans="1:5" ht="12.75" customHeight="1">
      <c r="A90" s="19">
        <v>167000</v>
      </c>
      <c r="B90" s="33" t="s">
        <v>1683</v>
      </c>
      <c r="C90" s="28">
        <f>SUM(C91:C95)</f>
        <v>0</v>
      </c>
      <c r="D90" s="28">
        <f>SUM(D91:D95)</f>
        <v>2066665</v>
      </c>
      <c r="E90" s="28">
        <f t="shared" si="2"/>
        <v>2066665</v>
      </c>
    </row>
    <row r="91" spans="1:5" ht="12.75" customHeight="1">
      <c r="A91" s="19">
        <v>167001</v>
      </c>
      <c r="B91" s="2" t="s">
        <v>1684</v>
      </c>
      <c r="C91" s="23">
        <v>0</v>
      </c>
      <c r="D91" s="23">
        <v>65906</v>
      </c>
      <c r="E91" s="23">
        <f t="shared" si="2"/>
        <v>65906</v>
      </c>
    </row>
    <row r="92" spans="1:5" ht="12.75" customHeight="1">
      <c r="A92" s="19">
        <v>167002</v>
      </c>
      <c r="B92" s="2" t="s">
        <v>1685</v>
      </c>
      <c r="C92" s="23">
        <v>0</v>
      </c>
      <c r="D92" s="23">
        <v>2000759</v>
      </c>
      <c r="E92" s="23">
        <f t="shared" si="2"/>
        <v>2000759</v>
      </c>
    </row>
    <row r="93" spans="1:5" ht="12.75" customHeight="1">
      <c r="A93" s="19">
        <v>167003</v>
      </c>
      <c r="B93" s="2" t="s">
        <v>1686</v>
      </c>
      <c r="C93" s="23">
        <v>0</v>
      </c>
      <c r="D93" s="23">
        <v>0</v>
      </c>
      <c r="E93" s="23">
        <f t="shared" si="2"/>
        <v>0</v>
      </c>
    </row>
    <row r="94" spans="1:5" ht="12.75" customHeight="1">
      <c r="A94" s="19">
        <v>167090</v>
      </c>
      <c r="B94" s="2" t="s">
        <v>1687</v>
      </c>
      <c r="C94" s="23">
        <v>0</v>
      </c>
      <c r="D94" s="23">
        <v>0</v>
      </c>
      <c r="E94" s="23">
        <f t="shared" si="2"/>
        <v>0</v>
      </c>
    </row>
    <row r="95" spans="1:5" ht="12.75" customHeight="1">
      <c r="A95" s="19">
        <v>167099</v>
      </c>
      <c r="B95" s="2" t="s">
        <v>1688</v>
      </c>
      <c r="C95" s="23">
        <v>0</v>
      </c>
      <c r="D95" s="23">
        <v>0</v>
      </c>
      <c r="E95" s="23">
        <f t="shared" si="2"/>
        <v>0</v>
      </c>
    </row>
    <row r="96" spans="1:5" ht="12.75" customHeight="1">
      <c r="A96" s="19">
        <v>167500</v>
      </c>
      <c r="B96" s="31" t="s">
        <v>1689</v>
      </c>
      <c r="C96" s="21">
        <f>SUM(C97:C98)</f>
        <v>0</v>
      </c>
      <c r="D96" s="21">
        <f>SUM(D97:D98)</f>
        <v>402211</v>
      </c>
      <c r="E96" s="21">
        <f t="shared" si="2"/>
        <v>402211</v>
      </c>
    </row>
    <row r="97" spans="1:5" ht="12.75" customHeight="1">
      <c r="A97" s="19">
        <v>167502</v>
      </c>
      <c r="B97" s="2" t="s">
        <v>1690</v>
      </c>
      <c r="C97" s="23">
        <v>0</v>
      </c>
      <c r="D97" s="23">
        <v>402211</v>
      </c>
      <c r="E97" s="23">
        <f t="shared" si="2"/>
        <v>402211</v>
      </c>
    </row>
    <row r="98" spans="1:5" ht="12.75" customHeight="1">
      <c r="A98" s="19">
        <v>167599</v>
      </c>
      <c r="B98" s="32" t="s">
        <v>1665</v>
      </c>
      <c r="C98" s="23">
        <v>0</v>
      </c>
      <c r="D98" s="23">
        <v>0</v>
      </c>
      <c r="E98" s="23">
        <f t="shared" si="2"/>
        <v>0</v>
      </c>
    </row>
    <row r="99" spans="1:5" ht="12.75" customHeight="1">
      <c r="A99" s="19">
        <v>168000</v>
      </c>
      <c r="B99" s="34" t="s">
        <v>1691</v>
      </c>
      <c r="C99" s="21">
        <f>SUM(C100:C101)</f>
        <v>0</v>
      </c>
      <c r="D99" s="21">
        <f>SUM(D100:D101)</f>
        <v>6262</v>
      </c>
      <c r="E99" s="21">
        <f t="shared" si="2"/>
        <v>6262</v>
      </c>
    </row>
    <row r="100" spans="1:5" ht="12.75" customHeight="1">
      <c r="A100" s="19">
        <v>168002</v>
      </c>
      <c r="B100" s="32" t="s">
        <v>1692</v>
      </c>
      <c r="C100" s="23">
        <v>0</v>
      </c>
      <c r="D100" s="23">
        <v>6262</v>
      </c>
      <c r="E100" s="23">
        <f t="shared" si="2"/>
        <v>6262</v>
      </c>
    </row>
    <row r="101" spans="1:5" ht="12.75" customHeight="1">
      <c r="A101" s="19">
        <v>168099</v>
      </c>
      <c r="B101" s="32" t="s">
        <v>1665</v>
      </c>
      <c r="C101" s="23">
        <v>0</v>
      </c>
      <c r="D101" s="23">
        <v>0</v>
      </c>
      <c r="E101" s="23">
        <f t="shared" si="2"/>
        <v>0</v>
      </c>
    </row>
    <row r="102" spans="1:5" ht="12.75" customHeight="1">
      <c r="A102" s="19">
        <v>168500</v>
      </c>
      <c r="B102" s="33" t="s">
        <v>1693</v>
      </c>
      <c r="C102" s="35">
        <f>SUM(C103:C110)</f>
        <v>0</v>
      </c>
      <c r="D102" s="35">
        <f>SUM(D103:D110)</f>
        <v>-130074</v>
      </c>
      <c r="E102" s="35">
        <f t="shared" si="2"/>
        <v>-130074</v>
      </c>
    </row>
    <row r="103" spans="1:5" ht="12.75" customHeight="1">
      <c r="A103" s="19">
        <v>168501</v>
      </c>
      <c r="B103" s="32" t="s">
        <v>1694</v>
      </c>
      <c r="C103" s="29">
        <v>0</v>
      </c>
      <c r="D103" s="29">
        <v>-113917</v>
      </c>
      <c r="E103" s="29">
        <f t="shared" si="2"/>
        <v>-113917</v>
      </c>
    </row>
    <row r="104" spans="1:5" ht="12.75" customHeight="1">
      <c r="A104" s="19">
        <v>168504</v>
      </c>
      <c r="B104" s="32" t="s">
        <v>1660</v>
      </c>
      <c r="C104" s="29">
        <v>0</v>
      </c>
      <c r="D104" s="29">
        <v>-70</v>
      </c>
      <c r="E104" s="29">
        <f t="shared" si="2"/>
        <v>-70</v>
      </c>
    </row>
    <row r="105" spans="1:5" ht="12.75" customHeight="1">
      <c r="A105" s="19">
        <v>168505</v>
      </c>
      <c r="B105" s="32" t="s">
        <v>1695</v>
      </c>
      <c r="C105" s="29">
        <v>0</v>
      </c>
      <c r="D105" s="29">
        <v>0</v>
      </c>
      <c r="E105" s="29">
        <f t="shared" si="2"/>
        <v>0</v>
      </c>
    </row>
    <row r="106" spans="1:5" ht="12.75" customHeight="1">
      <c r="A106" s="19">
        <v>168506</v>
      </c>
      <c r="B106" s="32" t="s">
        <v>1696</v>
      </c>
      <c r="C106" s="29">
        <v>0</v>
      </c>
      <c r="D106" s="29">
        <v>-5148</v>
      </c>
      <c r="E106" s="29">
        <f aca="true" t="shared" si="3" ref="E106:E168">+C106+D106</f>
        <v>-5148</v>
      </c>
    </row>
    <row r="107" spans="1:5" ht="12.75" customHeight="1">
      <c r="A107" s="19">
        <v>168507</v>
      </c>
      <c r="B107" s="32" t="s">
        <v>1658</v>
      </c>
      <c r="C107" s="29">
        <v>0</v>
      </c>
      <c r="D107" s="29">
        <v>-9406</v>
      </c>
      <c r="E107" s="29">
        <f t="shared" si="3"/>
        <v>-9406</v>
      </c>
    </row>
    <row r="108" spans="1:5" ht="12.75" customHeight="1">
      <c r="A108" s="19">
        <v>168508</v>
      </c>
      <c r="B108" s="32" t="s">
        <v>1697</v>
      </c>
      <c r="C108" s="29">
        <v>0</v>
      </c>
      <c r="D108" s="29">
        <v>-1526</v>
      </c>
      <c r="E108" s="29">
        <f t="shared" si="3"/>
        <v>-1526</v>
      </c>
    </row>
    <row r="109" spans="1:5" ht="12.75" customHeight="1">
      <c r="A109" s="19">
        <v>168509</v>
      </c>
      <c r="B109" s="32" t="s">
        <v>1698</v>
      </c>
      <c r="C109" s="29">
        <v>0</v>
      </c>
      <c r="D109" s="29">
        <v>-7</v>
      </c>
      <c r="E109" s="29">
        <f t="shared" si="3"/>
        <v>-7</v>
      </c>
    </row>
    <row r="110" spans="1:5" ht="12.75" customHeight="1">
      <c r="A110" s="19">
        <v>168599</v>
      </c>
      <c r="B110" s="32" t="s">
        <v>1665</v>
      </c>
      <c r="C110" s="29">
        <v>0</v>
      </c>
      <c r="D110" s="29">
        <v>0</v>
      </c>
      <c r="E110" s="29">
        <f t="shared" si="3"/>
        <v>0</v>
      </c>
    </row>
    <row r="111" spans="1:5" ht="12.75" customHeight="1">
      <c r="A111" s="19">
        <v>190000</v>
      </c>
      <c r="B111" s="31" t="s">
        <v>1699</v>
      </c>
      <c r="C111" s="28">
        <f>+C112+C119+C132+C136+C139+C143+C152+C156</f>
        <v>100656</v>
      </c>
      <c r="D111" s="28">
        <f>+D112+D119+D130+D132+D136+D139+D143+D147+D150+D152+D156+D160+D169+D173+D175</f>
        <v>-21801067</v>
      </c>
      <c r="E111" s="28">
        <f>SUM(C111:D111)</f>
        <v>-21700411</v>
      </c>
    </row>
    <row r="112" spans="1:5" ht="12.75" customHeight="1">
      <c r="A112" s="19">
        <v>190500</v>
      </c>
      <c r="B112" s="31" t="s">
        <v>1700</v>
      </c>
      <c r="C112" s="28">
        <f>SUM(C113:C118)</f>
        <v>100656</v>
      </c>
      <c r="D112" s="28">
        <f>SUM(D113:D118)</f>
        <v>0</v>
      </c>
      <c r="E112" s="28">
        <f t="shared" si="3"/>
        <v>100656</v>
      </c>
    </row>
    <row r="113" spans="1:5" ht="12.75" customHeight="1">
      <c r="A113" s="19">
        <v>190501</v>
      </c>
      <c r="B113" s="2" t="s">
        <v>1701</v>
      </c>
      <c r="C113" s="29">
        <v>58760</v>
      </c>
      <c r="D113" s="29">
        <v>0</v>
      </c>
      <c r="E113" s="29">
        <f t="shared" si="3"/>
        <v>58760</v>
      </c>
    </row>
    <row r="114" spans="1:5" ht="12.75" customHeight="1">
      <c r="A114" s="19">
        <v>190504</v>
      </c>
      <c r="B114" s="2" t="s">
        <v>1702</v>
      </c>
      <c r="C114" s="29">
        <v>0</v>
      </c>
      <c r="D114" s="29">
        <v>0</v>
      </c>
      <c r="E114" s="29">
        <f t="shared" si="3"/>
        <v>0</v>
      </c>
    </row>
    <row r="115" spans="1:5" ht="12.75" customHeight="1">
      <c r="A115" s="19">
        <v>190505</v>
      </c>
      <c r="B115" s="2" t="s">
        <v>1703</v>
      </c>
      <c r="C115" s="29">
        <v>0</v>
      </c>
      <c r="D115" s="29">
        <v>0</v>
      </c>
      <c r="E115" s="29">
        <f t="shared" si="3"/>
        <v>0</v>
      </c>
    </row>
    <row r="116" spans="1:5" ht="12.75" customHeight="1">
      <c r="A116" s="19">
        <v>190507</v>
      </c>
      <c r="B116" s="2" t="s">
        <v>1704</v>
      </c>
      <c r="C116" s="29">
        <v>10782</v>
      </c>
      <c r="D116" s="29">
        <v>0</v>
      </c>
      <c r="E116" s="29">
        <f t="shared" si="3"/>
        <v>10782</v>
      </c>
    </row>
    <row r="117" spans="1:5" ht="12.75" customHeight="1">
      <c r="A117" s="19">
        <v>190508</v>
      </c>
      <c r="B117" s="2" t="s">
        <v>1705</v>
      </c>
      <c r="C117" s="29">
        <v>31114</v>
      </c>
      <c r="D117" s="29">
        <v>0</v>
      </c>
      <c r="E117" s="29">
        <f t="shared" si="3"/>
        <v>31114</v>
      </c>
    </row>
    <row r="118" spans="1:5" ht="12.75" customHeight="1">
      <c r="A118" s="19">
        <v>190590</v>
      </c>
      <c r="B118" s="2" t="s">
        <v>1706</v>
      </c>
      <c r="C118" s="29">
        <v>0</v>
      </c>
      <c r="D118" s="29">
        <v>0</v>
      </c>
      <c r="E118" s="29">
        <f t="shared" si="3"/>
        <v>0</v>
      </c>
    </row>
    <row r="119" spans="1:5" ht="12.75" customHeight="1">
      <c r="A119" s="19">
        <v>191000</v>
      </c>
      <c r="B119" s="31" t="s">
        <v>1707</v>
      </c>
      <c r="C119" s="35">
        <f>SUM(C120:C129)</f>
        <v>0</v>
      </c>
      <c r="D119" s="35">
        <f>SUM(D120:D129)</f>
        <v>83858</v>
      </c>
      <c r="E119" s="35">
        <f t="shared" si="3"/>
        <v>83858</v>
      </c>
    </row>
    <row r="120" spans="1:5" ht="12.75" customHeight="1">
      <c r="A120" s="19">
        <v>191001</v>
      </c>
      <c r="B120" s="2" t="s">
        <v>1708</v>
      </c>
      <c r="C120" s="18">
        <v>0</v>
      </c>
      <c r="D120" s="36">
        <v>57100</v>
      </c>
      <c r="E120" s="36">
        <f t="shared" si="3"/>
        <v>57100</v>
      </c>
    </row>
    <row r="121" spans="1:5" ht="12.75" customHeight="1">
      <c r="A121" s="19">
        <v>191003</v>
      </c>
      <c r="B121" s="2" t="s">
        <v>1709</v>
      </c>
      <c r="C121" s="18">
        <v>0</v>
      </c>
      <c r="D121" s="36">
        <v>0</v>
      </c>
      <c r="E121" s="36">
        <f t="shared" si="3"/>
        <v>0</v>
      </c>
    </row>
    <row r="122" spans="1:5" ht="12.75" customHeight="1">
      <c r="A122" s="19">
        <v>191004</v>
      </c>
      <c r="B122" s="32" t="s">
        <v>1710</v>
      </c>
      <c r="C122" s="36">
        <v>0</v>
      </c>
      <c r="D122" s="36">
        <v>16114</v>
      </c>
      <c r="E122" s="36">
        <f t="shared" si="3"/>
        <v>16114</v>
      </c>
    </row>
    <row r="123" spans="1:5" ht="12.75" customHeight="1">
      <c r="A123" s="19">
        <v>191008</v>
      </c>
      <c r="B123" s="32" t="s">
        <v>1711</v>
      </c>
      <c r="C123" s="36">
        <v>0</v>
      </c>
      <c r="D123" s="36">
        <v>0</v>
      </c>
      <c r="E123" s="36">
        <f t="shared" si="3"/>
        <v>0</v>
      </c>
    </row>
    <row r="124" spans="1:5" ht="12.75" customHeight="1">
      <c r="A124" s="19">
        <v>191012</v>
      </c>
      <c r="B124" s="32" t="s">
        <v>1712</v>
      </c>
      <c r="C124" s="36">
        <v>0</v>
      </c>
      <c r="D124" s="36">
        <v>0</v>
      </c>
      <c r="E124" s="36">
        <f t="shared" si="3"/>
        <v>0</v>
      </c>
    </row>
    <row r="125" spans="1:5" ht="12.75" customHeight="1">
      <c r="A125" s="19">
        <v>191021</v>
      </c>
      <c r="B125" s="32" t="s">
        <v>1713</v>
      </c>
      <c r="C125" s="36">
        <v>0</v>
      </c>
      <c r="D125" s="36">
        <v>4524</v>
      </c>
      <c r="E125" s="36">
        <f t="shared" si="3"/>
        <v>4524</v>
      </c>
    </row>
    <row r="126" spans="1:5" ht="12.75" customHeight="1">
      <c r="A126" s="19">
        <v>191022</v>
      </c>
      <c r="B126" s="2" t="s">
        <v>1714</v>
      </c>
      <c r="C126" s="36">
        <v>0</v>
      </c>
      <c r="D126" s="36">
        <v>6120</v>
      </c>
      <c r="E126" s="36">
        <f t="shared" si="3"/>
        <v>6120</v>
      </c>
    </row>
    <row r="127" spans="1:5" ht="12.75" customHeight="1">
      <c r="A127" s="19">
        <v>191023</v>
      </c>
      <c r="B127" s="2" t="s">
        <v>1715</v>
      </c>
      <c r="C127" s="36">
        <v>0</v>
      </c>
      <c r="D127" s="36">
        <v>0</v>
      </c>
      <c r="E127" s="36">
        <f t="shared" si="3"/>
        <v>0</v>
      </c>
    </row>
    <row r="128" spans="1:5" ht="12.75" customHeight="1">
      <c r="A128" s="19">
        <v>191090</v>
      </c>
      <c r="B128" s="2" t="s">
        <v>1716</v>
      </c>
      <c r="C128" s="36">
        <v>0</v>
      </c>
      <c r="D128" s="36">
        <v>0</v>
      </c>
      <c r="E128" s="36">
        <f t="shared" si="3"/>
        <v>0</v>
      </c>
    </row>
    <row r="129" spans="1:5" ht="12.75" customHeight="1">
      <c r="A129" s="19">
        <v>191099</v>
      </c>
      <c r="B129" s="32" t="s">
        <v>1665</v>
      </c>
      <c r="C129" s="36">
        <v>0</v>
      </c>
      <c r="D129" s="36">
        <v>0</v>
      </c>
      <c r="E129" s="36">
        <f t="shared" si="3"/>
        <v>0</v>
      </c>
    </row>
    <row r="130" spans="1:5" ht="12.75" customHeight="1">
      <c r="A130" s="19">
        <v>191100</v>
      </c>
      <c r="B130" s="33" t="s">
        <v>1717</v>
      </c>
      <c r="C130" s="35">
        <f>+C131</f>
        <v>0</v>
      </c>
      <c r="D130" s="35">
        <f>SUM(D131)</f>
        <v>90750999</v>
      </c>
      <c r="E130" s="35">
        <f t="shared" si="3"/>
        <v>90750999</v>
      </c>
    </row>
    <row r="131" spans="1:5" ht="12.75" customHeight="1">
      <c r="A131" s="19">
        <v>191102</v>
      </c>
      <c r="B131" s="32" t="s">
        <v>1718</v>
      </c>
      <c r="C131" s="36">
        <v>0</v>
      </c>
      <c r="D131" s="36">
        <v>90750999</v>
      </c>
      <c r="E131" s="36">
        <f t="shared" si="3"/>
        <v>90750999</v>
      </c>
    </row>
    <row r="132" spans="1:5" ht="12.75" customHeight="1">
      <c r="A132" s="19">
        <v>192000</v>
      </c>
      <c r="B132" s="33" t="s">
        <v>1719</v>
      </c>
      <c r="C132" s="35">
        <f>+C134+C135</f>
        <v>0</v>
      </c>
      <c r="D132" s="35">
        <f>SUM(D133:D135)</f>
        <v>4497902</v>
      </c>
      <c r="E132" s="35">
        <f t="shared" si="3"/>
        <v>4497902</v>
      </c>
    </row>
    <row r="133" spans="1:5" ht="12.75" customHeight="1">
      <c r="A133" s="19">
        <v>192002</v>
      </c>
      <c r="B133" s="32" t="s">
        <v>1720</v>
      </c>
      <c r="C133" s="35">
        <v>0</v>
      </c>
      <c r="D133" s="36">
        <v>4370250</v>
      </c>
      <c r="E133" s="36">
        <f t="shared" si="3"/>
        <v>4370250</v>
      </c>
    </row>
    <row r="134" spans="1:5" ht="12.75" customHeight="1">
      <c r="A134" s="19">
        <v>192005</v>
      </c>
      <c r="B134" s="32" t="s">
        <v>1721</v>
      </c>
      <c r="C134" s="29">
        <v>0</v>
      </c>
      <c r="D134" s="36">
        <v>127652</v>
      </c>
      <c r="E134" s="36">
        <f t="shared" si="3"/>
        <v>127652</v>
      </c>
    </row>
    <row r="135" spans="1:5" ht="12.75" customHeight="1">
      <c r="A135" s="19">
        <v>192099</v>
      </c>
      <c r="B135" s="32" t="s">
        <v>1665</v>
      </c>
      <c r="C135" s="29">
        <v>0</v>
      </c>
      <c r="D135" s="36">
        <v>0</v>
      </c>
      <c r="E135" s="36">
        <f t="shared" si="3"/>
        <v>0</v>
      </c>
    </row>
    <row r="136" spans="1:5" ht="12.75" customHeight="1">
      <c r="A136" s="19">
        <v>192500</v>
      </c>
      <c r="B136" s="34" t="s">
        <v>1722</v>
      </c>
      <c r="C136" s="28">
        <f>+C137+C138</f>
        <v>0</v>
      </c>
      <c r="D136" s="28">
        <f>+D137+D138</f>
        <v>-10006</v>
      </c>
      <c r="E136" s="28">
        <f t="shared" si="3"/>
        <v>-10006</v>
      </c>
    </row>
    <row r="137" spans="1:5" ht="12.75" customHeight="1">
      <c r="A137" s="19">
        <v>192505</v>
      </c>
      <c r="B137" s="32" t="s">
        <v>1721</v>
      </c>
      <c r="C137" s="29">
        <v>0</v>
      </c>
      <c r="D137" s="36">
        <v>-10006</v>
      </c>
      <c r="E137" s="36">
        <f t="shared" si="3"/>
        <v>-10006</v>
      </c>
    </row>
    <row r="138" spans="1:5" ht="12.75" customHeight="1">
      <c r="A138" s="19">
        <v>192599</v>
      </c>
      <c r="B138" s="32" t="s">
        <v>1723</v>
      </c>
      <c r="C138" s="29">
        <v>0</v>
      </c>
      <c r="D138" s="29">
        <v>0</v>
      </c>
      <c r="E138" s="29">
        <f t="shared" si="3"/>
        <v>0</v>
      </c>
    </row>
    <row r="139" spans="1:5" ht="12.75" customHeight="1">
      <c r="A139" s="19">
        <v>195000</v>
      </c>
      <c r="B139" s="31" t="s">
        <v>1724</v>
      </c>
      <c r="C139" s="35">
        <f>SUM(C140:C141)</f>
        <v>0</v>
      </c>
      <c r="D139" s="35">
        <f>SUM(D140:D141)</f>
        <v>0</v>
      </c>
      <c r="E139" s="35">
        <f t="shared" si="3"/>
        <v>0</v>
      </c>
    </row>
    <row r="140" spans="1:5" ht="12.75" customHeight="1">
      <c r="A140" s="19">
        <v>195002</v>
      </c>
      <c r="B140" s="2" t="s">
        <v>1725</v>
      </c>
      <c r="C140" s="36">
        <v>0</v>
      </c>
      <c r="D140" s="36">
        <v>0</v>
      </c>
      <c r="E140" s="36">
        <f t="shared" si="3"/>
        <v>0</v>
      </c>
    </row>
    <row r="141" spans="1:5" ht="12.75" customHeight="1">
      <c r="A141" s="19">
        <v>195003</v>
      </c>
      <c r="B141" s="2" t="s">
        <v>1726</v>
      </c>
      <c r="C141" s="29">
        <v>0</v>
      </c>
      <c r="D141" s="29">
        <v>0</v>
      </c>
      <c r="E141" s="36">
        <f t="shared" si="3"/>
        <v>0</v>
      </c>
    </row>
    <row r="142" spans="1:5" ht="12.75" customHeight="1">
      <c r="A142" s="19">
        <v>195004</v>
      </c>
      <c r="B142" s="2" t="s">
        <v>1727</v>
      </c>
      <c r="C142" s="29">
        <v>0</v>
      </c>
      <c r="D142" s="29">
        <v>0</v>
      </c>
      <c r="E142" s="29">
        <f t="shared" si="3"/>
        <v>0</v>
      </c>
    </row>
    <row r="143" spans="1:5" ht="12.75" customHeight="1">
      <c r="A143" s="19">
        <v>195500</v>
      </c>
      <c r="B143" s="31" t="s">
        <v>1728</v>
      </c>
      <c r="C143" s="35">
        <f>-SUM(C144:C145)</f>
        <v>0</v>
      </c>
      <c r="D143" s="35">
        <f>SUM(D144:D145)</f>
        <v>0</v>
      </c>
      <c r="E143" s="35">
        <f t="shared" si="3"/>
        <v>0</v>
      </c>
    </row>
    <row r="144" spans="1:5" ht="12.75" customHeight="1">
      <c r="A144" s="19">
        <v>195502</v>
      </c>
      <c r="B144" s="2" t="s">
        <v>1725</v>
      </c>
      <c r="C144" s="36">
        <f>+C140</f>
        <v>0</v>
      </c>
      <c r="D144" s="36">
        <v>0</v>
      </c>
      <c r="E144" s="36">
        <f t="shared" si="3"/>
        <v>0</v>
      </c>
    </row>
    <row r="145" spans="1:5" ht="12.75" customHeight="1">
      <c r="A145" s="19">
        <v>195503</v>
      </c>
      <c r="B145" s="2" t="s">
        <v>1729</v>
      </c>
      <c r="C145" s="36">
        <f>+C141</f>
        <v>0</v>
      </c>
      <c r="D145" s="18">
        <v>0</v>
      </c>
      <c r="E145" s="36">
        <f t="shared" si="3"/>
        <v>0</v>
      </c>
    </row>
    <row r="146" spans="1:5" ht="12.75" customHeight="1">
      <c r="A146" s="19">
        <v>195504</v>
      </c>
      <c r="B146" s="2" t="s">
        <v>1727</v>
      </c>
      <c r="C146" s="36">
        <v>0</v>
      </c>
      <c r="D146" s="4">
        <v>0</v>
      </c>
      <c r="E146" s="18">
        <f t="shared" si="3"/>
        <v>0</v>
      </c>
    </row>
    <row r="147" spans="1:5" ht="12" customHeight="1">
      <c r="A147" s="19">
        <v>196000</v>
      </c>
      <c r="B147" s="31" t="s">
        <v>1730</v>
      </c>
      <c r="C147" s="28">
        <f>SUM(C148:C149)</f>
        <v>0</v>
      </c>
      <c r="D147" s="28">
        <f>+D148+D149</f>
        <v>0</v>
      </c>
      <c r="E147" s="28">
        <f t="shared" si="3"/>
        <v>0</v>
      </c>
    </row>
    <row r="148" spans="1:5" ht="12.75" customHeight="1">
      <c r="A148" s="19">
        <v>196007</v>
      </c>
      <c r="B148" s="2" t="s">
        <v>1731</v>
      </c>
      <c r="C148" s="29">
        <v>0</v>
      </c>
      <c r="D148" s="29">
        <v>0</v>
      </c>
      <c r="E148" s="29">
        <f t="shared" si="3"/>
        <v>0</v>
      </c>
    </row>
    <row r="149" spans="1:5" ht="12.75" customHeight="1">
      <c r="A149" s="19">
        <v>196099</v>
      </c>
      <c r="B149" s="2" t="s">
        <v>1732</v>
      </c>
      <c r="C149" s="29">
        <v>0</v>
      </c>
      <c r="D149" s="29">
        <v>0</v>
      </c>
      <c r="E149" s="29">
        <f t="shared" si="3"/>
        <v>0</v>
      </c>
    </row>
    <row r="150" spans="1:5" ht="12.75" customHeight="1">
      <c r="A150" s="19">
        <v>196500</v>
      </c>
      <c r="B150" s="31" t="s">
        <v>1733</v>
      </c>
      <c r="C150" s="29">
        <v>0</v>
      </c>
      <c r="D150" s="35">
        <f>+D151</f>
        <v>0</v>
      </c>
      <c r="E150" s="35">
        <f t="shared" si="3"/>
        <v>0</v>
      </c>
    </row>
    <row r="151" spans="1:5" ht="12.75" customHeight="1">
      <c r="A151" s="19">
        <v>196507</v>
      </c>
      <c r="B151" s="2" t="s">
        <v>1731</v>
      </c>
      <c r="C151" s="29">
        <v>0</v>
      </c>
      <c r="D151" s="36">
        <v>0</v>
      </c>
      <c r="E151" s="36">
        <f t="shared" si="3"/>
        <v>0</v>
      </c>
    </row>
    <row r="152" spans="1:5" ht="12.75" customHeight="1">
      <c r="A152" s="19">
        <v>197000</v>
      </c>
      <c r="B152" s="31" t="s">
        <v>1734</v>
      </c>
      <c r="C152" s="28">
        <f>SUM(C153:C155)</f>
        <v>0</v>
      </c>
      <c r="D152" s="28">
        <f>SUM(D153:D155)</f>
        <v>6448284</v>
      </c>
      <c r="E152" s="28">
        <f t="shared" si="3"/>
        <v>6448284</v>
      </c>
    </row>
    <row r="153" spans="1:5" ht="12.75" customHeight="1">
      <c r="A153" s="19">
        <v>197007</v>
      </c>
      <c r="B153" s="2" t="s">
        <v>1735</v>
      </c>
      <c r="C153" s="29">
        <v>0</v>
      </c>
      <c r="D153" s="29">
        <v>0</v>
      </c>
      <c r="E153" s="29">
        <f t="shared" si="3"/>
        <v>0</v>
      </c>
    </row>
    <row r="154" spans="1:5" ht="12.75" customHeight="1">
      <c r="A154" s="19">
        <v>197008</v>
      </c>
      <c r="B154" s="2" t="s">
        <v>1736</v>
      </c>
      <c r="C154" s="29">
        <v>0</v>
      </c>
      <c r="D154" s="29">
        <v>6448284</v>
      </c>
      <c r="E154" s="29">
        <f t="shared" si="3"/>
        <v>6448284</v>
      </c>
    </row>
    <row r="155" spans="1:5" ht="12.75" customHeight="1">
      <c r="A155" s="19">
        <v>197099</v>
      </c>
      <c r="B155" s="2" t="s">
        <v>1665</v>
      </c>
      <c r="C155" s="29">
        <v>0</v>
      </c>
      <c r="D155" s="29">
        <v>0</v>
      </c>
      <c r="E155" s="36">
        <f t="shared" si="3"/>
        <v>0</v>
      </c>
    </row>
    <row r="156" spans="1:5" ht="12.75" customHeight="1">
      <c r="A156" s="19">
        <v>197500</v>
      </c>
      <c r="B156" s="31" t="s">
        <v>1737</v>
      </c>
      <c r="C156" s="35">
        <f>-SUM(C157:C159)</f>
        <v>0</v>
      </c>
      <c r="D156" s="35">
        <f>SUM(D157:D159)</f>
        <v>-6009737</v>
      </c>
      <c r="E156" s="35">
        <f t="shared" si="3"/>
        <v>-6009737</v>
      </c>
    </row>
    <row r="157" spans="1:5" ht="12.75" customHeight="1">
      <c r="A157" s="19">
        <v>197507</v>
      </c>
      <c r="B157" s="2" t="s">
        <v>1735</v>
      </c>
      <c r="C157" s="29">
        <v>0</v>
      </c>
      <c r="D157" s="18">
        <v>0</v>
      </c>
      <c r="E157" s="18">
        <f>SUM(C157:D157)</f>
        <v>0</v>
      </c>
    </row>
    <row r="158" spans="1:5" ht="12.75" customHeight="1">
      <c r="A158" s="19">
        <v>197508</v>
      </c>
      <c r="B158" s="2" t="s">
        <v>1736</v>
      </c>
      <c r="C158" s="29">
        <v>0</v>
      </c>
      <c r="D158" s="18">
        <v>-6009737</v>
      </c>
      <c r="E158" s="18">
        <f t="shared" si="3"/>
        <v>-6009737</v>
      </c>
    </row>
    <row r="159" spans="1:5" ht="12.75" customHeight="1">
      <c r="A159" s="19">
        <v>197599</v>
      </c>
      <c r="B159" s="2" t="s">
        <v>1665</v>
      </c>
      <c r="C159" s="29">
        <v>0</v>
      </c>
      <c r="D159" s="18">
        <v>0</v>
      </c>
      <c r="E159" s="18">
        <f t="shared" si="3"/>
        <v>0</v>
      </c>
    </row>
    <row r="160" spans="1:5" ht="12.75" customHeight="1">
      <c r="A160" s="19">
        <v>199500</v>
      </c>
      <c r="B160" s="31" t="s">
        <v>1738</v>
      </c>
      <c r="C160" s="28">
        <f>SUM(C161:C168)</f>
        <v>0</v>
      </c>
      <c r="D160" s="28">
        <f>SUM(D161:D168)</f>
        <v>-132564800</v>
      </c>
      <c r="E160" s="4">
        <f t="shared" si="3"/>
        <v>-132564800</v>
      </c>
    </row>
    <row r="161" spans="1:5" ht="12.75" customHeight="1">
      <c r="A161" s="19">
        <v>199501</v>
      </c>
      <c r="B161" s="2" t="s">
        <v>1739</v>
      </c>
      <c r="C161" s="28">
        <v>0</v>
      </c>
      <c r="D161" s="4">
        <v>-132564800</v>
      </c>
      <c r="E161" s="4">
        <f t="shared" si="3"/>
        <v>-132564800</v>
      </c>
    </row>
    <row r="162" spans="1:5" ht="12.75" customHeight="1">
      <c r="A162" s="19">
        <v>199503</v>
      </c>
      <c r="B162" s="2" t="s">
        <v>1740</v>
      </c>
      <c r="C162" s="29">
        <v>0</v>
      </c>
      <c r="D162" s="18">
        <v>0</v>
      </c>
      <c r="E162" s="18">
        <f t="shared" si="3"/>
        <v>0</v>
      </c>
    </row>
    <row r="163" spans="1:5" ht="12.75" customHeight="1">
      <c r="A163" s="19">
        <v>199505</v>
      </c>
      <c r="B163" s="2" t="s">
        <v>1741</v>
      </c>
      <c r="C163" s="29">
        <v>0</v>
      </c>
      <c r="D163" s="18">
        <v>0</v>
      </c>
      <c r="E163" s="18">
        <f t="shared" si="3"/>
        <v>0</v>
      </c>
    </row>
    <row r="164" spans="1:5" ht="12.75" customHeight="1">
      <c r="A164" s="19">
        <v>199506</v>
      </c>
      <c r="B164" s="2" t="s">
        <v>1742</v>
      </c>
      <c r="C164" s="29">
        <v>0</v>
      </c>
      <c r="D164" s="18">
        <v>0</v>
      </c>
      <c r="E164" s="18">
        <f t="shared" si="3"/>
        <v>0</v>
      </c>
    </row>
    <row r="165" spans="1:5" ht="12.75" customHeight="1">
      <c r="A165" s="19">
        <v>199508</v>
      </c>
      <c r="B165" s="2" t="s">
        <v>1743</v>
      </c>
      <c r="C165" s="29">
        <v>0</v>
      </c>
      <c r="D165" s="18">
        <v>0</v>
      </c>
      <c r="E165" s="18">
        <f t="shared" si="3"/>
        <v>0</v>
      </c>
    </row>
    <row r="166" spans="1:5" ht="12.75" customHeight="1">
      <c r="A166" s="19">
        <v>199509</v>
      </c>
      <c r="B166" s="2" t="s">
        <v>1744</v>
      </c>
      <c r="C166" s="29">
        <v>0</v>
      </c>
      <c r="D166" s="18">
        <v>0</v>
      </c>
      <c r="E166" s="18">
        <f t="shared" si="3"/>
        <v>0</v>
      </c>
    </row>
    <row r="167" spans="1:5" ht="12.75" customHeight="1">
      <c r="A167" s="19">
        <v>199510</v>
      </c>
      <c r="B167" s="2" t="s">
        <v>1745</v>
      </c>
      <c r="C167" s="29">
        <v>0</v>
      </c>
      <c r="D167" s="18">
        <v>0</v>
      </c>
      <c r="E167" s="18">
        <f t="shared" si="3"/>
        <v>0</v>
      </c>
    </row>
    <row r="168" spans="1:5" ht="12.75" customHeight="1">
      <c r="A168" s="19">
        <v>199511</v>
      </c>
      <c r="B168" s="2" t="s">
        <v>1746</v>
      </c>
      <c r="C168" s="29">
        <v>0</v>
      </c>
      <c r="D168" s="18">
        <v>0</v>
      </c>
      <c r="E168" s="18">
        <f t="shared" si="3"/>
        <v>0</v>
      </c>
    </row>
    <row r="169" spans="1:5" ht="12.75" customHeight="1">
      <c r="A169" s="19">
        <v>199600</v>
      </c>
      <c r="B169" s="31" t="s">
        <v>1747</v>
      </c>
      <c r="C169" s="28">
        <f>+C170</f>
        <v>0</v>
      </c>
      <c r="D169" s="28">
        <f>SUM(D170:D172)</f>
        <v>84740</v>
      </c>
      <c r="E169" s="4">
        <f aca="true" t="shared" si="4" ref="E169:E174">SUM(C169:D169)</f>
        <v>84740</v>
      </c>
    </row>
    <row r="170" spans="1:5" ht="12.75" customHeight="1">
      <c r="A170" s="19">
        <v>199601</v>
      </c>
      <c r="B170" s="2" t="s">
        <v>1748</v>
      </c>
      <c r="C170" s="29">
        <v>0</v>
      </c>
      <c r="D170" s="29">
        <v>0</v>
      </c>
      <c r="E170" s="18">
        <f t="shared" si="4"/>
        <v>0</v>
      </c>
    </row>
    <row r="171" spans="1:5" ht="12.75" customHeight="1">
      <c r="A171" s="19">
        <v>199604</v>
      </c>
      <c r="B171" s="2" t="s">
        <v>1749</v>
      </c>
      <c r="C171" s="29">
        <v>0</v>
      </c>
      <c r="D171" s="29">
        <v>26000</v>
      </c>
      <c r="E171" s="18">
        <f t="shared" si="4"/>
        <v>26000</v>
      </c>
    </row>
    <row r="172" spans="1:5" ht="12.75" customHeight="1">
      <c r="A172" s="19">
        <v>199690</v>
      </c>
      <c r="B172" s="2" t="s">
        <v>1750</v>
      </c>
      <c r="C172" s="29">
        <v>0</v>
      </c>
      <c r="D172" s="29">
        <v>58740</v>
      </c>
      <c r="E172" s="18">
        <f t="shared" si="4"/>
        <v>58740</v>
      </c>
    </row>
    <row r="173" spans="1:5" ht="12.75" customHeight="1">
      <c r="A173" s="19">
        <v>199700</v>
      </c>
      <c r="B173" s="31" t="s">
        <v>1751</v>
      </c>
      <c r="C173" s="29">
        <v>0</v>
      </c>
      <c r="D173" s="28">
        <f>+D174</f>
        <v>0</v>
      </c>
      <c r="E173" s="18">
        <f t="shared" si="4"/>
        <v>0</v>
      </c>
    </row>
    <row r="174" spans="1:5" ht="12.75" customHeight="1">
      <c r="A174" s="19">
        <v>199701</v>
      </c>
      <c r="B174" s="2" t="s">
        <v>1748</v>
      </c>
      <c r="C174" s="29">
        <v>0</v>
      </c>
      <c r="D174" s="29">
        <v>0</v>
      </c>
      <c r="E174" s="18">
        <f t="shared" si="4"/>
        <v>0</v>
      </c>
    </row>
    <row r="175" spans="1:5" ht="12.75" customHeight="1">
      <c r="A175" s="19">
        <v>199900</v>
      </c>
      <c r="B175" s="31" t="s">
        <v>1752</v>
      </c>
      <c r="C175" s="29">
        <v>0</v>
      </c>
      <c r="D175" s="28">
        <f>SUM(D176:D181)</f>
        <v>14917693</v>
      </c>
      <c r="E175" s="4">
        <f aca="true" t="shared" si="5" ref="E175:E181">SUM(C175:D175)</f>
        <v>14917693</v>
      </c>
    </row>
    <row r="176" spans="1:5" ht="12.75" customHeight="1">
      <c r="A176" s="19">
        <v>199952</v>
      </c>
      <c r="B176" s="2" t="s">
        <v>1753</v>
      </c>
      <c r="C176" s="29">
        <v>0</v>
      </c>
      <c r="D176" s="29">
        <v>12905980</v>
      </c>
      <c r="E176" s="18">
        <f>SUM(C176:D176)</f>
        <v>12905980</v>
      </c>
    </row>
    <row r="177" spans="1:5" ht="12.75" customHeight="1">
      <c r="A177" s="19">
        <v>199962</v>
      </c>
      <c r="B177" s="2" t="s">
        <v>1694</v>
      </c>
      <c r="C177" s="29">
        <v>0</v>
      </c>
      <c r="D177" s="29">
        <v>2011713</v>
      </c>
      <c r="E177" s="18">
        <f t="shared" si="5"/>
        <v>2011713</v>
      </c>
    </row>
    <row r="178" spans="1:5" ht="12.75" customHeight="1">
      <c r="A178" s="19">
        <v>199968</v>
      </c>
      <c r="B178" s="2" t="s">
        <v>1754</v>
      </c>
      <c r="C178" s="29">
        <v>0</v>
      </c>
      <c r="D178" s="29">
        <v>0</v>
      </c>
      <c r="E178" s="18">
        <f t="shared" si="5"/>
        <v>0</v>
      </c>
    </row>
    <row r="179" spans="1:5" ht="12.75" customHeight="1">
      <c r="A179" s="19">
        <v>199969</v>
      </c>
      <c r="B179" s="2" t="s">
        <v>1755</v>
      </c>
      <c r="C179" s="29">
        <v>0</v>
      </c>
      <c r="D179" s="29">
        <v>0</v>
      </c>
      <c r="E179" s="18">
        <f t="shared" si="5"/>
        <v>0</v>
      </c>
    </row>
    <row r="180" spans="1:5" ht="12.75" customHeight="1">
      <c r="A180" s="19">
        <v>199970</v>
      </c>
      <c r="B180" s="2" t="s">
        <v>1756</v>
      </c>
      <c r="C180" s="29">
        <v>0</v>
      </c>
      <c r="D180" s="29">
        <v>0</v>
      </c>
      <c r="E180" s="18">
        <f t="shared" si="5"/>
        <v>0</v>
      </c>
    </row>
    <row r="181" spans="1:5" ht="12.75" customHeight="1">
      <c r="A181" s="19">
        <v>199971</v>
      </c>
      <c r="B181" s="2" t="s">
        <v>1757</v>
      </c>
      <c r="C181" s="29">
        <v>0</v>
      </c>
      <c r="D181" s="29">
        <v>0</v>
      </c>
      <c r="E181" s="18">
        <f t="shared" si="5"/>
        <v>0</v>
      </c>
    </row>
    <row r="182" spans="1:5" ht="12.75" customHeight="1">
      <c r="A182" s="19">
        <v>200000</v>
      </c>
      <c r="B182" s="31" t="s">
        <v>1758</v>
      </c>
      <c r="C182" s="28">
        <f>+C186+C251+C242+C261+C183</f>
        <v>744715609</v>
      </c>
      <c r="D182" s="28">
        <f>+D186+D251+D242+D261</f>
        <v>0</v>
      </c>
      <c r="E182" s="28">
        <f>SUM(C182:D182)</f>
        <v>744715609</v>
      </c>
    </row>
    <row r="183" spans="1:5" ht="12.75" customHeight="1">
      <c r="A183" s="19">
        <v>220000</v>
      </c>
      <c r="B183" s="31" t="s">
        <v>1759</v>
      </c>
      <c r="C183" s="28">
        <f>+C184</f>
        <v>132000</v>
      </c>
      <c r="D183" s="28">
        <v>0</v>
      </c>
      <c r="E183" s="28">
        <f aca="true" t="shared" si="6" ref="E183:E246">+C183+D183</f>
        <v>132000</v>
      </c>
    </row>
    <row r="184" spans="1:5" ht="12.75" customHeight="1">
      <c r="A184" s="19">
        <v>224600</v>
      </c>
      <c r="B184" s="31" t="s">
        <v>1760</v>
      </c>
      <c r="C184" s="28">
        <f>+C185</f>
        <v>132000</v>
      </c>
      <c r="D184" s="28">
        <v>0</v>
      </c>
      <c r="E184" s="28">
        <f t="shared" si="6"/>
        <v>132000</v>
      </c>
    </row>
    <row r="185" spans="1:5" ht="12.75" customHeight="1">
      <c r="A185" s="19">
        <v>224625</v>
      </c>
      <c r="B185" s="2" t="s">
        <v>1761</v>
      </c>
      <c r="C185" s="29">
        <v>132000</v>
      </c>
      <c r="D185" s="28">
        <v>0</v>
      </c>
      <c r="E185" s="36">
        <f t="shared" si="6"/>
        <v>132000</v>
      </c>
    </row>
    <row r="186" spans="1:5" ht="12.75" customHeight="1">
      <c r="A186" s="19">
        <v>240000</v>
      </c>
      <c r="B186" s="31" t="s">
        <v>1762</v>
      </c>
      <c r="C186" s="28">
        <f>+C187+C190+C198+C217+C219+C230+C232+C238+C240</f>
        <v>744319735</v>
      </c>
      <c r="D186" s="28">
        <f>+D187+D190+D198+D217+D219+D230+D232+D240</f>
        <v>0</v>
      </c>
      <c r="E186" s="28">
        <f t="shared" si="6"/>
        <v>744319735</v>
      </c>
    </row>
    <row r="187" spans="1:5" ht="12.75" customHeight="1">
      <c r="A187" s="19">
        <v>240100</v>
      </c>
      <c r="B187" s="31" t="s">
        <v>1763</v>
      </c>
      <c r="C187" s="28">
        <f>SUM(C188:C189)</f>
        <v>37457</v>
      </c>
      <c r="D187" s="28">
        <f>SUM(D188:D189)</f>
        <v>0</v>
      </c>
      <c r="E187" s="28">
        <f t="shared" si="6"/>
        <v>37457</v>
      </c>
    </row>
    <row r="188" spans="1:5" ht="12.75" customHeight="1">
      <c r="A188" s="19">
        <v>240101</v>
      </c>
      <c r="B188" s="2" t="s">
        <v>1764</v>
      </c>
      <c r="C188" s="36">
        <v>8417</v>
      </c>
      <c r="D188" s="36">
        <v>0</v>
      </c>
      <c r="E188" s="36">
        <f t="shared" si="6"/>
        <v>8417</v>
      </c>
    </row>
    <row r="189" spans="1:5" ht="12.75" customHeight="1">
      <c r="A189" s="19">
        <v>240102</v>
      </c>
      <c r="B189" s="2" t="s">
        <v>1765</v>
      </c>
      <c r="C189" s="29">
        <v>29040</v>
      </c>
      <c r="D189" s="36">
        <v>0</v>
      </c>
      <c r="E189" s="36">
        <f t="shared" si="6"/>
        <v>29040</v>
      </c>
    </row>
    <row r="190" spans="1:5" ht="12.75" customHeight="1">
      <c r="A190" s="19">
        <v>240300</v>
      </c>
      <c r="B190" s="31" t="s">
        <v>1766</v>
      </c>
      <c r="C190" s="28">
        <f>SUM(C191:C197)</f>
        <v>743904419</v>
      </c>
      <c r="D190" s="28">
        <v>0</v>
      </c>
      <c r="E190" s="28">
        <f t="shared" si="6"/>
        <v>743904419</v>
      </c>
    </row>
    <row r="191" spans="1:5" ht="12.75" customHeight="1">
      <c r="A191" s="19">
        <v>240303</v>
      </c>
      <c r="B191" s="2" t="s">
        <v>1767</v>
      </c>
      <c r="C191" s="29">
        <v>10500</v>
      </c>
      <c r="D191" s="29">
        <v>0</v>
      </c>
      <c r="E191" s="29">
        <f t="shared" si="6"/>
        <v>10500</v>
      </c>
    </row>
    <row r="192" spans="1:5" ht="12.75" customHeight="1">
      <c r="A192" s="19">
        <v>240304</v>
      </c>
      <c r="B192" s="2" t="s">
        <v>1768</v>
      </c>
      <c r="C192" s="29">
        <v>45559421</v>
      </c>
      <c r="D192" s="29">
        <v>0</v>
      </c>
      <c r="E192" s="29">
        <f t="shared" si="6"/>
        <v>45559421</v>
      </c>
    </row>
    <row r="193" spans="1:5" ht="12.75" customHeight="1">
      <c r="A193" s="19">
        <v>240305</v>
      </c>
      <c r="B193" s="2" t="s">
        <v>1769</v>
      </c>
      <c r="C193" s="29">
        <v>0</v>
      </c>
      <c r="D193" s="29">
        <v>0</v>
      </c>
      <c r="E193" s="29">
        <f t="shared" si="6"/>
        <v>0</v>
      </c>
    </row>
    <row r="194" spans="1:5" ht="12.75" customHeight="1">
      <c r="A194" s="19">
        <v>240307</v>
      </c>
      <c r="B194" s="2" t="s">
        <v>1770</v>
      </c>
      <c r="C194" s="29">
        <v>0</v>
      </c>
      <c r="D194" s="29">
        <v>0</v>
      </c>
      <c r="E194" s="29">
        <f t="shared" si="6"/>
        <v>0</v>
      </c>
    </row>
    <row r="195" spans="1:5" ht="12.75" customHeight="1">
      <c r="A195" s="19">
        <v>240308</v>
      </c>
      <c r="B195" s="2" t="s">
        <v>1771</v>
      </c>
      <c r="C195" s="29">
        <v>0</v>
      </c>
      <c r="D195" s="29">
        <v>0</v>
      </c>
      <c r="E195" s="29">
        <f t="shared" si="6"/>
        <v>0</v>
      </c>
    </row>
    <row r="196" spans="1:5" ht="12.75" customHeight="1">
      <c r="A196" s="19">
        <v>240313</v>
      </c>
      <c r="B196" s="2" t="s">
        <v>1772</v>
      </c>
      <c r="C196" s="29">
        <v>0</v>
      </c>
      <c r="D196" s="29">
        <v>0</v>
      </c>
      <c r="E196" s="29">
        <f t="shared" si="6"/>
        <v>0</v>
      </c>
    </row>
    <row r="197" spans="1:5" ht="12.75" customHeight="1">
      <c r="A197" s="19">
        <v>240314</v>
      </c>
      <c r="B197" s="2" t="s">
        <v>1773</v>
      </c>
      <c r="C197" s="29">
        <v>698334498</v>
      </c>
      <c r="D197" s="29">
        <v>0</v>
      </c>
      <c r="E197" s="29">
        <f t="shared" si="6"/>
        <v>698334498</v>
      </c>
    </row>
    <row r="198" spans="1:5" ht="12.75" customHeight="1">
      <c r="A198" s="19">
        <v>242500</v>
      </c>
      <c r="B198" s="31" t="s">
        <v>1774</v>
      </c>
      <c r="C198" s="28">
        <f>SUM(C199:C216)</f>
        <v>5945</v>
      </c>
      <c r="D198" s="35">
        <f>SUM(D202:D216)</f>
        <v>0</v>
      </c>
      <c r="E198" s="35">
        <f t="shared" si="6"/>
        <v>5945</v>
      </c>
    </row>
    <row r="199" spans="1:5" ht="12.75" customHeight="1">
      <c r="A199" s="19">
        <v>242501</v>
      </c>
      <c r="B199" s="2" t="s">
        <v>1775</v>
      </c>
      <c r="C199" s="29">
        <v>0</v>
      </c>
      <c r="D199" s="36">
        <v>0</v>
      </c>
      <c r="E199" s="36">
        <f t="shared" si="6"/>
        <v>0</v>
      </c>
    </row>
    <row r="200" spans="1:5" ht="12.75" customHeight="1">
      <c r="A200" s="19">
        <v>242504</v>
      </c>
      <c r="B200" s="2" t="s">
        <v>1776</v>
      </c>
      <c r="C200" s="29">
        <v>0</v>
      </c>
      <c r="D200" s="36">
        <v>0</v>
      </c>
      <c r="E200" s="36">
        <f t="shared" si="6"/>
        <v>0</v>
      </c>
    </row>
    <row r="201" spans="1:5" ht="12.75" customHeight="1">
      <c r="A201" s="19">
        <v>242507</v>
      </c>
      <c r="B201" s="2" t="s">
        <v>1702</v>
      </c>
      <c r="C201" s="29">
        <v>0</v>
      </c>
      <c r="D201" s="36">
        <v>0</v>
      </c>
      <c r="E201" s="36">
        <f t="shared" si="6"/>
        <v>0</v>
      </c>
    </row>
    <row r="202" spans="1:5" ht="12.75" customHeight="1">
      <c r="A202" s="19">
        <v>242508</v>
      </c>
      <c r="B202" s="2" t="s">
        <v>1777</v>
      </c>
      <c r="C202" s="29">
        <v>0</v>
      </c>
      <c r="D202" s="36">
        <v>0</v>
      </c>
      <c r="E202" s="36">
        <f t="shared" si="6"/>
        <v>0</v>
      </c>
    </row>
    <row r="203" spans="1:5" ht="12.75" customHeight="1">
      <c r="A203" s="19">
        <v>242510</v>
      </c>
      <c r="B203" s="2" t="s">
        <v>1701</v>
      </c>
      <c r="C203" s="29">
        <v>0</v>
      </c>
      <c r="D203" s="36">
        <v>0</v>
      </c>
      <c r="E203" s="36">
        <f t="shared" si="6"/>
        <v>0</v>
      </c>
    </row>
    <row r="204" spans="1:5" ht="12.75" customHeight="1">
      <c r="A204" s="19">
        <v>242513</v>
      </c>
      <c r="B204" s="2" t="s">
        <v>1778</v>
      </c>
      <c r="C204" s="29">
        <v>1817</v>
      </c>
      <c r="D204" s="36">
        <v>0</v>
      </c>
      <c r="E204" s="36">
        <f t="shared" si="6"/>
        <v>1817</v>
      </c>
    </row>
    <row r="205" spans="1:5" ht="12.75" customHeight="1">
      <c r="A205" s="19">
        <v>242518</v>
      </c>
      <c r="B205" s="2" t="s">
        <v>1779</v>
      </c>
      <c r="C205" s="29">
        <v>1590</v>
      </c>
      <c r="D205" s="36">
        <v>0</v>
      </c>
      <c r="E205" s="36">
        <f t="shared" si="6"/>
        <v>1590</v>
      </c>
    </row>
    <row r="206" spans="1:5" ht="12.75" customHeight="1">
      <c r="A206" s="19">
        <v>242519</v>
      </c>
      <c r="B206" s="2" t="s">
        <v>1780</v>
      </c>
      <c r="C206" s="29">
        <v>1292</v>
      </c>
      <c r="D206" s="36">
        <v>0</v>
      </c>
      <c r="E206" s="36">
        <f t="shared" si="6"/>
        <v>1292</v>
      </c>
    </row>
    <row r="207" spans="1:5" ht="12.75" customHeight="1">
      <c r="A207" s="19">
        <v>242520</v>
      </c>
      <c r="B207" s="2" t="s">
        <v>1781</v>
      </c>
      <c r="C207" s="29">
        <v>863</v>
      </c>
      <c r="D207" s="36">
        <v>0</v>
      </c>
      <c r="E207" s="36">
        <f t="shared" si="6"/>
        <v>863</v>
      </c>
    </row>
    <row r="208" spans="1:5" ht="12.75" customHeight="1">
      <c r="A208" s="19">
        <v>242521</v>
      </c>
      <c r="B208" s="2" t="s">
        <v>1782</v>
      </c>
      <c r="C208" s="36">
        <v>0</v>
      </c>
      <c r="D208" s="36">
        <v>0</v>
      </c>
      <c r="E208" s="36">
        <f t="shared" si="6"/>
        <v>0</v>
      </c>
    </row>
    <row r="209" spans="1:5" ht="12.75" customHeight="1">
      <c r="A209" s="19">
        <v>242522</v>
      </c>
      <c r="B209" s="2" t="s">
        <v>1783</v>
      </c>
      <c r="C209" s="36">
        <v>0</v>
      </c>
      <c r="D209" s="36">
        <v>0</v>
      </c>
      <c r="E209" s="36">
        <f t="shared" si="6"/>
        <v>0</v>
      </c>
    </row>
    <row r="210" spans="1:5" ht="12.75" customHeight="1">
      <c r="A210" s="19">
        <v>242523</v>
      </c>
      <c r="B210" s="2" t="s">
        <v>1784</v>
      </c>
      <c r="C210" s="36">
        <v>0</v>
      </c>
      <c r="D210" s="36">
        <v>0</v>
      </c>
      <c r="E210" s="36">
        <f t="shared" si="6"/>
        <v>0</v>
      </c>
    </row>
    <row r="211" spans="1:5" ht="12.75" customHeight="1">
      <c r="A211" s="19">
        <v>242524</v>
      </c>
      <c r="B211" s="2" t="s">
        <v>1785</v>
      </c>
      <c r="C211" s="36">
        <v>0</v>
      </c>
      <c r="D211" s="36">
        <v>0</v>
      </c>
      <c r="E211" s="36">
        <f t="shared" si="6"/>
        <v>0</v>
      </c>
    </row>
    <row r="212" spans="1:5" ht="12.75" customHeight="1">
      <c r="A212" s="19">
        <v>242532</v>
      </c>
      <c r="B212" s="2" t="s">
        <v>1786</v>
      </c>
      <c r="C212" s="36">
        <v>13</v>
      </c>
      <c r="D212" s="36">
        <v>0</v>
      </c>
      <c r="E212" s="36">
        <f t="shared" si="6"/>
        <v>13</v>
      </c>
    </row>
    <row r="213" spans="1:5" ht="12.75" customHeight="1">
      <c r="A213" s="19">
        <v>242533</v>
      </c>
      <c r="B213" s="2" t="s">
        <v>1787</v>
      </c>
      <c r="C213" s="36">
        <v>0</v>
      </c>
      <c r="D213" s="36">
        <v>0</v>
      </c>
      <c r="E213" s="36">
        <f t="shared" si="6"/>
        <v>0</v>
      </c>
    </row>
    <row r="214" spans="1:5" ht="12.75" customHeight="1">
      <c r="A214" s="19">
        <v>242535</v>
      </c>
      <c r="B214" s="2" t="s">
        <v>1788</v>
      </c>
      <c r="C214" s="36">
        <v>0</v>
      </c>
      <c r="D214" s="36">
        <v>0</v>
      </c>
      <c r="E214" s="36">
        <f t="shared" si="6"/>
        <v>0</v>
      </c>
    </row>
    <row r="215" spans="1:5" ht="12.75" customHeight="1">
      <c r="A215" s="19">
        <v>242541</v>
      </c>
      <c r="B215" s="2" t="s">
        <v>1789</v>
      </c>
      <c r="C215" s="36">
        <v>370</v>
      </c>
      <c r="D215" s="36">
        <v>0</v>
      </c>
      <c r="E215" s="36">
        <f t="shared" si="6"/>
        <v>370</v>
      </c>
    </row>
    <row r="216" spans="1:5" ht="12.75" customHeight="1">
      <c r="A216" s="19">
        <v>242590</v>
      </c>
      <c r="B216" s="2" t="s">
        <v>1790</v>
      </c>
      <c r="C216" s="36">
        <v>0</v>
      </c>
      <c r="D216" s="36">
        <v>0</v>
      </c>
      <c r="E216" s="36">
        <f t="shared" si="6"/>
        <v>0</v>
      </c>
    </row>
    <row r="217" spans="1:5" ht="12.75" customHeight="1">
      <c r="A217" s="19">
        <v>243000</v>
      </c>
      <c r="B217" s="31" t="s">
        <v>1791</v>
      </c>
      <c r="C217" s="28">
        <f>+C218</f>
        <v>0</v>
      </c>
      <c r="D217" s="35">
        <v>0</v>
      </c>
      <c r="E217" s="35">
        <f t="shared" si="6"/>
        <v>0</v>
      </c>
    </row>
    <row r="218" spans="1:5" ht="12.75" customHeight="1">
      <c r="A218" s="19">
        <v>243002</v>
      </c>
      <c r="B218" s="2" t="s">
        <v>1792</v>
      </c>
      <c r="C218" s="29">
        <v>0</v>
      </c>
      <c r="D218" s="36">
        <v>0</v>
      </c>
      <c r="E218" s="36">
        <f t="shared" si="6"/>
        <v>0</v>
      </c>
    </row>
    <row r="219" spans="1:5" ht="12.75" customHeight="1">
      <c r="A219" s="19">
        <v>243600</v>
      </c>
      <c r="B219" s="31" t="s">
        <v>1793</v>
      </c>
      <c r="C219" s="28">
        <f>SUM(C220:C229)</f>
        <v>347811</v>
      </c>
      <c r="D219" s="35">
        <v>0</v>
      </c>
      <c r="E219" s="35">
        <f t="shared" si="6"/>
        <v>347811</v>
      </c>
    </row>
    <row r="220" spans="1:5" ht="12.75" customHeight="1">
      <c r="A220" s="19">
        <v>243601</v>
      </c>
      <c r="B220" s="2" t="s">
        <v>1794</v>
      </c>
      <c r="C220" s="29">
        <v>102678</v>
      </c>
      <c r="D220" s="36">
        <v>0</v>
      </c>
      <c r="E220" s="36">
        <f t="shared" si="6"/>
        <v>102678</v>
      </c>
    </row>
    <row r="221" spans="1:5" ht="12.75" customHeight="1">
      <c r="A221" s="19">
        <v>243602</v>
      </c>
      <c r="B221" s="2" t="s">
        <v>1795</v>
      </c>
      <c r="C221" s="29">
        <v>0</v>
      </c>
      <c r="D221" s="36">
        <v>0</v>
      </c>
      <c r="E221" s="36">
        <f t="shared" si="6"/>
        <v>0</v>
      </c>
    </row>
    <row r="222" spans="1:5" ht="12.75" customHeight="1">
      <c r="A222" s="19">
        <v>243603</v>
      </c>
      <c r="B222" s="2" t="s">
        <v>1796</v>
      </c>
      <c r="C222" s="29">
        <v>33803</v>
      </c>
      <c r="D222" s="36">
        <v>0</v>
      </c>
      <c r="E222" s="36">
        <f t="shared" si="6"/>
        <v>33803</v>
      </c>
    </row>
    <row r="223" spans="1:5" ht="12.75" customHeight="1">
      <c r="A223" s="19">
        <v>243604</v>
      </c>
      <c r="B223" s="2" t="s">
        <v>1797</v>
      </c>
      <c r="C223" s="29">
        <v>0</v>
      </c>
      <c r="D223" s="36">
        <v>0</v>
      </c>
      <c r="E223" s="36">
        <f t="shared" si="6"/>
        <v>0</v>
      </c>
    </row>
    <row r="224" spans="1:5" ht="12.75" customHeight="1">
      <c r="A224" s="19">
        <v>243605</v>
      </c>
      <c r="B224" s="2" t="s">
        <v>1704</v>
      </c>
      <c r="C224" s="29">
        <v>60159</v>
      </c>
      <c r="D224" s="36">
        <v>0</v>
      </c>
      <c r="E224" s="36">
        <f t="shared" si="6"/>
        <v>60159</v>
      </c>
    </row>
    <row r="225" spans="1:5" ht="12.75" customHeight="1">
      <c r="A225" s="19">
        <v>243607</v>
      </c>
      <c r="B225" s="2" t="s">
        <v>1798</v>
      </c>
      <c r="C225" s="29">
        <v>0</v>
      </c>
      <c r="D225" s="36">
        <v>0</v>
      </c>
      <c r="E225" s="36">
        <f t="shared" si="6"/>
        <v>0</v>
      </c>
    </row>
    <row r="226" spans="1:5" ht="12.75" customHeight="1">
      <c r="A226" s="19">
        <v>243608</v>
      </c>
      <c r="B226" s="2" t="s">
        <v>1799</v>
      </c>
      <c r="C226" s="29">
        <v>175</v>
      </c>
      <c r="D226" s="36">
        <v>0</v>
      </c>
      <c r="E226" s="36">
        <f t="shared" si="6"/>
        <v>175</v>
      </c>
    </row>
    <row r="227" spans="1:5" ht="12.75" customHeight="1">
      <c r="A227" s="19">
        <v>243610</v>
      </c>
      <c r="B227" s="2" t="s">
        <v>1800</v>
      </c>
      <c r="C227" s="29">
        <v>0</v>
      </c>
      <c r="D227" s="36">
        <v>0</v>
      </c>
      <c r="E227" s="36">
        <f t="shared" si="6"/>
        <v>0</v>
      </c>
    </row>
    <row r="228" spans="1:5" ht="12.75" customHeight="1">
      <c r="A228" s="19">
        <v>243625</v>
      </c>
      <c r="B228" s="2" t="s">
        <v>1801</v>
      </c>
      <c r="C228" s="29">
        <v>148262</v>
      </c>
      <c r="D228" s="36">
        <v>0</v>
      </c>
      <c r="E228" s="36">
        <f t="shared" si="6"/>
        <v>148262</v>
      </c>
    </row>
    <row r="229" spans="1:5" ht="12.75" customHeight="1">
      <c r="A229" s="19">
        <v>243698</v>
      </c>
      <c r="B229" s="2" t="s">
        <v>1802</v>
      </c>
      <c r="C229" s="29">
        <v>2734</v>
      </c>
      <c r="D229" s="36">
        <v>0</v>
      </c>
      <c r="E229" s="36">
        <f>+C229+D229</f>
        <v>2734</v>
      </c>
    </row>
    <row r="230" spans="1:5" ht="12.75" customHeight="1">
      <c r="A230" s="19">
        <v>243700</v>
      </c>
      <c r="B230" s="31" t="s">
        <v>1803</v>
      </c>
      <c r="C230" s="28">
        <f>+C231</f>
        <v>24058</v>
      </c>
      <c r="D230" s="35">
        <v>0</v>
      </c>
      <c r="E230" s="35">
        <f t="shared" si="6"/>
        <v>24058</v>
      </c>
    </row>
    <row r="231" spans="1:5" ht="12.75" customHeight="1">
      <c r="A231" s="19">
        <v>243701</v>
      </c>
      <c r="B231" s="2" t="s">
        <v>1804</v>
      </c>
      <c r="C231" s="29">
        <v>24058</v>
      </c>
      <c r="D231" s="36">
        <v>0</v>
      </c>
      <c r="E231" s="36">
        <f t="shared" si="6"/>
        <v>24058</v>
      </c>
    </row>
    <row r="232" spans="1:5" ht="12.75" customHeight="1">
      <c r="A232" s="19">
        <v>244000</v>
      </c>
      <c r="B232" s="31" t="s">
        <v>1805</v>
      </c>
      <c r="C232" s="28">
        <f>SUM(C233:C237)</f>
        <v>45</v>
      </c>
      <c r="D232" s="35">
        <v>0</v>
      </c>
      <c r="E232" s="35">
        <f t="shared" si="6"/>
        <v>45</v>
      </c>
    </row>
    <row r="233" spans="1:5" ht="12.75" customHeight="1">
      <c r="A233" s="19">
        <v>244003</v>
      </c>
      <c r="B233" s="2" t="s">
        <v>1806</v>
      </c>
      <c r="C233" s="29">
        <v>0</v>
      </c>
      <c r="D233" s="36">
        <v>0</v>
      </c>
      <c r="E233" s="36">
        <f t="shared" si="6"/>
        <v>0</v>
      </c>
    </row>
    <row r="234" spans="1:5" ht="12.75" customHeight="1">
      <c r="A234" s="19">
        <v>244005</v>
      </c>
      <c r="B234" s="2" t="s">
        <v>1807</v>
      </c>
      <c r="C234" s="29">
        <v>0</v>
      </c>
      <c r="D234" s="36">
        <v>0</v>
      </c>
      <c r="E234" s="36">
        <f t="shared" si="6"/>
        <v>0</v>
      </c>
    </row>
    <row r="235" spans="1:5" ht="12.75" customHeight="1">
      <c r="A235" s="19">
        <v>244011</v>
      </c>
      <c r="B235" s="2" t="s">
        <v>1808</v>
      </c>
      <c r="C235" s="29">
        <v>45</v>
      </c>
      <c r="D235" s="36">
        <v>0</v>
      </c>
      <c r="E235" s="36">
        <f t="shared" si="6"/>
        <v>45</v>
      </c>
    </row>
    <row r="236" spans="1:5" ht="12.75" customHeight="1">
      <c r="A236" s="19">
        <v>244016</v>
      </c>
      <c r="B236" s="2" t="s">
        <v>1809</v>
      </c>
      <c r="C236" s="29">
        <v>0</v>
      </c>
      <c r="D236" s="36">
        <v>0</v>
      </c>
      <c r="E236" s="36">
        <f t="shared" si="6"/>
        <v>0</v>
      </c>
    </row>
    <row r="237" spans="1:5" ht="12.75" customHeight="1">
      <c r="A237" s="19">
        <v>244095</v>
      </c>
      <c r="B237" s="2" t="s">
        <v>1810</v>
      </c>
      <c r="C237" s="29">
        <v>0</v>
      </c>
      <c r="D237" s="36">
        <v>0</v>
      </c>
      <c r="E237" s="36">
        <f t="shared" si="6"/>
        <v>0</v>
      </c>
    </row>
    <row r="238" spans="1:5" ht="12.75" customHeight="1">
      <c r="A238" s="19">
        <v>245500</v>
      </c>
      <c r="B238" s="31" t="s">
        <v>1811</v>
      </c>
      <c r="C238" s="28">
        <f>+C239</f>
        <v>0</v>
      </c>
      <c r="D238" s="28">
        <v>0</v>
      </c>
      <c r="E238" s="28">
        <f>+C238+D238</f>
        <v>0</v>
      </c>
    </row>
    <row r="239" spans="1:5" ht="12.75" customHeight="1">
      <c r="A239" s="19">
        <v>245503</v>
      </c>
      <c r="B239" s="32" t="s">
        <v>1812</v>
      </c>
      <c r="C239" s="29">
        <v>0</v>
      </c>
      <c r="D239" s="36">
        <v>0</v>
      </c>
      <c r="E239" s="36">
        <f>+C239+D239</f>
        <v>0</v>
      </c>
    </row>
    <row r="240" spans="1:5" ht="12" customHeight="1">
      <c r="A240" s="19">
        <v>246000</v>
      </c>
      <c r="B240" s="31" t="s">
        <v>1813</v>
      </c>
      <c r="C240" s="28">
        <f>+C241</f>
        <v>0</v>
      </c>
      <c r="D240" s="28">
        <v>0</v>
      </c>
      <c r="E240" s="28">
        <f t="shared" si="6"/>
        <v>0</v>
      </c>
    </row>
    <row r="241" spans="1:5" ht="12.75" customHeight="1">
      <c r="A241" s="19">
        <v>246002</v>
      </c>
      <c r="B241" s="32" t="s">
        <v>1795</v>
      </c>
      <c r="C241" s="29">
        <v>0</v>
      </c>
      <c r="D241" s="36">
        <v>0</v>
      </c>
      <c r="E241" s="36">
        <f t="shared" si="6"/>
        <v>0</v>
      </c>
    </row>
    <row r="242" spans="1:5" ht="12.75" customHeight="1">
      <c r="A242" s="19">
        <v>250000</v>
      </c>
      <c r="B242" s="33" t="s">
        <v>1814</v>
      </c>
      <c r="C242" s="28">
        <f>+C243</f>
        <v>263874</v>
      </c>
      <c r="D242" s="35">
        <v>0</v>
      </c>
      <c r="E242" s="35">
        <f t="shared" si="6"/>
        <v>263874</v>
      </c>
    </row>
    <row r="243" spans="1:5" ht="12.75" customHeight="1">
      <c r="A243" s="19">
        <v>250500</v>
      </c>
      <c r="B243" s="33" t="s">
        <v>1815</v>
      </c>
      <c r="C243" s="28">
        <f>SUM(C244:C250)</f>
        <v>263874</v>
      </c>
      <c r="D243" s="35">
        <v>0</v>
      </c>
      <c r="E243" s="35">
        <f t="shared" si="6"/>
        <v>263874</v>
      </c>
    </row>
    <row r="244" spans="1:5" ht="12.75" customHeight="1">
      <c r="A244" s="19">
        <v>250501</v>
      </c>
      <c r="B244" s="32" t="s">
        <v>1816</v>
      </c>
      <c r="C244" s="29">
        <v>0</v>
      </c>
      <c r="D244" s="36">
        <v>0</v>
      </c>
      <c r="E244" s="36">
        <f t="shared" si="6"/>
        <v>0</v>
      </c>
    </row>
    <row r="245" spans="1:5" ht="12.75" customHeight="1">
      <c r="A245" s="19">
        <v>250502</v>
      </c>
      <c r="B245" s="32" t="s">
        <v>1817</v>
      </c>
      <c r="C245" s="29">
        <v>4583</v>
      </c>
      <c r="D245" s="36">
        <v>0</v>
      </c>
      <c r="E245" s="36">
        <f t="shared" si="6"/>
        <v>4583</v>
      </c>
    </row>
    <row r="246" spans="1:5" ht="12.75" customHeight="1">
      <c r="A246" s="19">
        <v>250504</v>
      </c>
      <c r="B246" s="32" t="s">
        <v>1818</v>
      </c>
      <c r="C246" s="29">
        <v>0</v>
      </c>
      <c r="D246" s="36">
        <v>0</v>
      </c>
      <c r="E246" s="36">
        <f t="shared" si="6"/>
        <v>0</v>
      </c>
    </row>
    <row r="247" spans="1:5" ht="12.75" customHeight="1">
      <c r="A247" s="19">
        <v>250505</v>
      </c>
      <c r="B247" s="32" t="s">
        <v>1819</v>
      </c>
      <c r="C247" s="29">
        <v>92722</v>
      </c>
      <c r="D247" s="36">
        <v>0</v>
      </c>
      <c r="E247" s="36">
        <f aca="true" t="shared" si="7" ref="E247:E310">+C247+D247</f>
        <v>92722</v>
      </c>
    </row>
    <row r="248" spans="1:5" ht="12.75" customHeight="1">
      <c r="A248" s="19">
        <v>250506</v>
      </c>
      <c r="B248" s="32" t="s">
        <v>1820</v>
      </c>
      <c r="C248" s="29">
        <v>155046</v>
      </c>
      <c r="D248" s="36">
        <v>0</v>
      </c>
      <c r="E248" s="36">
        <f t="shared" si="7"/>
        <v>155046</v>
      </c>
    </row>
    <row r="249" spans="1:5" ht="12.75" customHeight="1">
      <c r="A249" s="19">
        <v>250507</v>
      </c>
      <c r="B249" s="32" t="s">
        <v>1821</v>
      </c>
      <c r="C249" s="29">
        <v>0</v>
      </c>
      <c r="D249" s="36">
        <v>0</v>
      </c>
      <c r="E249" s="36">
        <f t="shared" si="7"/>
        <v>0</v>
      </c>
    </row>
    <row r="250" spans="1:5" ht="12.75" customHeight="1">
      <c r="A250" s="19">
        <v>250512</v>
      </c>
      <c r="B250" s="32" t="s">
        <v>1822</v>
      </c>
      <c r="C250" s="29">
        <v>11523</v>
      </c>
      <c r="D250" s="36">
        <v>0</v>
      </c>
      <c r="E250" s="36">
        <f t="shared" si="7"/>
        <v>11523</v>
      </c>
    </row>
    <row r="251" spans="1:5" ht="12.75" customHeight="1">
      <c r="A251" s="19">
        <v>270000</v>
      </c>
      <c r="B251" s="24" t="s">
        <v>1823</v>
      </c>
      <c r="C251" s="28">
        <f>+C252+C254</f>
        <v>0</v>
      </c>
      <c r="D251" s="28">
        <f>+D252</f>
        <v>0</v>
      </c>
      <c r="E251" s="28">
        <f t="shared" si="7"/>
        <v>0</v>
      </c>
    </row>
    <row r="252" spans="1:5" ht="12.75" customHeight="1">
      <c r="A252" s="19">
        <v>271000</v>
      </c>
      <c r="B252" s="24" t="s">
        <v>1824</v>
      </c>
      <c r="C252" s="28">
        <f>+C253</f>
        <v>0</v>
      </c>
      <c r="D252" s="28">
        <f>+D253</f>
        <v>0</v>
      </c>
      <c r="E252" s="28">
        <f t="shared" si="7"/>
        <v>0</v>
      </c>
    </row>
    <row r="253" spans="1:5" ht="12.75" customHeight="1">
      <c r="A253" s="19">
        <v>271005</v>
      </c>
      <c r="B253" s="30" t="s">
        <v>1825</v>
      </c>
      <c r="C253" s="29">
        <v>0</v>
      </c>
      <c r="D253" s="29">
        <v>0</v>
      </c>
      <c r="E253" s="29">
        <f t="shared" si="7"/>
        <v>0</v>
      </c>
    </row>
    <row r="254" spans="1:5" ht="12.75" customHeight="1">
      <c r="A254" s="19">
        <v>271500</v>
      </c>
      <c r="B254" s="24" t="s">
        <v>1826</v>
      </c>
      <c r="C254" s="28">
        <f>SUM(C255:C260)</f>
        <v>0</v>
      </c>
      <c r="D254" s="28">
        <f>SUM(D257:D260)</f>
        <v>0</v>
      </c>
      <c r="E254" s="28">
        <f t="shared" si="7"/>
        <v>0</v>
      </c>
    </row>
    <row r="255" spans="1:5" ht="12.75" customHeight="1">
      <c r="A255" s="19">
        <v>271501</v>
      </c>
      <c r="B255" s="30" t="s">
        <v>1817</v>
      </c>
      <c r="C255" s="29">
        <v>0</v>
      </c>
      <c r="D255" s="29">
        <v>0</v>
      </c>
      <c r="E255" s="29">
        <f t="shared" si="7"/>
        <v>0</v>
      </c>
    </row>
    <row r="256" spans="1:5" ht="12.75" customHeight="1">
      <c r="A256" s="19">
        <v>271503</v>
      </c>
      <c r="B256" s="30" t="s">
        <v>1818</v>
      </c>
      <c r="C256" s="29">
        <v>0</v>
      </c>
      <c r="D256" s="29">
        <v>0</v>
      </c>
      <c r="E256" s="29">
        <f t="shared" si="7"/>
        <v>0</v>
      </c>
    </row>
    <row r="257" spans="1:5" ht="12.75" customHeight="1">
      <c r="A257" s="19">
        <v>271504</v>
      </c>
      <c r="B257" s="30" t="s">
        <v>1820</v>
      </c>
      <c r="C257" s="29">
        <v>0</v>
      </c>
      <c r="D257" s="29">
        <v>0</v>
      </c>
      <c r="E257" s="29">
        <f t="shared" si="7"/>
        <v>0</v>
      </c>
    </row>
    <row r="258" spans="1:5" ht="12.75" customHeight="1">
      <c r="A258" s="19">
        <v>271506</v>
      </c>
      <c r="B258" s="30" t="s">
        <v>1819</v>
      </c>
      <c r="C258" s="29">
        <v>0</v>
      </c>
      <c r="D258" s="29">
        <v>0</v>
      </c>
      <c r="E258" s="29">
        <f t="shared" si="7"/>
        <v>0</v>
      </c>
    </row>
    <row r="259" spans="1:5" ht="12.75" customHeight="1">
      <c r="A259" s="19">
        <v>271507</v>
      </c>
      <c r="B259" s="30" t="s">
        <v>1822</v>
      </c>
      <c r="C259" s="29">
        <v>0</v>
      </c>
      <c r="D259" s="29">
        <v>0</v>
      </c>
      <c r="E259" s="29">
        <f t="shared" si="7"/>
        <v>0</v>
      </c>
    </row>
    <row r="260" spans="1:5" ht="12.75" customHeight="1">
      <c r="A260" s="19">
        <v>271509</v>
      </c>
      <c r="B260" s="30" t="s">
        <v>1821</v>
      </c>
      <c r="C260" s="29">
        <v>0</v>
      </c>
      <c r="D260" s="29">
        <v>0</v>
      </c>
      <c r="E260" s="29">
        <f t="shared" si="7"/>
        <v>0</v>
      </c>
    </row>
    <row r="261" spans="1:5" ht="12.75" customHeight="1">
      <c r="A261" s="19">
        <v>290000</v>
      </c>
      <c r="B261" s="24" t="s">
        <v>1827</v>
      </c>
      <c r="C261" s="28">
        <f>+C262</f>
        <v>0</v>
      </c>
      <c r="D261" s="35">
        <v>0</v>
      </c>
      <c r="E261" s="35">
        <f t="shared" si="7"/>
        <v>0</v>
      </c>
    </row>
    <row r="262" spans="1:5" ht="12.75" customHeight="1">
      <c r="A262" s="19">
        <v>291000</v>
      </c>
      <c r="B262" s="24" t="s">
        <v>1828</v>
      </c>
      <c r="C262" s="28">
        <f>+C263</f>
        <v>0</v>
      </c>
      <c r="D262" s="35">
        <v>0</v>
      </c>
      <c r="E262" s="35">
        <f t="shared" si="7"/>
        <v>0</v>
      </c>
    </row>
    <row r="263" spans="1:5" ht="12.75" customHeight="1">
      <c r="A263" s="19">
        <v>291090</v>
      </c>
      <c r="B263" s="30" t="s">
        <v>1829</v>
      </c>
      <c r="C263" s="29">
        <v>0</v>
      </c>
      <c r="D263" s="35">
        <v>0</v>
      </c>
      <c r="E263" s="35">
        <f t="shared" si="7"/>
        <v>0</v>
      </c>
    </row>
    <row r="264" spans="1:5" ht="12.75" customHeight="1">
      <c r="A264" s="19">
        <v>300000</v>
      </c>
      <c r="B264" s="20" t="s">
        <v>1830</v>
      </c>
      <c r="C264" s="4">
        <f>+C265</f>
        <v>0</v>
      </c>
      <c r="D264" s="35">
        <f>+D265</f>
        <v>-364660044</v>
      </c>
      <c r="E264" s="35">
        <f t="shared" si="7"/>
        <v>-364660044</v>
      </c>
    </row>
    <row r="265" spans="1:5" ht="12.75" customHeight="1">
      <c r="A265" s="19">
        <v>310000</v>
      </c>
      <c r="B265" s="20" t="s">
        <v>1831</v>
      </c>
      <c r="C265" s="35">
        <f>SUM(C266+C268+C272+C279+C282+C285+C289+C292)</f>
        <v>0</v>
      </c>
      <c r="D265" s="35">
        <f>+D266+D268+D272+D279+D282+D285+D292+D298</f>
        <v>-364660044</v>
      </c>
      <c r="E265" s="35">
        <f t="shared" si="7"/>
        <v>-364660044</v>
      </c>
    </row>
    <row r="266" spans="1:5" ht="12.75" customHeight="1">
      <c r="A266" s="19">
        <v>310500</v>
      </c>
      <c r="B266" s="20" t="s">
        <v>1832</v>
      </c>
      <c r="C266" s="37">
        <f>+C267</f>
        <v>0</v>
      </c>
      <c r="D266" s="37">
        <f>+D267</f>
        <v>-300489614</v>
      </c>
      <c r="E266" s="37">
        <f t="shared" si="7"/>
        <v>-300489614</v>
      </c>
    </row>
    <row r="267" spans="1:5" ht="12.75" customHeight="1">
      <c r="A267" s="19">
        <v>310501</v>
      </c>
      <c r="B267" s="38" t="s">
        <v>1833</v>
      </c>
      <c r="C267" s="29">
        <v>0</v>
      </c>
      <c r="D267" s="39">
        <v>-300489614</v>
      </c>
      <c r="E267" s="39">
        <f t="shared" si="7"/>
        <v>-300489614</v>
      </c>
    </row>
    <row r="268" spans="1:5" ht="12.75" customHeight="1">
      <c r="A268" s="19">
        <v>311000</v>
      </c>
      <c r="B268" s="20" t="s">
        <v>1834</v>
      </c>
      <c r="C268" s="28">
        <v>0</v>
      </c>
      <c r="D268" s="28">
        <f>SUM(D269:D271)</f>
        <v>-90995667</v>
      </c>
      <c r="E268" s="28">
        <f t="shared" si="7"/>
        <v>-90995667</v>
      </c>
    </row>
    <row r="269" spans="1:5" ht="12.75" customHeight="1">
      <c r="A269" s="19">
        <v>311001</v>
      </c>
      <c r="B269" s="22" t="s">
        <v>1835</v>
      </c>
      <c r="C269" s="29">
        <v>0</v>
      </c>
      <c r="D269" s="29">
        <v>0</v>
      </c>
      <c r="E269" s="29">
        <f t="shared" si="7"/>
        <v>0</v>
      </c>
    </row>
    <row r="270" spans="1:5" ht="12.75" customHeight="1">
      <c r="A270" s="19">
        <v>311002</v>
      </c>
      <c r="B270" s="22" t="s">
        <v>1836</v>
      </c>
      <c r="C270" s="29">
        <v>0</v>
      </c>
      <c r="D270" s="29">
        <v>-90995667</v>
      </c>
      <c r="E270" s="29">
        <f>+C270+D270</f>
        <v>-90995667</v>
      </c>
    </row>
    <row r="271" spans="1:5" ht="12.75" customHeight="1">
      <c r="A271" s="19">
        <v>311004</v>
      </c>
      <c r="B271" s="22" t="s">
        <v>1837</v>
      </c>
      <c r="C271" s="29">
        <v>0</v>
      </c>
      <c r="D271" s="29">
        <v>0</v>
      </c>
      <c r="E271" s="29">
        <f>+C271+D271</f>
        <v>0</v>
      </c>
    </row>
    <row r="272" spans="1:5" ht="12.75" customHeight="1">
      <c r="A272" s="19">
        <v>311500</v>
      </c>
      <c r="B272" s="20" t="s">
        <v>1838</v>
      </c>
      <c r="C272" s="28">
        <f>SUM(C273:C278)</f>
        <v>0</v>
      </c>
      <c r="D272" s="28">
        <f>SUM(D273:D278)</f>
        <v>14917693</v>
      </c>
      <c r="E272" s="28">
        <f t="shared" si="7"/>
        <v>14917693</v>
      </c>
    </row>
    <row r="273" spans="1:5" ht="12.75" customHeight="1">
      <c r="A273" s="19">
        <v>311502</v>
      </c>
      <c r="B273" s="22" t="s">
        <v>1839</v>
      </c>
      <c r="C273" s="29">
        <v>0</v>
      </c>
      <c r="D273" s="29">
        <v>0</v>
      </c>
      <c r="E273" s="29">
        <f t="shared" si="7"/>
        <v>0</v>
      </c>
    </row>
    <row r="274" spans="1:5" ht="12.75" customHeight="1">
      <c r="A274" s="19">
        <v>311552</v>
      </c>
      <c r="B274" s="22" t="s">
        <v>1753</v>
      </c>
      <c r="C274" s="29">
        <v>0</v>
      </c>
      <c r="D274" s="29">
        <v>12905980</v>
      </c>
      <c r="E274" s="29">
        <f t="shared" si="7"/>
        <v>12905980</v>
      </c>
    </row>
    <row r="275" spans="1:5" ht="12.75" customHeight="1">
      <c r="A275" s="19">
        <v>311562</v>
      </c>
      <c r="B275" s="22" t="s">
        <v>1694</v>
      </c>
      <c r="C275" s="29">
        <v>0</v>
      </c>
      <c r="D275" s="29">
        <v>2011713</v>
      </c>
      <c r="E275" s="29">
        <f t="shared" si="7"/>
        <v>2011713</v>
      </c>
    </row>
    <row r="276" spans="1:5" ht="12.75" customHeight="1">
      <c r="A276" s="19">
        <v>311569</v>
      </c>
      <c r="B276" s="22" t="s">
        <v>1755</v>
      </c>
      <c r="C276" s="29">
        <v>0</v>
      </c>
      <c r="D276" s="29">
        <v>0</v>
      </c>
      <c r="E276" s="29">
        <f t="shared" si="7"/>
        <v>0</v>
      </c>
    </row>
    <row r="277" spans="1:5" ht="12.75" customHeight="1">
      <c r="A277" s="19">
        <v>311570</v>
      </c>
      <c r="B277" s="22" t="s">
        <v>1840</v>
      </c>
      <c r="C277" s="29">
        <v>0</v>
      </c>
      <c r="D277" s="29">
        <v>0</v>
      </c>
      <c r="E277" s="29">
        <f t="shared" si="7"/>
        <v>0</v>
      </c>
    </row>
    <row r="278" spans="1:5" ht="12.75" customHeight="1">
      <c r="A278" s="19">
        <v>311571</v>
      </c>
      <c r="B278" s="22" t="s">
        <v>1757</v>
      </c>
      <c r="C278" s="29">
        <v>0</v>
      </c>
      <c r="D278" s="29">
        <v>0</v>
      </c>
      <c r="E278" s="29">
        <f t="shared" si="7"/>
        <v>0</v>
      </c>
    </row>
    <row r="279" spans="1:5" ht="12.75" customHeight="1">
      <c r="A279" s="19">
        <v>311700</v>
      </c>
      <c r="B279" s="20" t="s">
        <v>1841</v>
      </c>
      <c r="C279" s="28">
        <f>+C280+C281</f>
        <v>0</v>
      </c>
      <c r="D279" s="28">
        <f>+D280+D281</f>
        <v>0</v>
      </c>
      <c r="E279" s="28">
        <f t="shared" si="7"/>
        <v>0</v>
      </c>
    </row>
    <row r="280" spans="1:5" ht="13.5" customHeight="1">
      <c r="A280" s="19">
        <v>311703</v>
      </c>
      <c r="B280" s="22" t="s">
        <v>1842</v>
      </c>
      <c r="C280" s="29">
        <v>0</v>
      </c>
      <c r="D280" s="29">
        <v>0</v>
      </c>
      <c r="E280" s="29">
        <f t="shared" si="7"/>
        <v>0</v>
      </c>
    </row>
    <row r="281" spans="1:5" ht="12.75" customHeight="1">
      <c r="A281" s="19">
        <v>311725</v>
      </c>
      <c r="B281" s="22" t="s">
        <v>1843</v>
      </c>
      <c r="C281" s="29">
        <v>0</v>
      </c>
      <c r="D281" s="29">
        <v>0</v>
      </c>
      <c r="E281" s="29">
        <f t="shared" si="7"/>
        <v>0</v>
      </c>
    </row>
    <row r="282" spans="1:5" ht="12.75" customHeight="1">
      <c r="A282" s="19">
        <v>312000</v>
      </c>
      <c r="B282" s="24" t="s">
        <v>1844</v>
      </c>
      <c r="C282" s="28">
        <f>SUM(C283:C284)</f>
        <v>0</v>
      </c>
      <c r="D282" s="28">
        <f>SUM(D283:D284)</f>
        <v>879893</v>
      </c>
      <c r="E282" s="28">
        <f t="shared" si="7"/>
        <v>879893</v>
      </c>
    </row>
    <row r="283" spans="1:5" ht="12.75" customHeight="1">
      <c r="A283" s="19">
        <v>312001</v>
      </c>
      <c r="B283" s="30" t="s">
        <v>1845</v>
      </c>
      <c r="C283" s="29">
        <v>0</v>
      </c>
      <c r="D283" s="29">
        <v>0</v>
      </c>
      <c r="E283" s="29">
        <f t="shared" si="7"/>
        <v>0</v>
      </c>
    </row>
    <row r="284" spans="1:5" ht="12.75" customHeight="1">
      <c r="A284" s="19">
        <v>312002</v>
      </c>
      <c r="B284" s="22" t="s">
        <v>1846</v>
      </c>
      <c r="C284" s="29">
        <v>0</v>
      </c>
      <c r="D284" s="29">
        <v>879893</v>
      </c>
      <c r="E284" s="29">
        <f t="shared" si="7"/>
        <v>879893</v>
      </c>
    </row>
    <row r="285" spans="1:5" ht="12.75" customHeight="1">
      <c r="A285" s="19">
        <v>312500</v>
      </c>
      <c r="B285" s="20" t="s">
        <v>1847</v>
      </c>
      <c r="C285" s="28">
        <f>SUM(C286:C288)</f>
        <v>0</v>
      </c>
      <c r="D285" s="28">
        <f>SUM(D286:D288)</f>
        <v>10396490</v>
      </c>
      <c r="E285" s="28">
        <f t="shared" si="7"/>
        <v>10396490</v>
      </c>
    </row>
    <row r="286" spans="1:5" ht="12.75" customHeight="1">
      <c r="A286" s="19">
        <v>312505</v>
      </c>
      <c r="B286" s="22" t="s">
        <v>1848</v>
      </c>
      <c r="C286" s="29">
        <v>0</v>
      </c>
      <c r="D286" s="29">
        <v>3952326</v>
      </c>
      <c r="E286" s="29">
        <f t="shared" si="7"/>
        <v>3952326</v>
      </c>
    </row>
    <row r="287" spans="1:5" ht="12.75" customHeight="1">
      <c r="A287" s="19">
        <v>312506</v>
      </c>
      <c r="B287" s="22" t="s">
        <v>1749</v>
      </c>
      <c r="C287" s="29">
        <v>0</v>
      </c>
      <c r="D287" s="29">
        <v>4157265</v>
      </c>
      <c r="E287" s="29">
        <f>+C287+D287</f>
        <v>4157265</v>
      </c>
    </row>
    <row r="288" spans="1:5" ht="12.75" customHeight="1">
      <c r="A288" s="19">
        <v>312509</v>
      </c>
      <c r="B288" s="22" t="s">
        <v>1849</v>
      </c>
      <c r="C288" s="29">
        <v>0</v>
      </c>
      <c r="D288" s="29">
        <v>2286899</v>
      </c>
      <c r="E288" s="29">
        <f t="shared" si="7"/>
        <v>2286899</v>
      </c>
    </row>
    <row r="289" spans="1:5" ht="12.75" customHeight="1">
      <c r="A289" s="19">
        <v>313000</v>
      </c>
      <c r="B289" s="24" t="s">
        <v>1850</v>
      </c>
      <c r="C289" s="28">
        <f>SUM(C290:C291)</f>
        <v>0</v>
      </c>
      <c r="D289" s="28">
        <f>SUM(D290:D291)</f>
        <v>0</v>
      </c>
      <c r="E289" s="28">
        <f t="shared" si="7"/>
        <v>0</v>
      </c>
    </row>
    <row r="290" spans="1:5" ht="12.75" customHeight="1">
      <c r="A290" s="19">
        <v>313001</v>
      </c>
      <c r="B290" s="22" t="s">
        <v>1851</v>
      </c>
      <c r="C290" s="29">
        <v>0</v>
      </c>
      <c r="D290" s="29">
        <v>0</v>
      </c>
      <c r="E290" s="29">
        <f t="shared" si="7"/>
        <v>0</v>
      </c>
    </row>
    <row r="291" spans="1:5" ht="12.75" customHeight="1">
      <c r="A291" s="19">
        <v>313002</v>
      </c>
      <c r="B291" s="30" t="s">
        <v>1852</v>
      </c>
      <c r="C291" s="29">
        <v>0</v>
      </c>
      <c r="D291" s="29">
        <v>0</v>
      </c>
      <c r="E291" s="29">
        <f t="shared" si="7"/>
        <v>0</v>
      </c>
    </row>
    <row r="292" spans="1:5" ht="12.75" customHeight="1">
      <c r="A292" s="19">
        <v>313500</v>
      </c>
      <c r="B292" s="20" t="s">
        <v>1853</v>
      </c>
      <c r="C292" s="28">
        <f>SUM(C293:C297)</f>
        <v>0</v>
      </c>
      <c r="D292" s="28">
        <f>SUM(D293:D297)</f>
        <v>0</v>
      </c>
      <c r="E292" s="28">
        <f t="shared" si="7"/>
        <v>0</v>
      </c>
    </row>
    <row r="293" spans="1:5" ht="12.75" customHeight="1">
      <c r="A293" s="19">
        <v>313506</v>
      </c>
      <c r="B293" s="22" t="s">
        <v>1839</v>
      </c>
      <c r="C293" s="29">
        <v>0</v>
      </c>
      <c r="D293" s="29">
        <v>0</v>
      </c>
      <c r="E293" s="29">
        <f t="shared" si="7"/>
        <v>0</v>
      </c>
    </row>
    <row r="294" spans="1:5" ht="12.75" customHeight="1">
      <c r="A294" s="19">
        <v>313507</v>
      </c>
      <c r="B294" s="30" t="s">
        <v>1854</v>
      </c>
      <c r="C294" s="29">
        <v>0</v>
      </c>
      <c r="D294" s="29">
        <v>0</v>
      </c>
      <c r="E294" s="29">
        <f t="shared" si="7"/>
        <v>0</v>
      </c>
    </row>
    <row r="295" spans="1:5" ht="12.75" customHeight="1">
      <c r="A295" s="19">
        <v>313509</v>
      </c>
      <c r="B295" s="22" t="s">
        <v>1855</v>
      </c>
      <c r="C295" s="29">
        <v>0</v>
      </c>
      <c r="D295" s="29">
        <v>0</v>
      </c>
      <c r="E295" s="29">
        <f t="shared" si="7"/>
        <v>0</v>
      </c>
    </row>
    <row r="296" spans="1:5" ht="12.75" customHeight="1">
      <c r="A296" s="19">
        <v>313510</v>
      </c>
      <c r="B296" s="22" t="s">
        <v>1856</v>
      </c>
      <c r="C296" s="29">
        <v>0</v>
      </c>
      <c r="D296" s="29">
        <v>0</v>
      </c>
      <c r="E296" s="29">
        <f t="shared" si="7"/>
        <v>0</v>
      </c>
    </row>
    <row r="297" spans="1:5" ht="12.75" customHeight="1">
      <c r="A297" s="19">
        <v>313512</v>
      </c>
      <c r="B297" s="22" t="s">
        <v>1857</v>
      </c>
      <c r="C297" s="29">
        <v>0</v>
      </c>
      <c r="D297" s="29">
        <v>0</v>
      </c>
      <c r="E297" s="29">
        <f t="shared" si="7"/>
        <v>0</v>
      </c>
    </row>
    <row r="298" spans="1:5" ht="12.75" customHeight="1">
      <c r="A298" s="19">
        <v>313800</v>
      </c>
      <c r="B298" s="20" t="s">
        <v>1858</v>
      </c>
      <c r="C298" s="28">
        <f>SUM(C299:C303)</f>
        <v>0</v>
      </c>
      <c r="D298" s="28">
        <f>+D299</f>
        <v>631161</v>
      </c>
      <c r="E298" s="28">
        <f>+C298+D298</f>
        <v>631161</v>
      </c>
    </row>
    <row r="299" spans="1:5" ht="12.75" customHeight="1">
      <c r="A299" s="19">
        <v>313806</v>
      </c>
      <c r="B299" s="22" t="s">
        <v>1839</v>
      </c>
      <c r="C299" s="29">
        <v>0</v>
      </c>
      <c r="D299" s="29">
        <v>631161</v>
      </c>
      <c r="E299" s="29">
        <f>+C299+D299</f>
        <v>631161</v>
      </c>
    </row>
    <row r="300" spans="1:5" ht="11.25">
      <c r="A300" s="1">
        <v>400000</v>
      </c>
      <c r="B300" s="4" t="s">
        <v>1859</v>
      </c>
      <c r="C300" s="4">
        <f>+C319+C301+C316+C336</f>
        <v>0</v>
      </c>
      <c r="D300" s="4">
        <f>+D301+D319+D336</f>
        <v>10658207919</v>
      </c>
      <c r="E300" s="4">
        <f t="shared" si="7"/>
        <v>10658207919</v>
      </c>
    </row>
    <row r="301" spans="1:5" ht="11.25">
      <c r="A301" s="1">
        <v>410000</v>
      </c>
      <c r="B301" s="4" t="s">
        <v>1860</v>
      </c>
      <c r="C301" s="4">
        <f>+C302+C309+C313</f>
        <v>0</v>
      </c>
      <c r="D301" s="4">
        <f>+D302+D309+D313</f>
        <v>106090510</v>
      </c>
      <c r="E301" s="4">
        <f t="shared" si="7"/>
        <v>106090510</v>
      </c>
    </row>
    <row r="302" spans="1:5" ht="11.25">
      <c r="A302" s="1">
        <v>411000</v>
      </c>
      <c r="B302" s="4" t="s">
        <v>1861</v>
      </c>
      <c r="C302" s="4">
        <f>SUM(C304:C308)</f>
        <v>0</v>
      </c>
      <c r="D302" s="4">
        <f>SUM(D303:D308)</f>
        <v>2552895</v>
      </c>
      <c r="E302" s="4">
        <f t="shared" si="7"/>
        <v>2552895</v>
      </c>
    </row>
    <row r="303" spans="1:5" ht="11.25">
      <c r="A303" s="1">
        <v>411001</v>
      </c>
      <c r="B303" s="18" t="s">
        <v>1862</v>
      </c>
      <c r="C303" s="4">
        <v>0</v>
      </c>
      <c r="D303" s="18">
        <v>2469664</v>
      </c>
      <c r="E303" s="18">
        <f aca="true" t="shared" si="8" ref="E303:E308">SUM(C303:D303)</f>
        <v>2469664</v>
      </c>
    </row>
    <row r="304" spans="1:5" ht="11.25">
      <c r="A304" s="1">
        <v>411002</v>
      </c>
      <c r="B304" s="18" t="s">
        <v>1863</v>
      </c>
      <c r="C304" s="18">
        <v>0</v>
      </c>
      <c r="D304" s="18">
        <v>0</v>
      </c>
      <c r="E304" s="18">
        <f t="shared" si="8"/>
        <v>0</v>
      </c>
    </row>
    <row r="305" spans="1:5" ht="11.25">
      <c r="A305" s="1">
        <v>411016</v>
      </c>
      <c r="B305" s="18" t="s">
        <v>1864</v>
      </c>
      <c r="C305" s="18">
        <v>0</v>
      </c>
      <c r="D305" s="18">
        <v>53576</v>
      </c>
      <c r="E305" s="18">
        <f t="shared" si="8"/>
        <v>53576</v>
      </c>
    </row>
    <row r="306" spans="1:5" ht="11.25">
      <c r="A306" s="1">
        <v>411021</v>
      </c>
      <c r="B306" s="18" t="s">
        <v>1865</v>
      </c>
      <c r="C306" s="18">
        <v>0</v>
      </c>
      <c r="D306" s="18">
        <v>17662</v>
      </c>
      <c r="E306" s="18">
        <f t="shared" si="8"/>
        <v>17662</v>
      </c>
    </row>
    <row r="307" spans="1:5" ht="11.25">
      <c r="A307" s="1">
        <v>411032</v>
      </c>
      <c r="B307" s="18" t="s">
        <v>1866</v>
      </c>
      <c r="C307" s="18">
        <v>0</v>
      </c>
      <c r="D307" s="18">
        <v>9228</v>
      </c>
      <c r="E307" s="18">
        <f t="shared" si="8"/>
        <v>9228</v>
      </c>
    </row>
    <row r="308" spans="1:5" ht="11.25">
      <c r="A308" s="1">
        <v>411090</v>
      </c>
      <c r="B308" s="18" t="s">
        <v>1867</v>
      </c>
      <c r="C308" s="18">
        <v>0</v>
      </c>
      <c r="D308" s="18">
        <v>2765</v>
      </c>
      <c r="E308" s="18">
        <f t="shared" si="8"/>
        <v>2765</v>
      </c>
    </row>
    <row r="309" spans="1:5" s="31" customFormat="1" ht="11.25">
      <c r="A309" s="1">
        <v>412000</v>
      </c>
      <c r="B309" s="4" t="s">
        <v>1868</v>
      </c>
      <c r="C309" s="4">
        <f>+C311+C310+C312</f>
        <v>0</v>
      </c>
      <c r="D309" s="4">
        <f>SUM(D310:D312)</f>
        <v>103537615</v>
      </c>
      <c r="E309" s="4">
        <f t="shared" si="7"/>
        <v>103537615</v>
      </c>
    </row>
    <row r="310" spans="1:5" ht="11.25">
      <c r="A310" s="1">
        <v>412014</v>
      </c>
      <c r="B310" s="18" t="s">
        <v>1869</v>
      </c>
      <c r="C310" s="18">
        <v>0</v>
      </c>
      <c r="D310" s="18">
        <v>98887207</v>
      </c>
      <c r="E310" s="18">
        <f t="shared" si="7"/>
        <v>98887207</v>
      </c>
    </row>
    <row r="311" spans="1:5" ht="11.25">
      <c r="A311" s="1">
        <v>412015</v>
      </c>
      <c r="B311" s="18" t="s">
        <v>1627</v>
      </c>
      <c r="C311" s="18">
        <v>0</v>
      </c>
      <c r="D311" s="18">
        <v>0</v>
      </c>
      <c r="E311" s="18">
        <f aca="true" t="shared" si="9" ref="E311:E365">+C311+D311</f>
        <v>0</v>
      </c>
    </row>
    <row r="312" spans="1:5" ht="11.25">
      <c r="A312" s="1">
        <v>412043</v>
      </c>
      <c r="B312" s="18" t="s">
        <v>1870</v>
      </c>
      <c r="C312" s="18">
        <v>0</v>
      </c>
      <c r="D312" s="18">
        <v>4650408</v>
      </c>
      <c r="E312" s="18">
        <f t="shared" si="9"/>
        <v>4650408</v>
      </c>
    </row>
    <row r="313" spans="1:5" ht="11.25">
      <c r="A313" s="1">
        <v>419500</v>
      </c>
      <c r="B313" s="4" t="s">
        <v>1871</v>
      </c>
      <c r="C313" s="4">
        <f>+C315</f>
        <v>0</v>
      </c>
      <c r="D313" s="4">
        <f>SUM(D314:D315)</f>
        <v>0</v>
      </c>
      <c r="E313" s="4">
        <f t="shared" si="9"/>
        <v>0</v>
      </c>
    </row>
    <row r="314" spans="1:5" ht="11.25">
      <c r="A314" s="1">
        <v>419502</v>
      </c>
      <c r="B314" s="18" t="s">
        <v>1872</v>
      </c>
      <c r="C314" s="18">
        <v>0</v>
      </c>
      <c r="D314" s="18">
        <v>0</v>
      </c>
      <c r="E314" s="18">
        <f t="shared" si="9"/>
        <v>0</v>
      </c>
    </row>
    <row r="315" spans="1:5" ht="11.25">
      <c r="A315" s="1">
        <v>419504</v>
      </c>
      <c r="B315" s="18" t="s">
        <v>1873</v>
      </c>
      <c r="C315" s="18">
        <v>0</v>
      </c>
      <c r="D315" s="18">
        <v>0</v>
      </c>
      <c r="E315" s="18">
        <f t="shared" si="9"/>
        <v>0</v>
      </c>
    </row>
    <row r="316" spans="1:5" ht="11.25">
      <c r="A316" s="1">
        <v>440000</v>
      </c>
      <c r="B316" s="4" t="s">
        <v>1874</v>
      </c>
      <c r="C316" s="4">
        <f>+C317+C318</f>
        <v>0</v>
      </c>
      <c r="D316" s="4">
        <f>+D317+D318</f>
        <v>0</v>
      </c>
      <c r="E316" s="4">
        <f t="shared" si="9"/>
        <v>0</v>
      </c>
    </row>
    <row r="317" spans="1:5" ht="11.25">
      <c r="A317" s="1">
        <v>440300</v>
      </c>
      <c r="B317" s="18" t="s">
        <v>1875</v>
      </c>
      <c r="C317" s="18">
        <f>+C318</f>
        <v>0</v>
      </c>
      <c r="D317" s="18">
        <f>+D318</f>
        <v>0</v>
      </c>
      <c r="E317" s="18">
        <f t="shared" si="9"/>
        <v>0</v>
      </c>
    </row>
    <row r="318" spans="1:5" ht="11.25">
      <c r="A318" s="1">
        <v>440301</v>
      </c>
      <c r="B318" s="18" t="s">
        <v>1876</v>
      </c>
      <c r="C318" s="18">
        <v>0</v>
      </c>
      <c r="D318" s="18">
        <v>0</v>
      </c>
      <c r="E318" s="18">
        <f t="shared" si="9"/>
        <v>0</v>
      </c>
    </row>
    <row r="319" spans="1:5" ht="11.25">
      <c r="A319" s="1">
        <v>470000</v>
      </c>
      <c r="B319" s="4" t="s">
        <v>1877</v>
      </c>
      <c r="C319" s="4">
        <f>+C320+C334+C330+C326</f>
        <v>0</v>
      </c>
      <c r="D319" s="4">
        <f>+D320+D326+D330+D334</f>
        <v>10419402515</v>
      </c>
      <c r="E319" s="4">
        <f t="shared" si="9"/>
        <v>10419402515</v>
      </c>
    </row>
    <row r="320" spans="1:5" ht="11.25">
      <c r="A320" s="1">
        <v>470500</v>
      </c>
      <c r="B320" s="4" t="s">
        <v>1878</v>
      </c>
      <c r="C320" s="4">
        <f>SUM(C321:C325)</f>
        <v>0</v>
      </c>
      <c r="D320" s="4">
        <f>SUM(D321:D325)</f>
        <v>10355313106</v>
      </c>
      <c r="E320" s="4">
        <f t="shared" si="9"/>
        <v>10355313106</v>
      </c>
    </row>
    <row r="321" spans="1:5" ht="11.25">
      <c r="A321" s="1">
        <v>470501</v>
      </c>
      <c r="B321" s="18" t="s">
        <v>1879</v>
      </c>
      <c r="C321" s="18">
        <v>0</v>
      </c>
      <c r="D321" s="18">
        <v>14417612</v>
      </c>
      <c r="E321" s="18">
        <f t="shared" si="9"/>
        <v>14417612</v>
      </c>
    </row>
    <row r="322" spans="1:5" ht="11.25">
      <c r="A322" s="1">
        <v>470502</v>
      </c>
      <c r="B322" s="18" t="s">
        <v>1880</v>
      </c>
      <c r="C322" s="18">
        <v>0</v>
      </c>
      <c r="D322" s="18">
        <v>2090904</v>
      </c>
      <c r="E322" s="18">
        <f t="shared" si="9"/>
        <v>2090904</v>
      </c>
    </row>
    <row r="323" spans="1:5" ht="11.25">
      <c r="A323" s="1">
        <v>470505</v>
      </c>
      <c r="B323" s="18" t="s">
        <v>1881</v>
      </c>
      <c r="C323" s="18">
        <v>0</v>
      </c>
      <c r="D323" s="18">
        <v>65702851</v>
      </c>
      <c r="E323" s="18">
        <f t="shared" si="9"/>
        <v>65702851</v>
      </c>
    </row>
    <row r="324" spans="1:5" ht="11.25">
      <c r="A324" s="1">
        <v>470506</v>
      </c>
      <c r="B324" s="18" t="s">
        <v>1882</v>
      </c>
      <c r="C324" s="18">
        <v>0</v>
      </c>
      <c r="D324" s="18">
        <v>10273101739</v>
      </c>
      <c r="E324" s="18">
        <f t="shared" si="9"/>
        <v>10273101739</v>
      </c>
    </row>
    <row r="325" spans="1:5" ht="11.25">
      <c r="A325" s="1">
        <v>470507</v>
      </c>
      <c r="B325" s="18" t="s">
        <v>1883</v>
      </c>
      <c r="C325" s="18">
        <v>0</v>
      </c>
      <c r="D325" s="18">
        <v>0</v>
      </c>
      <c r="E325" s="18">
        <f t="shared" si="9"/>
        <v>0</v>
      </c>
    </row>
    <row r="326" spans="1:5" ht="11.25">
      <c r="A326" s="1">
        <v>472000</v>
      </c>
      <c r="B326" s="4" t="s">
        <v>1884</v>
      </c>
      <c r="C326" s="4">
        <f>+C327+C328</f>
        <v>0</v>
      </c>
      <c r="D326" s="4">
        <f>SUM(D327:D329)</f>
        <v>920199</v>
      </c>
      <c r="E326" s="4">
        <f t="shared" si="9"/>
        <v>920199</v>
      </c>
    </row>
    <row r="327" spans="1:5" ht="11.25">
      <c r="A327" s="1">
        <v>472002</v>
      </c>
      <c r="B327" s="18" t="s">
        <v>1872</v>
      </c>
      <c r="C327" s="18">
        <v>0</v>
      </c>
      <c r="D327" s="18">
        <v>0</v>
      </c>
      <c r="E327" s="18">
        <f t="shared" si="9"/>
        <v>0</v>
      </c>
    </row>
    <row r="328" spans="1:5" ht="11.25">
      <c r="A328" s="1">
        <v>472003</v>
      </c>
      <c r="B328" s="18" t="s">
        <v>1885</v>
      </c>
      <c r="C328" s="18">
        <v>0</v>
      </c>
      <c r="D328" s="18">
        <v>0</v>
      </c>
      <c r="E328" s="18">
        <f t="shared" si="9"/>
        <v>0</v>
      </c>
    </row>
    <row r="329" spans="1:5" ht="11.25">
      <c r="A329" s="1">
        <v>472005</v>
      </c>
      <c r="B329" s="18" t="s">
        <v>1886</v>
      </c>
      <c r="C329" s="18">
        <v>0</v>
      </c>
      <c r="D329" s="18">
        <v>920199</v>
      </c>
      <c r="E329" s="18">
        <f t="shared" si="9"/>
        <v>920199</v>
      </c>
    </row>
    <row r="330" spans="1:5" ht="11.25">
      <c r="A330" s="1">
        <v>472200</v>
      </c>
      <c r="B330" s="4" t="s">
        <v>1887</v>
      </c>
      <c r="C330" s="4">
        <f>SUM(C331:C333)</f>
        <v>0</v>
      </c>
      <c r="D330" s="4">
        <f>SUM(D331:D333)</f>
        <v>63169210</v>
      </c>
      <c r="E330" s="4">
        <f t="shared" si="9"/>
        <v>63169210</v>
      </c>
    </row>
    <row r="331" spans="1:5" ht="11.25">
      <c r="A331" s="1">
        <v>472203</v>
      </c>
      <c r="B331" s="18" t="s">
        <v>1888</v>
      </c>
      <c r="C331" s="18">
        <v>0</v>
      </c>
      <c r="D331" s="18">
        <v>53169210</v>
      </c>
      <c r="E331" s="18">
        <f t="shared" si="9"/>
        <v>53169210</v>
      </c>
    </row>
    <row r="332" spans="1:5" ht="11.25">
      <c r="A332" s="1">
        <v>472205</v>
      </c>
      <c r="B332" s="18" t="s">
        <v>1889</v>
      </c>
      <c r="C332" s="18">
        <v>0</v>
      </c>
      <c r="D332" s="18">
        <v>10000000</v>
      </c>
      <c r="E332" s="18">
        <f t="shared" si="9"/>
        <v>10000000</v>
      </c>
    </row>
    <row r="333" spans="1:5" ht="11.25">
      <c r="A333" s="1">
        <v>472290</v>
      </c>
      <c r="B333" s="18" t="s">
        <v>1890</v>
      </c>
      <c r="C333" s="18">
        <v>0</v>
      </c>
      <c r="D333" s="18">
        <v>0</v>
      </c>
      <c r="E333" s="18">
        <f t="shared" si="9"/>
        <v>0</v>
      </c>
    </row>
    <row r="334" spans="1:5" ht="11.25">
      <c r="A334" s="1">
        <v>472500</v>
      </c>
      <c r="B334" s="4" t="s">
        <v>1891</v>
      </c>
      <c r="C334" s="4">
        <f>+C335</f>
        <v>0</v>
      </c>
      <c r="D334" s="4">
        <f>+D335</f>
        <v>0</v>
      </c>
      <c r="E334" s="4">
        <f t="shared" si="9"/>
        <v>0</v>
      </c>
    </row>
    <row r="335" spans="1:5" ht="11.25">
      <c r="A335" s="1">
        <v>472501</v>
      </c>
      <c r="B335" s="18" t="s">
        <v>1892</v>
      </c>
      <c r="C335" s="18">
        <v>0</v>
      </c>
      <c r="D335" s="18">
        <v>0</v>
      </c>
      <c r="E335" s="18">
        <f t="shared" si="9"/>
        <v>0</v>
      </c>
    </row>
    <row r="336" spans="1:5" ht="11.25">
      <c r="A336" s="1">
        <v>480000</v>
      </c>
      <c r="B336" s="4" t="s">
        <v>1893</v>
      </c>
      <c r="C336" s="4">
        <f>+C337+C346+C344</f>
        <v>0</v>
      </c>
      <c r="D336" s="4">
        <f>+D337+D344+D346+D356</f>
        <v>132714894</v>
      </c>
      <c r="E336" s="4">
        <f t="shared" si="9"/>
        <v>132714894</v>
      </c>
    </row>
    <row r="337" spans="1:5" ht="11.25">
      <c r="A337" s="1">
        <v>480500</v>
      </c>
      <c r="B337" s="4" t="s">
        <v>1894</v>
      </c>
      <c r="C337" s="4">
        <f>SUM(C338:C343)</f>
        <v>0</v>
      </c>
      <c r="D337" s="4">
        <f>SUM(D338:D343)</f>
        <v>33854424</v>
      </c>
      <c r="E337" s="4">
        <f t="shared" si="9"/>
        <v>33854424</v>
      </c>
    </row>
    <row r="338" spans="1:5" ht="11.25">
      <c r="A338" s="1">
        <v>480504</v>
      </c>
      <c r="B338" s="18" t="s">
        <v>1895</v>
      </c>
      <c r="C338" s="18">
        <v>0</v>
      </c>
      <c r="D338" s="18">
        <v>0</v>
      </c>
      <c r="E338" s="18">
        <f t="shared" si="9"/>
        <v>0</v>
      </c>
    </row>
    <row r="339" spans="1:5" ht="11.25">
      <c r="A339" s="1">
        <v>480512</v>
      </c>
      <c r="B339" s="18" t="s">
        <v>1896</v>
      </c>
      <c r="C339" s="18">
        <v>0</v>
      </c>
      <c r="D339" s="18">
        <v>0</v>
      </c>
      <c r="E339" s="18">
        <f t="shared" si="9"/>
        <v>0</v>
      </c>
    </row>
    <row r="340" spans="1:5" ht="11.25">
      <c r="A340" s="1">
        <v>480522</v>
      </c>
      <c r="B340" s="18" t="s">
        <v>1897</v>
      </c>
      <c r="C340" s="18">
        <v>0</v>
      </c>
      <c r="D340" s="18">
        <v>21006508</v>
      </c>
      <c r="E340" s="18">
        <f t="shared" si="9"/>
        <v>21006508</v>
      </c>
    </row>
    <row r="341" spans="1:5" ht="11.25">
      <c r="A341" s="1">
        <v>480544</v>
      </c>
      <c r="B341" s="18" t="s">
        <v>1898</v>
      </c>
      <c r="C341" s="18">
        <v>0</v>
      </c>
      <c r="D341" s="18">
        <v>872929</v>
      </c>
      <c r="E341" s="18">
        <f t="shared" si="9"/>
        <v>872929</v>
      </c>
    </row>
    <row r="342" spans="1:5" ht="11.25">
      <c r="A342" s="1">
        <v>480545</v>
      </c>
      <c r="B342" s="18" t="s">
        <v>1899</v>
      </c>
      <c r="C342" s="18">
        <v>0</v>
      </c>
      <c r="D342" s="18">
        <v>11974987</v>
      </c>
      <c r="E342" s="18">
        <f t="shared" si="9"/>
        <v>11974987</v>
      </c>
    </row>
    <row r="343" spans="1:5" ht="11.25">
      <c r="A343" s="1">
        <v>480590</v>
      </c>
      <c r="B343" s="18" t="s">
        <v>1900</v>
      </c>
      <c r="C343" s="18">
        <v>0</v>
      </c>
      <c r="D343" s="18">
        <v>0</v>
      </c>
      <c r="E343" s="18">
        <f t="shared" si="9"/>
        <v>0</v>
      </c>
    </row>
    <row r="344" spans="1:5" ht="11.25">
      <c r="A344" s="1">
        <v>480700</v>
      </c>
      <c r="B344" s="4" t="s">
        <v>1901</v>
      </c>
      <c r="C344" s="4">
        <f>+C345</f>
        <v>0</v>
      </c>
      <c r="D344" s="4">
        <f>+D345</f>
        <v>0</v>
      </c>
      <c r="E344" s="4">
        <f t="shared" si="9"/>
        <v>0</v>
      </c>
    </row>
    <row r="345" spans="1:5" ht="11.25">
      <c r="A345" s="1">
        <v>480725</v>
      </c>
      <c r="B345" s="18" t="s">
        <v>1902</v>
      </c>
      <c r="C345" s="18">
        <v>0</v>
      </c>
      <c r="D345" s="18">
        <v>0</v>
      </c>
      <c r="E345" s="18">
        <f t="shared" si="9"/>
        <v>0</v>
      </c>
    </row>
    <row r="346" spans="1:5" ht="11.25">
      <c r="A346" s="1">
        <v>481000</v>
      </c>
      <c r="B346" s="4" t="s">
        <v>1903</v>
      </c>
      <c r="C346" s="4">
        <f>SUM(C347:C355)</f>
        <v>0</v>
      </c>
      <c r="D346" s="4">
        <f>SUM(D347:D355)</f>
        <v>3715950</v>
      </c>
      <c r="E346" s="4">
        <f t="shared" si="9"/>
        <v>3715950</v>
      </c>
    </row>
    <row r="347" spans="1:5" ht="11.25">
      <c r="A347" s="1">
        <v>481001</v>
      </c>
      <c r="B347" s="18" t="s">
        <v>1904</v>
      </c>
      <c r="C347" s="18">
        <v>0</v>
      </c>
      <c r="D347" s="18">
        <v>0</v>
      </c>
      <c r="E347" s="18">
        <f t="shared" si="9"/>
        <v>0</v>
      </c>
    </row>
    <row r="348" spans="1:5" ht="11.25">
      <c r="A348" s="1">
        <v>481006</v>
      </c>
      <c r="B348" s="18" t="s">
        <v>1702</v>
      </c>
      <c r="C348" s="18">
        <v>0</v>
      </c>
      <c r="D348" s="18">
        <v>1800</v>
      </c>
      <c r="E348" s="18">
        <f>+C348+D348</f>
        <v>1800</v>
      </c>
    </row>
    <row r="349" spans="1:5" ht="11.25">
      <c r="A349" s="1">
        <v>481007</v>
      </c>
      <c r="B349" s="18" t="s">
        <v>1905</v>
      </c>
      <c r="C349" s="18">
        <v>0</v>
      </c>
      <c r="D349" s="18">
        <v>0</v>
      </c>
      <c r="E349" s="18">
        <f t="shared" si="9"/>
        <v>0</v>
      </c>
    </row>
    <row r="350" spans="1:5" ht="11.25">
      <c r="A350" s="1">
        <v>481008</v>
      </c>
      <c r="B350" s="18" t="s">
        <v>1906</v>
      </c>
      <c r="C350" s="18">
        <v>0</v>
      </c>
      <c r="D350" s="18">
        <v>0</v>
      </c>
      <c r="E350" s="18">
        <f t="shared" si="9"/>
        <v>0</v>
      </c>
    </row>
    <row r="351" spans="1:5" ht="11.25">
      <c r="A351" s="1">
        <v>481017</v>
      </c>
      <c r="B351" s="18" t="s">
        <v>1907</v>
      </c>
      <c r="C351" s="18">
        <v>0</v>
      </c>
      <c r="D351" s="18">
        <v>0</v>
      </c>
      <c r="E351" s="18">
        <f t="shared" si="9"/>
        <v>0</v>
      </c>
    </row>
    <row r="352" spans="1:5" ht="11.25">
      <c r="A352" s="1">
        <v>481018</v>
      </c>
      <c r="B352" s="18" t="s">
        <v>1908</v>
      </c>
      <c r="C352" s="18">
        <v>0</v>
      </c>
      <c r="D352" s="18">
        <v>0</v>
      </c>
      <c r="E352" s="18">
        <f t="shared" si="9"/>
        <v>0</v>
      </c>
    </row>
    <row r="353" spans="1:5" ht="11.25">
      <c r="A353" s="1">
        <v>481022</v>
      </c>
      <c r="B353" s="18" t="s">
        <v>1909</v>
      </c>
      <c r="C353" s="18">
        <v>0</v>
      </c>
      <c r="D353" s="18">
        <v>654106</v>
      </c>
      <c r="E353" s="18">
        <f t="shared" si="9"/>
        <v>654106</v>
      </c>
    </row>
    <row r="354" spans="1:5" ht="11.25">
      <c r="A354" s="1">
        <v>481023</v>
      </c>
      <c r="B354" s="18" t="s">
        <v>1910</v>
      </c>
      <c r="C354" s="18">
        <v>0</v>
      </c>
      <c r="D354" s="18">
        <v>3058228</v>
      </c>
      <c r="E354" s="18">
        <f t="shared" si="9"/>
        <v>3058228</v>
      </c>
    </row>
    <row r="355" spans="1:5" ht="11.25">
      <c r="A355" s="1">
        <v>481090</v>
      </c>
      <c r="B355" s="18" t="s">
        <v>1911</v>
      </c>
      <c r="C355" s="18">
        <v>0</v>
      </c>
      <c r="D355" s="18">
        <v>1816</v>
      </c>
      <c r="E355" s="18">
        <f t="shared" si="9"/>
        <v>1816</v>
      </c>
    </row>
    <row r="356" spans="1:5" ht="11.25">
      <c r="A356" s="1">
        <v>481500</v>
      </c>
      <c r="B356" s="4" t="s">
        <v>1912</v>
      </c>
      <c r="C356" s="4">
        <f>+C361</f>
        <v>0</v>
      </c>
      <c r="D356" s="4">
        <f>SUM(D357:D362)</f>
        <v>95144520</v>
      </c>
      <c r="E356" s="4">
        <f t="shared" si="9"/>
        <v>95144520</v>
      </c>
    </row>
    <row r="357" spans="1:5" ht="11.25">
      <c r="A357" s="1">
        <v>481507</v>
      </c>
      <c r="B357" s="18" t="s">
        <v>1913</v>
      </c>
      <c r="C357" s="4">
        <v>0</v>
      </c>
      <c r="D357" s="18">
        <v>350</v>
      </c>
      <c r="E357" s="18">
        <f t="shared" si="9"/>
        <v>350</v>
      </c>
    </row>
    <row r="358" spans="1:5" ht="11.25">
      <c r="A358" s="1">
        <v>481509</v>
      </c>
      <c r="B358" s="18" t="s">
        <v>1645</v>
      </c>
      <c r="C358" s="4">
        <v>0</v>
      </c>
      <c r="D358" s="18">
        <v>0</v>
      </c>
      <c r="E358" s="18">
        <f t="shared" si="9"/>
        <v>0</v>
      </c>
    </row>
    <row r="359" spans="1:5" ht="11.25">
      <c r="A359" s="1">
        <v>481510</v>
      </c>
      <c r="B359" s="18" t="s">
        <v>1873</v>
      </c>
      <c r="C359" s="4">
        <v>0</v>
      </c>
      <c r="D359" s="18">
        <v>4151973</v>
      </c>
      <c r="E359" s="18">
        <f t="shared" si="9"/>
        <v>4151973</v>
      </c>
    </row>
    <row r="360" spans="1:5" ht="11.25">
      <c r="A360" s="1">
        <v>481537</v>
      </c>
      <c r="B360" s="18" t="s">
        <v>1914</v>
      </c>
      <c r="C360" s="18">
        <v>0</v>
      </c>
      <c r="D360" s="18">
        <v>0</v>
      </c>
      <c r="E360" s="18">
        <f t="shared" si="9"/>
        <v>0</v>
      </c>
    </row>
    <row r="361" spans="1:5" ht="11.25">
      <c r="A361" s="1">
        <v>481538</v>
      </c>
      <c r="B361" s="18" t="s">
        <v>1915</v>
      </c>
      <c r="C361" s="18">
        <v>0</v>
      </c>
      <c r="D361" s="18">
        <v>9107039</v>
      </c>
      <c r="E361" s="18">
        <f t="shared" si="9"/>
        <v>9107039</v>
      </c>
    </row>
    <row r="362" spans="1:5" ht="11.25">
      <c r="A362" s="1">
        <v>481539</v>
      </c>
      <c r="B362" s="18" t="s">
        <v>1916</v>
      </c>
      <c r="C362" s="18">
        <v>0</v>
      </c>
      <c r="D362" s="18">
        <v>81885158</v>
      </c>
      <c r="E362" s="18">
        <f t="shared" si="9"/>
        <v>81885158</v>
      </c>
    </row>
    <row r="363" spans="1:5" ht="11.25">
      <c r="A363" s="1">
        <v>500000</v>
      </c>
      <c r="B363" s="4" t="s">
        <v>1917</v>
      </c>
      <c r="C363" s="4">
        <f>+C364+C446+C469+C516+C521+C526+C540+C557</f>
        <v>0</v>
      </c>
      <c r="D363" s="4">
        <f>+D364+D446+D469+D516+D521+D526+D540+D557</f>
        <v>10658207919</v>
      </c>
      <c r="E363" s="4">
        <f t="shared" si="9"/>
        <v>10658207919</v>
      </c>
    </row>
    <row r="364" spans="1:5" ht="11.25">
      <c r="A364" s="1">
        <v>510000</v>
      </c>
      <c r="B364" s="4" t="s">
        <v>1918</v>
      </c>
      <c r="C364" s="4">
        <f>+C365+C396+C403+C408+C393+C437</f>
        <v>0</v>
      </c>
      <c r="D364" s="4">
        <f>+D365+D393+D396+D403+D408+D437</f>
        <v>73802149</v>
      </c>
      <c r="E364" s="4">
        <f t="shared" si="9"/>
        <v>73802149</v>
      </c>
    </row>
    <row r="365" spans="1:5" ht="11.25">
      <c r="A365" s="1">
        <v>510100</v>
      </c>
      <c r="B365" s="4" t="s">
        <v>1919</v>
      </c>
      <c r="C365" s="4">
        <f>SUM(C366:C391)</f>
        <v>0</v>
      </c>
      <c r="D365" s="4">
        <f>SUM(D366:D392)</f>
        <v>13439814</v>
      </c>
      <c r="E365" s="4">
        <f t="shared" si="9"/>
        <v>13439814</v>
      </c>
    </row>
    <row r="366" spans="1:5" ht="11.25">
      <c r="A366" s="1">
        <v>510101</v>
      </c>
      <c r="B366" s="18" t="s">
        <v>1920</v>
      </c>
      <c r="C366" s="18">
        <v>0</v>
      </c>
      <c r="D366" s="18">
        <v>7901835</v>
      </c>
      <c r="E366" s="18">
        <f>SUM(C366:D366)</f>
        <v>7901835</v>
      </c>
    </row>
    <row r="367" spans="1:5" ht="11.25">
      <c r="A367" s="1">
        <v>510102</v>
      </c>
      <c r="B367" s="18" t="s">
        <v>1921</v>
      </c>
      <c r="C367" s="18">
        <v>0</v>
      </c>
      <c r="D367" s="18">
        <v>0</v>
      </c>
      <c r="E367" s="18">
        <f aca="true" t="shared" si="10" ref="E367:E392">SUM(C367:D367)</f>
        <v>0</v>
      </c>
    </row>
    <row r="368" spans="1:5" ht="11.25">
      <c r="A368" s="1">
        <v>510103</v>
      </c>
      <c r="B368" s="18" t="s">
        <v>1922</v>
      </c>
      <c r="C368" s="18">
        <v>0</v>
      </c>
      <c r="D368" s="18">
        <v>83606</v>
      </c>
      <c r="E368" s="18">
        <f t="shared" si="10"/>
        <v>83606</v>
      </c>
    </row>
    <row r="369" spans="1:5" ht="11.25">
      <c r="A369" s="1">
        <v>510105</v>
      </c>
      <c r="B369" s="18" t="s">
        <v>1923</v>
      </c>
      <c r="C369" s="18">
        <v>0</v>
      </c>
      <c r="D369" s="18">
        <v>124940</v>
      </c>
      <c r="E369" s="18">
        <f t="shared" si="10"/>
        <v>124940</v>
      </c>
    </row>
    <row r="370" spans="1:5" ht="11.25">
      <c r="A370" s="1">
        <v>510106</v>
      </c>
      <c r="B370" s="18" t="s">
        <v>1924</v>
      </c>
      <c r="C370" s="18">
        <v>0</v>
      </c>
      <c r="D370" s="18">
        <v>621602</v>
      </c>
      <c r="E370" s="18">
        <f t="shared" si="10"/>
        <v>621602</v>
      </c>
    </row>
    <row r="371" spans="1:5" ht="11.25">
      <c r="A371" s="1">
        <v>510107</v>
      </c>
      <c r="B371" s="18" t="s">
        <v>1925</v>
      </c>
      <c r="C371" s="18">
        <v>0</v>
      </c>
      <c r="D371" s="18">
        <v>33630</v>
      </c>
      <c r="E371" s="18">
        <f t="shared" si="10"/>
        <v>33630</v>
      </c>
    </row>
    <row r="372" spans="1:5" ht="11.25">
      <c r="A372" s="1">
        <v>510109</v>
      </c>
      <c r="B372" s="18" t="s">
        <v>1796</v>
      </c>
      <c r="C372" s="18">
        <v>0</v>
      </c>
      <c r="D372" s="18">
        <v>390142</v>
      </c>
      <c r="E372" s="18">
        <f t="shared" si="10"/>
        <v>390142</v>
      </c>
    </row>
    <row r="373" spans="1:5" ht="11.25">
      <c r="A373" s="1">
        <v>510110</v>
      </c>
      <c r="B373" s="18" t="s">
        <v>1926</v>
      </c>
      <c r="C373" s="18">
        <v>0</v>
      </c>
      <c r="D373" s="18">
        <v>1443933</v>
      </c>
      <c r="E373" s="18">
        <f t="shared" si="10"/>
        <v>1443933</v>
      </c>
    </row>
    <row r="374" spans="1:5" ht="11.25">
      <c r="A374" s="1">
        <v>510111</v>
      </c>
      <c r="B374" s="18" t="s">
        <v>1927</v>
      </c>
      <c r="C374" s="18">
        <v>0</v>
      </c>
      <c r="D374" s="18">
        <v>25472</v>
      </c>
      <c r="E374" s="18">
        <f t="shared" si="10"/>
        <v>25472</v>
      </c>
    </row>
    <row r="375" spans="1:5" ht="11.25">
      <c r="A375" s="1">
        <v>510112</v>
      </c>
      <c r="B375" s="18" t="s">
        <v>1928</v>
      </c>
      <c r="C375" s="18">
        <v>0</v>
      </c>
      <c r="D375" s="18">
        <v>326914</v>
      </c>
      <c r="E375" s="18">
        <f t="shared" si="10"/>
        <v>326914</v>
      </c>
    </row>
    <row r="376" spans="1:5" ht="11.25">
      <c r="A376" s="1">
        <v>510113</v>
      </c>
      <c r="B376" s="18" t="s">
        <v>1929</v>
      </c>
      <c r="C376" s="18">
        <v>0</v>
      </c>
      <c r="D376" s="18">
        <v>423554</v>
      </c>
      <c r="E376" s="18">
        <f t="shared" si="10"/>
        <v>423554</v>
      </c>
    </row>
    <row r="377" spans="1:5" ht="11.25">
      <c r="A377" s="1">
        <v>510114</v>
      </c>
      <c r="B377" s="18" t="s">
        <v>1930</v>
      </c>
      <c r="C377" s="18">
        <v>0</v>
      </c>
      <c r="D377" s="18">
        <v>685285</v>
      </c>
      <c r="E377" s="18">
        <f t="shared" si="10"/>
        <v>685285</v>
      </c>
    </row>
    <row r="378" spans="1:5" ht="11.25">
      <c r="A378" s="1">
        <v>510116</v>
      </c>
      <c r="B378" s="18" t="s">
        <v>1931</v>
      </c>
      <c r="C378" s="18">
        <v>0</v>
      </c>
      <c r="D378" s="18">
        <v>7285</v>
      </c>
      <c r="E378" s="18">
        <f t="shared" si="10"/>
        <v>7285</v>
      </c>
    </row>
    <row r="379" spans="1:5" ht="11.25">
      <c r="A379" s="1">
        <v>510117</v>
      </c>
      <c r="B379" s="18" t="s">
        <v>1818</v>
      </c>
      <c r="C379" s="18">
        <v>0</v>
      </c>
      <c r="D379" s="18">
        <v>0</v>
      </c>
      <c r="E379" s="18">
        <f t="shared" si="10"/>
        <v>0</v>
      </c>
    </row>
    <row r="380" spans="1:5" ht="11.25">
      <c r="A380" s="1">
        <v>510118</v>
      </c>
      <c r="B380" s="18" t="s">
        <v>1932</v>
      </c>
      <c r="C380" s="18">
        <v>0</v>
      </c>
      <c r="D380" s="18">
        <v>0</v>
      </c>
      <c r="E380" s="18">
        <f t="shared" si="10"/>
        <v>0</v>
      </c>
    </row>
    <row r="381" spans="1:5" ht="11.25">
      <c r="A381" s="1">
        <v>510119</v>
      </c>
      <c r="B381" s="2" t="s">
        <v>1822</v>
      </c>
      <c r="C381" s="18">
        <v>0</v>
      </c>
      <c r="D381" s="18">
        <v>224266</v>
      </c>
      <c r="E381" s="18">
        <f t="shared" si="10"/>
        <v>224266</v>
      </c>
    </row>
    <row r="382" spans="1:5" ht="11.25">
      <c r="A382" s="1">
        <v>510121</v>
      </c>
      <c r="B382" s="18" t="s">
        <v>1933</v>
      </c>
      <c r="C382" s="18">
        <v>0</v>
      </c>
      <c r="D382" s="18">
        <v>0</v>
      </c>
      <c r="E382" s="18">
        <f>SUM(C382:D382)</f>
        <v>0</v>
      </c>
    </row>
    <row r="383" spans="1:5" ht="11.25">
      <c r="A383" s="1">
        <v>510123</v>
      </c>
      <c r="B383" s="18" t="s">
        <v>1934</v>
      </c>
      <c r="C383" s="18">
        <v>0</v>
      </c>
      <c r="D383" s="18">
        <v>8191</v>
      </c>
      <c r="E383" s="18">
        <f t="shared" si="10"/>
        <v>8191</v>
      </c>
    </row>
    <row r="384" spans="1:5" ht="11.25">
      <c r="A384" s="1">
        <v>510124</v>
      </c>
      <c r="B384" s="18" t="s">
        <v>1817</v>
      </c>
      <c r="C384" s="18">
        <v>0</v>
      </c>
      <c r="D384" s="18">
        <v>787742</v>
      </c>
      <c r="E384" s="18">
        <f t="shared" si="10"/>
        <v>787742</v>
      </c>
    </row>
    <row r="385" spans="1:5" ht="11.25">
      <c r="A385" s="1">
        <v>510130</v>
      </c>
      <c r="B385" s="18" t="s">
        <v>1935</v>
      </c>
      <c r="C385" s="18">
        <v>0</v>
      </c>
      <c r="D385" s="18">
        <v>236834</v>
      </c>
      <c r="E385" s="18">
        <f t="shared" si="10"/>
        <v>236834</v>
      </c>
    </row>
    <row r="386" spans="1:5" ht="11.25">
      <c r="A386" s="1">
        <v>510131</v>
      </c>
      <c r="B386" s="18" t="s">
        <v>1936</v>
      </c>
      <c r="C386" s="18">
        <v>0</v>
      </c>
      <c r="D386" s="18">
        <v>5493</v>
      </c>
      <c r="E386" s="18">
        <f t="shared" si="10"/>
        <v>5493</v>
      </c>
    </row>
    <row r="387" spans="1:5" ht="11.25">
      <c r="A387" s="1">
        <v>510133</v>
      </c>
      <c r="B387" s="18" t="s">
        <v>1937</v>
      </c>
      <c r="C387" s="18">
        <v>0</v>
      </c>
      <c r="D387" s="18">
        <v>0</v>
      </c>
      <c r="E387" s="18">
        <f t="shared" si="10"/>
        <v>0</v>
      </c>
    </row>
    <row r="388" spans="1:5" ht="11.25">
      <c r="A388" s="1">
        <v>510150</v>
      </c>
      <c r="B388" s="18" t="s">
        <v>1938</v>
      </c>
      <c r="C388" s="18">
        <v>0</v>
      </c>
      <c r="D388" s="18">
        <v>0</v>
      </c>
      <c r="E388" s="18">
        <f t="shared" si="10"/>
        <v>0</v>
      </c>
    </row>
    <row r="389" spans="1:5" ht="11.25">
      <c r="A389" s="1">
        <v>510152</v>
      </c>
      <c r="B389" s="18" t="s">
        <v>1939</v>
      </c>
      <c r="C389" s="18">
        <v>0</v>
      </c>
      <c r="D389" s="18">
        <v>88590</v>
      </c>
      <c r="E389" s="18">
        <f t="shared" si="10"/>
        <v>88590</v>
      </c>
    </row>
    <row r="390" spans="1:5" ht="11.25">
      <c r="A390" s="1">
        <v>510156</v>
      </c>
      <c r="B390" s="18" t="s">
        <v>1940</v>
      </c>
      <c r="C390" s="18">
        <v>0</v>
      </c>
      <c r="D390" s="18">
        <v>9545</v>
      </c>
      <c r="E390" s="18">
        <f t="shared" si="10"/>
        <v>9545</v>
      </c>
    </row>
    <row r="391" spans="1:5" ht="11.25">
      <c r="A391" s="1">
        <v>510160</v>
      </c>
      <c r="B391" s="18" t="s">
        <v>1941</v>
      </c>
      <c r="C391" s="18">
        <v>0</v>
      </c>
      <c r="D391" s="18">
        <v>10955</v>
      </c>
      <c r="E391" s="18">
        <f t="shared" si="10"/>
        <v>10955</v>
      </c>
    </row>
    <row r="392" spans="1:5" ht="11.25">
      <c r="A392" s="1">
        <v>510190</v>
      </c>
      <c r="B392" s="18" t="s">
        <v>1942</v>
      </c>
      <c r="C392" s="18">
        <v>0</v>
      </c>
      <c r="D392" s="18">
        <v>0</v>
      </c>
      <c r="E392" s="18">
        <f t="shared" si="10"/>
        <v>0</v>
      </c>
    </row>
    <row r="393" spans="1:5" ht="11.25">
      <c r="A393" s="1">
        <v>510200</v>
      </c>
      <c r="B393" s="4" t="s">
        <v>1943</v>
      </c>
      <c r="C393" s="4">
        <f>+C394+C395</f>
        <v>0</v>
      </c>
      <c r="D393" s="4">
        <f>+D394+D395</f>
        <v>25430</v>
      </c>
      <c r="E393" s="4">
        <f aca="true" t="shared" si="11" ref="E393:E456">+C393+D393</f>
        <v>25430</v>
      </c>
    </row>
    <row r="394" spans="1:5" ht="11.25">
      <c r="A394" s="1">
        <v>510203</v>
      </c>
      <c r="B394" s="18" t="s">
        <v>1944</v>
      </c>
      <c r="C394" s="18">
        <v>0</v>
      </c>
      <c r="D394" s="18">
        <v>25430</v>
      </c>
      <c r="E394" s="18">
        <f t="shared" si="11"/>
        <v>25430</v>
      </c>
    </row>
    <row r="395" spans="1:5" ht="11.25">
      <c r="A395" s="1">
        <v>510207</v>
      </c>
      <c r="B395" s="18" t="s">
        <v>1945</v>
      </c>
      <c r="C395" s="18">
        <v>0</v>
      </c>
      <c r="D395" s="18">
        <v>0</v>
      </c>
      <c r="E395" s="18">
        <f t="shared" si="11"/>
        <v>0</v>
      </c>
    </row>
    <row r="396" spans="1:5" ht="11.25">
      <c r="A396" s="1">
        <v>510300</v>
      </c>
      <c r="B396" s="4" t="s">
        <v>1946</v>
      </c>
      <c r="C396" s="4">
        <f>SUM(C397:C402)</f>
        <v>0</v>
      </c>
      <c r="D396" s="4">
        <f>SUM(D397:D401)</f>
        <v>1820431</v>
      </c>
      <c r="E396" s="4">
        <f t="shared" si="11"/>
        <v>1820431</v>
      </c>
    </row>
    <row r="397" spans="1:5" ht="11.25">
      <c r="A397" s="1">
        <v>510302</v>
      </c>
      <c r="B397" s="18" t="s">
        <v>1947</v>
      </c>
      <c r="C397" s="18">
        <v>0</v>
      </c>
      <c r="D397" s="18">
        <v>315145</v>
      </c>
      <c r="E397" s="18">
        <f t="shared" si="11"/>
        <v>315145</v>
      </c>
    </row>
    <row r="398" spans="1:5" ht="11.25">
      <c r="A398" s="1">
        <v>510303</v>
      </c>
      <c r="B398" s="18" t="s">
        <v>1948</v>
      </c>
      <c r="C398" s="18">
        <v>0</v>
      </c>
      <c r="D398" s="18">
        <v>610179</v>
      </c>
      <c r="E398" s="18">
        <f t="shared" si="11"/>
        <v>610179</v>
      </c>
    </row>
    <row r="399" spans="1:5" ht="11.25">
      <c r="A399" s="1">
        <v>510305</v>
      </c>
      <c r="B399" s="18" t="s">
        <v>1949</v>
      </c>
      <c r="C399" s="18">
        <v>0</v>
      </c>
      <c r="D399" s="18">
        <v>35386</v>
      </c>
      <c r="E399" s="18">
        <f t="shared" si="11"/>
        <v>35386</v>
      </c>
    </row>
    <row r="400" spans="1:5" ht="11.25">
      <c r="A400" s="1">
        <v>510306</v>
      </c>
      <c r="B400" s="18" t="s">
        <v>1950</v>
      </c>
      <c r="C400" s="18">
        <v>0</v>
      </c>
      <c r="D400" s="18">
        <v>519531</v>
      </c>
      <c r="E400" s="18">
        <f t="shared" si="11"/>
        <v>519531</v>
      </c>
    </row>
    <row r="401" spans="1:5" ht="11.25">
      <c r="A401" s="1">
        <v>510307</v>
      </c>
      <c r="B401" s="18" t="s">
        <v>1951</v>
      </c>
      <c r="C401" s="18">
        <v>0</v>
      </c>
      <c r="D401" s="18">
        <v>340190</v>
      </c>
      <c r="E401" s="18">
        <f t="shared" si="11"/>
        <v>340190</v>
      </c>
    </row>
    <row r="402" spans="1:5" ht="11.25">
      <c r="A402" s="1">
        <v>510390</v>
      </c>
      <c r="B402" s="18" t="s">
        <v>1952</v>
      </c>
      <c r="C402" s="18">
        <v>0</v>
      </c>
      <c r="D402" s="18">
        <v>0</v>
      </c>
      <c r="E402" s="18">
        <f t="shared" si="11"/>
        <v>0</v>
      </c>
    </row>
    <row r="403" spans="1:5" ht="11.25">
      <c r="A403" s="1">
        <v>510400</v>
      </c>
      <c r="B403" s="4" t="s">
        <v>1953</v>
      </c>
      <c r="C403" s="4">
        <f>SUM(C404:C407)</f>
        <v>0</v>
      </c>
      <c r="D403" s="4">
        <f>SUM(D404:D407)</f>
        <v>437554</v>
      </c>
      <c r="E403" s="4">
        <f t="shared" si="11"/>
        <v>437554</v>
      </c>
    </row>
    <row r="404" spans="1:5" ht="11.25">
      <c r="A404" s="1">
        <v>510401</v>
      </c>
      <c r="B404" s="18" t="s">
        <v>1954</v>
      </c>
      <c r="C404" s="18">
        <v>0</v>
      </c>
      <c r="D404" s="18">
        <v>262530</v>
      </c>
      <c r="E404" s="18">
        <f t="shared" si="11"/>
        <v>262530</v>
      </c>
    </row>
    <row r="405" spans="1:5" ht="11.25">
      <c r="A405" s="1">
        <v>510402</v>
      </c>
      <c r="B405" s="18" t="s">
        <v>1955</v>
      </c>
      <c r="C405" s="18">
        <v>0</v>
      </c>
      <c r="D405" s="18">
        <v>43756</v>
      </c>
      <c r="E405" s="18">
        <f t="shared" si="11"/>
        <v>43756</v>
      </c>
    </row>
    <row r="406" spans="1:5" ht="11.25">
      <c r="A406" s="1">
        <v>510403</v>
      </c>
      <c r="B406" s="18" t="s">
        <v>1956</v>
      </c>
      <c r="C406" s="18">
        <v>0</v>
      </c>
      <c r="D406" s="18">
        <v>43756</v>
      </c>
      <c r="E406" s="18">
        <f t="shared" si="11"/>
        <v>43756</v>
      </c>
    </row>
    <row r="407" spans="1:5" ht="11.25">
      <c r="A407" s="1">
        <v>510404</v>
      </c>
      <c r="B407" s="18" t="s">
        <v>1957</v>
      </c>
      <c r="C407" s="18">
        <v>0</v>
      </c>
      <c r="D407" s="18">
        <v>87512</v>
      </c>
      <c r="E407" s="18">
        <f t="shared" si="11"/>
        <v>87512</v>
      </c>
    </row>
    <row r="408" spans="1:5" ht="11.25">
      <c r="A408" s="1">
        <v>511100</v>
      </c>
      <c r="B408" s="4" t="s">
        <v>1958</v>
      </c>
      <c r="C408" s="4">
        <f>SUM(C409:C437)</f>
        <v>0</v>
      </c>
      <c r="D408" s="4">
        <f>SUM(D409:D436)</f>
        <v>4847605</v>
      </c>
      <c r="E408" s="4">
        <f t="shared" si="11"/>
        <v>4847605</v>
      </c>
    </row>
    <row r="409" spans="1:5" ht="11.25">
      <c r="A409" s="1">
        <v>511103</v>
      </c>
      <c r="B409" s="18" t="s">
        <v>1959</v>
      </c>
      <c r="C409" s="18">
        <v>0</v>
      </c>
      <c r="D409" s="18">
        <v>0</v>
      </c>
      <c r="E409" s="18">
        <f t="shared" si="11"/>
        <v>0</v>
      </c>
    </row>
    <row r="410" spans="1:5" ht="11.25">
      <c r="A410" s="1">
        <v>511104</v>
      </c>
      <c r="B410" s="18" t="s">
        <v>1960</v>
      </c>
      <c r="C410" s="18">
        <v>0</v>
      </c>
      <c r="D410" s="18">
        <v>0</v>
      </c>
      <c r="E410" s="18">
        <f t="shared" si="11"/>
        <v>0</v>
      </c>
    </row>
    <row r="411" spans="1:5" ht="11.25">
      <c r="A411" s="1">
        <v>511106</v>
      </c>
      <c r="B411" s="18" t="s">
        <v>1711</v>
      </c>
      <c r="C411" s="18">
        <v>0</v>
      </c>
      <c r="D411" s="18">
        <v>88137</v>
      </c>
      <c r="E411" s="18">
        <f t="shared" si="11"/>
        <v>88137</v>
      </c>
    </row>
    <row r="412" spans="1:5" ht="11.25">
      <c r="A412" s="1">
        <v>511109</v>
      </c>
      <c r="B412" s="18" t="s">
        <v>1712</v>
      </c>
      <c r="C412" s="18">
        <v>0</v>
      </c>
      <c r="D412" s="18">
        <v>273038</v>
      </c>
      <c r="E412" s="18">
        <f t="shared" si="11"/>
        <v>273038</v>
      </c>
    </row>
    <row r="413" spans="1:5" ht="11.25">
      <c r="A413" s="1">
        <v>511111</v>
      </c>
      <c r="B413" s="18" t="s">
        <v>1961</v>
      </c>
      <c r="C413" s="18">
        <v>0</v>
      </c>
      <c r="D413" s="18">
        <v>1367471</v>
      </c>
      <c r="E413" s="18">
        <f t="shared" si="11"/>
        <v>1367471</v>
      </c>
    </row>
    <row r="414" spans="1:5" ht="11.25">
      <c r="A414" s="1">
        <v>511113</v>
      </c>
      <c r="B414" s="18" t="s">
        <v>1962</v>
      </c>
      <c r="C414" s="18">
        <v>0</v>
      </c>
      <c r="D414" s="18">
        <v>262719</v>
      </c>
      <c r="E414" s="18">
        <f t="shared" si="11"/>
        <v>262719</v>
      </c>
    </row>
    <row r="415" spans="1:5" ht="11.25">
      <c r="A415" s="1">
        <v>511114</v>
      </c>
      <c r="B415" s="18" t="s">
        <v>1963</v>
      </c>
      <c r="C415" s="18">
        <v>0</v>
      </c>
      <c r="D415" s="18">
        <v>62903</v>
      </c>
      <c r="E415" s="18">
        <f t="shared" si="11"/>
        <v>62903</v>
      </c>
    </row>
    <row r="416" spans="1:5" ht="11.25">
      <c r="A416" s="1">
        <v>511115</v>
      </c>
      <c r="B416" s="18" t="s">
        <v>1705</v>
      </c>
      <c r="C416" s="18">
        <v>0</v>
      </c>
      <c r="D416" s="18">
        <v>426770</v>
      </c>
      <c r="E416" s="18">
        <f t="shared" si="11"/>
        <v>426770</v>
      </c>
    </row>
    <row r="417" spans="1:5" ht="11.25">
      <c r="A417" s="1">
        <v>511116</v>
      </c>
      <c r="B417" s="18" t="s">
        <v>1964</v>
      </c>
      <c r="C417" s="18">
        <v>0</v>
      </c>
      <c r="D417" s="18">
        <v>0</v>
      </c>
      <c r="E417" s="18">
        <f t="shared" si="11"/>
        <v>0</v>
      </c>
    </row>
    <row r="418" spans="1:5" ht="11.25">
      <c r="A418" s="1">
        <v>511117</v>
      </c>
      <c r="B418" s="18" t="s">
        <v>1776</v>
      </c>
      <c r="C418" s="18">
        <v>0</v>
      </c>
      <c r="D418" s="18">
        <v>601080</v>
      </c>
      <c r="E418" s="18">
        <f t="shared" si="11"/>
        <v>601080</v>
      </c>
    </row>
    <row r="419" spans="1:5" ht="11.25">
      <c r="A419" s="1">
        <v>511118</v>
      </c>
      <c r="B419" s="18" t="s">
        <v>1702</v>
      </c>
      <c r="C419" s="18">
        <v>0</v>
      </c>
      <c r="D419" s="18">
        <v>0</v>
      </c>
      <c r="E419" s="18">
        <f t="shared" si="11"/>
        <v>0</v>
      </c>
    </row>
    <row r="420" spans="1:5" ht="11.25">
      <c r="A420" s="1">
        <v>511119</v>
      </c>
      <c r="B420" s="18" t="s">
        <v>1965</v>
      </c>
      <c r="C420" s="18">
        <v>0</v>
      </c>
      <c r="D420" s="18">
        <v>625753</v>
      </c>
      <c r="E420" s="18">
        <f t="shared" si="11"/>
        <v>625753</v>
      </c>
    </row>
    <row r="421" spans="1:5" ht="11.25">
      <c r="A421" s="1">
        <v>511120</v>
      </c>
      <c r="B421" s="18" t="s">
        <v>1966</v>
      </c>
      <c r="C421" s="18">
        <v>0</v>
      </c>
      <c r="D421" s="18">
        <v>27020</v>
      </c>
      <c r="E421" s="18">
        <f t="shared" si="11"/>
        <v>27020</v>
      </c>
    </row>
    <row r="422" spans="1:5" ht="11.25">
      <c r="A422" s="1">
        <v>511121</v>
      </c>
      <c r="B422" s="18" t="s">
        <v>1967</v>
      </c>
      <c r="C422" s="18">
        <v>0</v>
      </c>
      <c r="D422" s="18">
        <v>66236</v>
      </c>
      <c r="E422" s="18">
        <f t="shared" si="11"/>
        <v>66236</v>
      </c>
    </row>
    <row r="423" spans="1:5" ht="11.25">
      <c r="A423" s="1">
        <v>511123</v>
      </c>
      <c r="B423" s="18" t="s">
        <v>1968</v>
      </c>
      <c r="C423" s="18">
        <v>0</v>
      </c>
      <c r="D423" s="18">
        <v>125964</v>
      </c>
      <c r="E423" s="18">
        <f t="shared" si="11"/>
        <v>125964</v>
      </c>
    </row>
    <row r="424" spans="1:5" ht="11.25">
      <c r="A424" s="1">
        <v>511125</v>
      </c>
      <c r="B424" s="18" t="s">
        <v>1969</v>
      </c>
      <c r="C424" s="18">
        <v>0</v>
      </c>
      <c r="D424" s="18">
        <v>239764</v>
      </c>
      <c r="E424" s="18">
        <f t="shared" si="11"/>
        <v>239764</v>
      </c>
    </row>
    <row r="425" spans="1:5" ht="11.25">
      <c r="A425" s="1">
        <v>511126</v>
      </c>
      <c r="B425" s="18" t="s">
        <v>1970</v>
      </c>
      <c r="C425" s="18">
        <v>0</v>
      </c>
      <c r="D425" s="18">
        <v>0</v>
      </c>
      <c r="E425" s="18">
        <f>+C425+D425</f>
        <v>0</v>
      </c>
    </row>
    <row r="426" spans="1:5" ht="11.25">
      <c r="A426" s="1">
        <v>511128</v>
      </c>
      <c r="B426" s="18" t="s">
        <v>1971</v>
      </c>
      <c r="C426" s="18">
        <v>0</v>
      </c>
      <c r="D426" s="18">
        <v>154866</v>
      </c>
      <c r="E426" s="18">
        <f t="shared" si="11"/>
        <v>154866</v>
      </c>
    </row>
    <row r="427" spans="1:5" ht="11.25">
      <c r="A427" s="1">
        <v>511131</v>
      </c>
      <c r="B427" s="18" t="s">
        <v>1972</v>
      </c>
      <c r="C427" s="18">
        <v>0</v>
      </c>
      <c r="D427" s="18">
        <v>91589</v>
      </c>
      <c r="E427" s="18">
        <f t="shared" si="11"/>
        <v>91589</v>
      </c>
    </row>
    <row r="428" spans="1:5" ht="11.25">
      <c r="A428" s="1">
        <v>511132</v>
      </c>
      <c r="B428" s="18" t="s">
        <v>1973</v>
      </c>
      <c r="C428" s="18">
        <v>0</v>
      </c>
      <c r="D428" s="18">
        <v>3420</v>
      </c>
      <c r="E428" s="18">
        <f t="shared" si="11"/>
        <v>3420</v>
      </c>
    </row>
    <row r="429" spans="1:5" ht="11.25">
      <c r="A429" s="1">
        <v>511133</v>
      </c>
      <c r="B429" s="18" t="s">
        <v>1974</v>
      </c>
      <c r="C429" s="18">
        <v>0</v>
      </c>
      <c r="D429" s="18">
        <v>0</v>
      </c>
      <c r="E429" s="18">
        <f t="shared" si="11"/>
        <v>0</v>
      </c>
    </row>
    <row r="430" spans="1:5" ht="11.25">
      <c r="A430" s="1">
        <v>511137</v>
      </c>
      <c r="B430" s="18" t="s">
        <v>1975</v>
      </c>
      <c r="C430" s="18">
        <v>0</v>
      </c>
      <c r="D430" s="18">
        <v>70532</v>
      </c>
      <c r="E430" s="18">
        <f t="shared" si="11"/>
        <v>70532</v>
      </c>
    </row>
    <row r="431" spans="1:5" ht="11.25">
      <c r="A431" s="1">
        <v>511146</v>
      </c>
      <c r="B431" s="18" t="s">
        <v>1976</v>
      </c>
      <c r="C431" s="18">
        <v>0</v>
      </c>
      <c r="D431" s="18">
        <v>62817</v>
      </c>
      <c r="E431" s="18">
        <f t="shared" si="11"/>
        <v>62817</v>
      </c>
    </row>
    <row r="432" spans="1:5" ht="11.25">
      <c r="A432" s="1">
        <v>511149</v>
      </c>
      <c r="B432" s="18" t="s">
        <v>1977</v>
      </c>
      <c r="C432" s="18">
        <v>0</v>
      </c>
      <c r="D432" s="18">
        <v>187109</v>
      </c>
      <c r="E432" s="18">
        <f t="shared" si="11"/>
        <v>187109</v>
      </c>
    </row>
    <row r="433" spans="1:5" ht="11.25">
      <c r="A433" s="1">
        <v>511150</v>
      </c>
      <c r="B433" s="18" t="s">
        <v>1978</v>
      </c>
      <c r="C433" s="18">
        <v>0</v>
      </c>
      <c r="D433" s="18">
        <v>3863</v>
      </c>
      <c r="E433" s="18">
        <f t="shared" si="11"/>
        <v>3863</v>
      </c>
    </row>
    <row r="434" spans="1:5" ht="11.25">
      <c r="A434" s="1">
        <v>511154</v>
      </c>
      <c r="B434" s="18" t="s">
        <v>1979</v>
      </c>
      <c r="C434" s="18">
        <v>0</v>
      </c>
      <c r="D434" s="18">
        <v>97996</v>
      </c>
      <c r="E434" s="18">
        <f t="shared" si="11"/>
        <v>97996</v>
      </c>
    </row>
    <row r="435" spans="1:5" ht="11.25">
      <c r="A435" s="1">
        <v>511155</v>
      </c>
      <c r="B435" s="18" t="s">
        <v>1980</v>
      </c>
      <c r="C435" s="18">
        <v>0</v>
      </c>
      <c r="D435" s="18">
        <v>1874</v>
      </c>
      <c r="E435" s="18">
        <f t="shared" si="11"/>
        <v>1874</v>
      </c>
    </row>
    <row r="436" spans="1:5" ht="11.25">
      <c r="A436" s="1">
        <v>511190</v>
      </c>
      <c r="B436" s="18" t="s">
        <v>1981</v>
      </c>
      <c r="C436" s="18">
        <v>0</v>
      </c>
      <c r="D436" s="18">
        <v>6684</v>
      </c>
      <c r="E436" s="18">
        <f t="shared" si="11"/>
        <v>6684</v>
      </c>
    </row>
    <row r="437" spans="1:5" ht="11.25">
      <c r="A437" s="1">
        <v>512000</v>
      </c>
      <c r="B437" s="4" t="s">
        <v>1982</v>
      </c>
      <c r="C437" s="4">
        <f>SUM(C438:C445)</f>
        <v>0</v>
      </c>
      <c r="D437" s="4">
        <f>SUM(D438:D445)</f>
        <v>53231315</v>
      </c>
      <c r="E437" s="4">
        <f t="shared" si="11"/>
        <v>53231315</v>
      </c>
    </row>
    <row r="438" spans="1:5" ht="11.25">
      <c r="A438" s="1">
        <v>512001</v>
      </c>
      <c r="B438" s="18" t="s">
        <v>1806</v>
      </c>
      <c r="C438" s="18">
        <v>0</v>
      </c>
      <c r="D438" s="18">
        <v>21915</v>
      </c>
      <c r="E438" s="18">
        <f t="shared" si="11"/>
        <v>21915</v>
      </c>
    </row>
    <row r="439" spans="1:5" ht="11.25">
      <c r="A439" s="1">
        <v>512002</v>
      </c>
      <c r="B439" s="18" t="s">
        <v>1983</v>
      </c>
      <c r="C439" s="18">
        <v>0</v>
      </c>
      <c r="D439" s="18">
        <v>53207203</v>
      </c>
      <c r="E439" s="18">
        <f t="shared" si="11"/>
        <v>53207203</v>
      </c>
    </row>
    <row r="440" spans="1:5" ht="11.25">
      <c r="A440" s="1">
        <v>512003</v>
      </c>
      <c r="B440" s="18" t="s">
        <v>1984</v>
      </c>
      <c r="C440" s="18">
        <v>0</v>
      </c>
      <c r="D440" s="18">
        <v>0</v>
      </c>
      <c r="E440" s="18">
        <f>SUM(C440:D440)</f>
        <v>0</v>
      </c>
    </row>
    <row r="441" spans="1:5" ht="11.25">
      <c r="A441" s="1">
        <v>512006</v>
      </c>
      <c r="B441" s="18" t="s">
        <v>1807</v>
      </c>
      <c r="C441" s="18">
        <v>0</v>
      </c>
      <c r="D441" s="18">
        <v>0</v>
      </c>
      <c r="E441" s="18">
        <f t="shared" si="11"/>
        <v>0</v>
      </c>
    </row>
    <row r="442" spans="1:5" ht="11.25">
      <c r="A442" s="1">
        <v>512007</v>
      </c>
      <c r="B442" s="18" t="s">
        <v>1863</v>
      </c>
      <c r="C442" s="18">
        <v>0</v>
      </c>
      <c r="D442" s="18">
        <v>0</v>
      </c>
      <c r="E442" s="18">
        <f t="shared" si="11"/>
        <v>0</v>
      </c>
    </row>
    <row r="443" spans="1:5" ht="11.25">
      <c r="A443" s="1">
        <v>512009</v>
      </c>
      <c r="B443" s="18" t="s">
        <v>1985</v>
      </c>
      <c r="C443" s="18">
        <v>0</v>
      </c>
      <c r="D443" s="18">
        <v>1546</v>
      </c>
      <c r="E443" s="18">
        <f t="shared" si="11"/>
        <v>1546</v>
      </c>
    </row>
    <row r="444" spans="1:5" ht="11.25">
      <c r="A444" s="1">
        <v>512011</v>
      </c>
      <c r="B444" s="18" t="s">
        <v>1809</v>
      </c>
      <c r="C444" s="18">
        <v>0</v>
      </c>
      <c r="D444" s="18">
        <v>356</v>
      </c>
      <c r="E444" s="18">
        <f t="shared" si="11"/>
        <v>356</v>
      </c>
    </row>
    <row r="445" spans="1:5" ht="11.25">
      <c r="A445" s="1">
        <v>512090</v>
      </c>
      <c r="B445" s="18" t="s">
        <v>1986</v>
      </c>
      <c r="C445" s="18">
        <v>0</v>
      </c>
      <c r="D445" s="18">
        <v>295</v>
      </c>
      <c r="E445" s="18">
        <f t="shared" si="11"/>
        <v>295</v>
      </c>
    </row>
    <row r="446" spans="1:5" ht="11.25">
      <c r="A446" s="1">
        <v>530000</v>
      </c>
      <c r="B446" s="4" t="s">
        <v>1987</v>
      </c>
      <c r="C446" s="4">
        <f>+C447+C450+C454</f>
        <v>0</v>
      </c>
      <c r="D446" s="4">
        <f>+D447+D450+D452+D454+D456+D464+D466</f>
        <v>1234968</v>
      </c>
      <c r="E446" s="4">
        <f t="shared" si="11"/>
        <v>1234968</v>
      </c>
    </row>
    <row r="447" spans="1:5" ht="11.25">
      <c r="A447" s="1">
        <v>530400</v>
      </c>
      <c r="B447" s="4" t="s">
        <v>1988</v>
      </c>
      <c r="C447" s="4">
        <f>SUM(C448:C449)</f>
        <v>0</v>
      </c>
      <c r="D447" s="4">
        <f>SUM(D448:D449)</f>
        <v>0</v>
      </c>
      <c r="E447" s="4">
        <f t="shared" si="11"/>
        <v>0</v>
      </c>
    </row>
    <row r="448" spans="1:5" ht="11.25">
      <c r="A448" s="1">
        <v>530403</v>
      </c>
      <c r="B448" s="18" t="s">
        <v>1645</v>
      </c>
      <c r="C448" s="18">
        <v>0</v>
      </c>
      <c r="D448" s="18">
        <v>0</v>
      </c>
      <c r="E448" s="18">
        <f t="shared" si="11"/>
        <v>0</v>
      </c>
    </row>
    <row r="449" spans="1:5" ht="11.25">
      <c r="A449" s="1">
        <v>530490</v>
      </c>
      <c r="B449" s="18" t="s">
        <v>1646</v>
      </c>
      <c r="C449" s="18">
        <v>0</v>
      </c>
      <c r="D449" s="18">
        <v>0</v>
      </c>
      <c r="E449" s="18">
        <f t="shared" si="11"/>
        <v>0</v>
      </c>
    </row>
    <row r="450" spans="1:5" ht="11.25">
      <c r="A450" s="1">
        <v>530900</v>
      </c>
      <c r="B450" s="4" t="s">
        <v>1989</v>
      </c>
      <c r="C450" s="4">
        <f>+C451</f>
        <v>0</v>
      </c>
      <c r="D450" s="4">
        <f>+D451</f>
        <v>0</v>
      </c>
      <c r="E450" s="4">
        <f t="shared" si="11"/>
        <v>0</v>
      </c>
    </row>
    <row r="451" spans="1:5" ht="11.25">
      <c r="A451" s="1">
        <v>530902</v>
      </c>
      <c r="B451" s="18" t="s">
        <v>1725</v>
      </c>
      <c r="C451" s="18">
        <v>0</v>
      </c>
      <c r="D451" s="18">
        <v>0</v>
      </c>
      <c r="E451" s="18">
        <f t="shared" si="11"/>
        <v>0</v>
      </c>
    </row>
    <row r="452" spans="1:5" ht="11.25">
      <c r="A452" s="1">
        <v>531200</v>
      </c>
      <c r="B452" s="4" t="s">
        <v>1751</v>
      </c>
      <c r="C452" s="18">
        <v>0</v>
      </c>
      <c r="D452" s="4">
        <f>+D453</f>
        <v>0</v>
      </c>
      <c r="E452" s="4">
        <f>SUM(C452:D452)</f>
        <v>0</v>
      </c>
    </row>
    <row r="453" spans="1:5" ht="11.25">
      <c r="A453" s="1">
        <v>531201</v>
      </c>
      <c r="B453" s="18" t="s">
        <v>1748</v>
      </c>
      <c r="C453" s="18">
        <v>0</v>
      </c>
      <c r="D453" s="18">
        <v>0</v>
      </c>
      <c r="E453" s="18">
        <f>SUM(C453:D453)</f>
        <v>0</v>
      </c>
    </row>
    <row r="454" spans="1:5" ht="11.25">
      <c r="A454" s="1">
        <v>531400</v>
      </c>
      <c r="B454" s="4" t="s">
        <v>1824</v>
      </c>
      <c r="C454" s="4">
        <f>+C455</f>
        <v>0</v>
      </c>
      <c r="D454" s="4">
        <f>+D455</f>
        <v>1113946</v>
      </c>
      <c r="E454" s="4">
        <f t="shared" si="11"/>
        <v>1113946</v>
      </c>
    </row>
    <row r="455" spans="1:5" ht="11.25">
      <c r="A455" s="1">
        <v>531401</v>
      </c>
      <c r="B455" s="18" t="s">
        <v>1990</v>
      </c>
      <c r="C455" s="18">
        <v>0</v>
      </c>
      <c r="D455" s="18">
        <v>1113946</v>
      </c>
      <c r="E455" s="18">
        <f t="shared" si="11"/>
        <v>1113946</v>
      </c>
    </row>
    <row r="456" spans="1:5" ht="11.25">
      <c r="A456" s="1">
        <v>533000</v>
      </c>
      <c r="B456" s="4" t="s">
        <v>1991</v>
      </c>
      <c r="C456" s="4">
        <f>SUM(C458:C463)</f>
        <v>0</v>
      </c>
      <c r="D456" s="4">
        <f>SUM(D457:D463)</f>
        <v>121022</v>
      </c>
      <c r="E456" s="4">
        <f t="shared" si="11"/>
        <v>121022</v>
      </c>
    </row>
    <row r="457" spans="1:5" ht="11.25">
      <c r="A457" s="1">
        <v>533001</v>
      </c>
      <c r="B457" s="18" t="s">
        <v>1694</v>
      </c>
      <c r="C457" s="18">
        <v>0</v>
      </c>
      <c r="D457" s="18">
        <v>104865</v>
      </c>
      <c r="E457" s="18">
        <f>+C457+D457</f>
        <v>104865</v>
      </c>
    </row>
    <row r="458" spans="1:5" ht="11.25">
      <c r="A458" s="1">
        <v>533004</v>
      </c>
      <c r="B458" s="18" t="s">
        <v>1660</v>
      </c>
      <c r="C458" s="18">
        <v>0</v>
      </c>
      <c r="D458" s="18">
        <v>70</v>
      </c>
      <c r="E458" s="18">
        <f>+C458+D458</f>
        <v>70</v>
      </c>
    </row>
    <row r="459" spans="1:5" ht="11.25">
      <c r="A459" s="1">
        <v>533005</v>
      </c>
      <c r="B459" s="18" t="s">
        <v>1992</v>
      </c>
      <c r="C459" s="18">
        <v>0</v>
      </c>
      <c r="D459" s="18">
        <v>0</v>
      </c>
      <c r="E459" s="18">
        <f aca="true" t="shared" si="12" ref="E459:E522">+C459+D459</f>
        <v>0</v>
      </c>
    </row>
    <row r="460" spans="1:5" ht="11.25">
      <c r="A460" s="1">
        <v>533006</v>
      </c>
      <c r="B460" s="18" t="s">
        <v>1993</v>
      </c>
      <c r="C460" s="18">
        <v>0</v>
      </c>
      <c r="D460" s="18">
        <v>5148</v>
      </c>
      <c r="E460" s="18">
        <f t="shared" si="12"/>
        <v>5148</v>
      </c>
    </row>
    <row r="461" spans="1:5" ht="11.25">
      <c r="A461" s="1">
        <v>533007</v>
      </c>
      <c r="B461" s="18" t="s">
        <v>1755</v>
      </c>
      <c r="C461" s="18">
        <v>0</v>
      </c>
      <c r="D461" s="18">
        <v>9406</v>
      </c>
      <c r="E461" s="18">
        <f t="shared" si="12"/>
        <v>9406</v>
      </c>
    </row>
    <row r="462" spans="1:5" ht="11.25">
      <c r="A462" s="1">
        <v>533008</v>
      </c>
      <c r="B462" s="18" t="s">
        <v>1840</v>
      </c>
      <c r="C462" s="18">
        <v>0</v>
      </c>
      <c r="D462" s="18">
        <v>1526</v>
      </c>
      <c r="E462" s="18">
        <f t="shared" si="12"/>
        <v>1526</v>
      </c>
    </row>
    <row r="463" spans="1:5" ht="11.25">
      <c r="A463" s="1">
        <v>533009</v>
      </c>
      <c r="B463" s="18" t="s">
        <v>1994</v>
      </c>
      <c r="C463" s="18">
        <v>0</v>
      </c>
      <c r="D463" s="18">
        <v>7</v>
      </c>
      <c r="E463" s="18">
        <f t="shared" si="12"/>
        <v>7</v>
      </c>
    </row>
    <row r="464" spans="1:5" ht="11.25">
      <c r="A464" s="1">
        <v>534400</v>
      </c>
      <c r="B464" s="4" t="s">
        <v>1995</v>
      </c>
      <c r="C464" s="18">
        <v>0</v>
      </c>
      <c r="D464" s="4">
        <f>+D465</f>
        <v>0</v>
      </c>
      <c r="E464" s="18">
        <f t="shared" si="12"/>
        <v>0</v>
      </c>
    </row>
    <row r="465" spans="1:5" ht="11.25">
      <c r="A465" s="1">
        <v>534405</v>
      </c>
      <c r="B465" s="18" t="s">
        <v>1721</v>
      </c>
      <c r="C465" s="18">
        <v>0</v>
      </c>
      <c r="D465" s="18">
        <v>0</v>
      </c>
      <c r="E465" s="18">
        <f t="shared" si="12"/>
        <v>0</v>
      </c>
    </row>
    <row r="466" spans="1:5" ht="11.25">
      <c r="A466" s="1">
        <v>534500</v>
      </c>
      <c r="B466" s="4" t="s">
        <v>1996</v>
      </c>
      <c r="C466" s="4">
        <f>SUM(C467:C468)</f>
        <v>0</v>
      </c>
      <c r="D466" s="4">
        <f>+D467+D468</f>
        <v>0</v>
      </c>
      <c r="E466" s="4">
        <f t="shared" si="12"/>
        <v>0</v>
      </c>
    </row>
    <row r="467" spans="1:5" ht="11.25">
      <c r="A467" s="1">
        <v>534507</v>
      </c>
      <c r="B467" s="18" t="s">
        <v>1735</v>
      </c>
      <c r="C467" s="18">
        <v>0</v>
      </c>
      <c r="D467" s="18">
        <v>0</v>
      </c>
      <c r="E467" s="18">
        <f t="shared" si="12"/>
        <v>0</v>
      </c>
    </row>
    <row r="468" spans="1:5" ht="11.25">
      <c r="A468" s="1">
        <v>534508</v>
      </c>
      <c r="B468" s="18" t="s">
        <v>1736</v>
      </c>
      <c r="C468" s="18">
        <v>0</v>
      </c>
      <c r="D468" s="18">
        <v>0</v>
      </c>
      <c r="E468" s="18">
        <f t="shared" si="12"/>
        <v>0</v>
      </c>
    </row>
    <row r="469" spans="1:5" ht="11.25">
      <c r="A469" s="1">
        <v>540000</v>
      </c>
      <c r="B469" s="4" t="s">
        <v>1997</v>
      </c>
      <c r="C469" s="4">
        <f>+C470+C476+C492+C501+C514</f>
        <v>0</v>
      </c>
      <c r="D469" s="4">
        <f>+D470+D476+D492+D498+D501+D506+D514</f>
        <v>10503081833</v>
      </c>
      <c r="E469" s="4">
        <f t="shared" si="12"/>
        <v>10503081833</v>
      </c>
    </row>
    <row r="470" spans="1:5" ht="11.25">
      <c r="A470" s="1">
        <v>540100</v>
      </c>
      <c r="B470" s="4" t="s">
        <v>1998</v>
      </c>
      <c r="C470" s="4">
        <f>SUM(C471:C475)</f>
        <v>0</v>
      </c>
      <c r="D470" s="4">
        <f>SUM(D471:D475)</f>
        <v>1851184</v>
      </c>
      <c r="E470" s="4">
        <f t="shared" si="12"/>
        <v>1851184</v>
      </c>
    </row>
    <row r="471" spans="1:5" ht="11.25">
      <c r="A471" s="1">
        <v>540102</v>
      </c>
      <c r="B471" s="18" t="s">
        <v>1999</v>
      </c>
      <c r="C471" s="18">
        <v>0</v>
      </c>
      <c r="D471" s="18">
        <v>0</v>
      </c>
      <c r="E471" s="18">
        <f t="shared" si="12"/>
        <v>0</v>
      </c>
    </row>
    <row r="472" spans="1:5" ht="11.25">
      <c r="A472" s="1">
        <v>540103</v>
      </c>
      <c r="B472" s="18" t="s">
        <v>2000</v>
      </c>
      <c r="C472" s="18">
        <v>0</v>
      </c>
      <c r="D472" s="18">
        <v>1851184</v>
      </c>
      <c r="E472" s="18">
        <f t="shared" si="12"/>
        <v>1851184</v>
      </c>
    </row>
    <row r="473" spans="1:5" ht="11.25">
      <c r="A473" s="1">
        <v>540104</v>
      </c>
      <c r="B473" s="18" t="s">
        <v>2001</v>
      </c>
      <c r="C473" s="18">
        <v>0</v>
      </c>
      <c r="D473" s="18">
        <v>0</v>
      </c>
      <c r="E473" s="18">
        <f t="shared" si="12"/>
        <v>0</v>
      </c>
    </row>
    <row r="474" spans="1:5" ht="11.25">
      <c r="A474" s="1">
        <v>540105</v>
      </c>
      <c r="B474" s="18" t="s">
        <v>2002</v>
      </c>
      <c r="C474" s="18">
        <v>0</v>
      </c>
      <c r="D474" s="18">
        <v>0</v>
      </c>
      <c r="E474" s="18">
        <f t="shared" si="12"/>
        <v>0</v>
      </c>
    </row>
    <row r="475" spans="1:5" ht="11.25">
      <c r="A475" s="1">
        <v>540190</v>
      </c>
      <c r="B475" s="18" t="s">
        <v>2003</v>
      </c>
      <c r="C475" s="18">
        <v>0</v>
      </c>
      <c r="D475" s="18">
        <v>0</v>
      </c>
      <c r="E475" s="18">
        <f t="shared" si="12"/>
        <v>0</v>
      </c>
    </row>
    <row r="476" spans="1:5" ht="11.25">
      <c r="A476" s="1">
        <v>540300</v>
      </c>
      <c r="B476" s="4" t="s">
        <v>2004</v>
      </c>
      <c r="C476" s="4">
        <f>SUM(C477:C491)</f>
        <v>0</v>
      </c>
      <c r="D476" s="4">
        <f>SUM(D477:D491)</f>
        <v>2523074389</v>
      </c>
      <c r="E476" s="4">
        <f t="shared" si="12"/>
        <v>2523074389</v>
      </c>
    </row>
    <row r="477" spans="1:5" ht="11.25">
      <c r="A477" s="1">
        <v>540301</v>
      </c>
      <c r="B477" s="18" t="s">
        <v>2005</v>
      </c>
      <c r="C477" s="18">
        <v>0</v>
      </c>
      <c r="D477" s="18">
        <v>1060579967</v>
      </c>
      <c r="E477" s="18">
        <f t="shared" si="12"/>
        <v>1060579967</v>
      </c>
    </row>
    <row r="478" spans="1:5" ht="11.25">
      <c r="A478" s="1">
        <v>540302</v>
      </c>
      <c r="B478" s="18" t="s">
        <v>2006</v>
      </c>
      <c r="C478" s="18">
        <v>0</v>
      </c>
      <c r="D478" s="18">
        <v>57949</v>
      </c>
      <c r="E478" s="18">
        <f t="shared" si="12"/>
        <v>57949</v>
      </c>
    </row>
    <row r="479" spans="1:5" ht="11.25">
      <c r="A479" s="1">
        <v>540303</v>
      </c>
      <c r="B479" s="18" t="s">
        <v>2007</v>
      </c>
      <c r="C479" s="18">
        <v>0</v>
      </c>
      <c r="D479" s="18">
        <v>0</v>
      </c>
      <c r="E479" s="18">
        <f t="shared" si="12"/>
        <v>0</v>
      </c>
    </row>
    <row r="480" spans="1:5" ht="11.25">
      <c r="A480" s="1">
        <v>540304</v>
      </c>
      <c r="B480" s="18" t="s">
        <v>2008</v>
      </c>
      <c r="C480" s="18">
        <v>0</v>
      </c>
      <c r="D480" s="18">
        <v>856946171</v>
      </c>
      <c r="E480" s="18">
        <f t="shared" si="12"/>
        <v>856946171</v>
      </c>
    </row>
    <row r="481" spans="1:5" ht="11.25">
      <c r="A481" s="1">
        <v>540305</v>
      </c>
      <c r="B481" s="18" t="s">
        <v>2009</v>
      </c>
      <c r="C481" s="18">
        <v>0</v>
      </c>
      <c r="D481" s="18">
        <v>0</v>
      </c>
      <c r="E481" s="18">
        <f t="shared" si="12"/>
        <v>0</v>
      </c>
    </row>
    <row r="482" spans="1:5" ht="11.25">
      <c r="A482" s="1">
        <v>540306</v>
      </c>
      <c r="B482" s="18" t="s">
        <v>2010</v>
      </c>
      <c r="C482" s="18">
        <v>0</v>
      </c>
      <c r="D482" s="18">
        <v>0</v>
      </c>
      <c r="E482" s="18">
        <f t="shared" si="12"/>
        <v>0</v>
      </c>
    </row>
    <row r="483" spans="1:5" ht="11.25">
      <c r="A483" s="1">
        <v>540308</v>
      </c>
      <c r="B483" s="18" t="s">
        <v>2011</v>
      </c>
      <c r="C483" s="18">
        <v>0</v>
      </c>
      <c r="D483" s="18">
        <v>0</v>
      </c>
      <c r="E483" s="18">
        <f t="shared" si="12"/>
        <v>0</v>
      </c>
    </row>
    <row r="484" spans="1:5" ht="11.25">
      <c r="A484" s="1">
        <v>540309</v>
      </c>
      <c r="B484" s="18" t="s">
        <v>2012</v>
      </c>
      <c r="C484" s="18">
        <v>0</v>
      </c>
      <c r="D484" s="18">
        <v>0</v>
      </c>
      <c r="E484" s="18">
        <f t="shared" si="12"/>
        <v>0</v>
      </c>
    </row>
    <row r="485" spans="1:5" ht="11.25">
      <c r="A485" s="1">
        <v>540311</v>
      </c>
      <c r="B485" s="18" t="s">
        <v>2013</v>
      </c>
      <c r="C485" s="18">
        <v>0</v>
      </c>
      <c r="D485" s="18">
        <v>596187102</v>
      </c>
      <c r="E485" s="18">
        <f t="shared" si="12"/>
        <v>596187102</v>
      </c>
    </row>
    <row r="486" spans="1:5" ht="11.25">
      <c r="A486" s="1">
        <v>540312</v>
      </c>
      <c r="B486" s="18" t="s">
        <v>2014</v>
      </c>
      <c r="C486" s="18">
        <v>0</v>
      </c>
      <c r="D486" s="18">
        <v>0</v>
      </c>
      <c r="E486" s="18">
        <f t="shared" si="12"/>
        <v>0</v>
      </c>
    </row>
    <row r="487" spans="1:5" ht="11.25">
      <c r="A487" s="1">
        <v>540313</v>
      </c>
      <c r="B487" s="18" t="s">
        <v>2015</v>
      </c>
      <c r="C487" s="18">
        <v>0</v>
      </c>
      <c r="D487" s="18">
        <v>0</v>
      </c>
      <c r="E487" s="18">
        <f t="shared" si="12"/>
        <v>0</v>
      </c>
    </row>
    <row r="488" spans="1:5" ht="11.25">
      <c r="A488" s="1">
        <v>540315</v>
      </c>
      <c r="B488" s="18" t="s">
        <v>2016</v>
      </c>
      <c r="C488" s="18">
        <v>0</v>
      </c>
      <c r="D488" s="18">
        <v>0</v>
      </c>
      <c r="E488" s="18">
        <f t="shared" si="12"/>
        <v>0</v>
      </c>
    </row>
    <row r="489" spans="1:5" ht="11.25">
      <c r="A489" s="1">
        <v>540318</v>
      </c>
      <c r="B489" s="18" t="s">
        <v>2017</v>
      </c>
      <c r="C489" s="18">
        <v>0</v>
      </c>
      <c r="D489" s="18">
        <v>9303200</v>
      </c>
      <c r="E489" s="18">
        <f t="shared" si="12"/>
        <v>9303200</v>
      </c>
    </row>
    <row r="490" spans="1:5" ht="11.25">
      <c r="A490" s="1">
        <v>540329</v>
      </c>
      <c r="B490" s="18" t="s">
        <v>2018</v>
      </c>
      <c r="C490" s="18">
        <v>0</v>
      </c>
      <c r="D490" s="18">
        <v>0</v>
      </c>
      <c r="E490" s="18">
        <f t="shared" si="12"/>
        <v>0</v>
      </c>
    </row>
    <row r="491" spans="1:5" ht="11.25">
      <c r="A491" s="1">
        <v>540390</v>
      </c>
      <c r="B491" s="18" t="s">
        <v>2019</v>
      </c>
      <c r="C491" s="18">
        <v>0</v>
      </c>
      <c r="D491" s="18">
        <v>0</v>
      </c>
      <c r="E491" s="18">
        <f t="shared" si="12"/>
        <v>0</v>
      </c>
    </row>
    <row r="492" spans="1:5" ht="11.25">
      <c r="A492" s="1">
        <v>540400</v>
      </c>
      <c r="B492" s="4" t="s">
        <v>2020</v>
      </c>
      <c r="C492" s="4">
        <f>SUM(C493:C497)</f>
        <v>0</v>
      </c>
      <c r="D492" s="4">
        <f>SUM(D493:D497)</f>
        <v>290682</v>
      </c>
      <c r="E492" s="4">
        <f t="shared" si="12"/>
        <v>290682</v>
      </c>
    </row>
    <row r="493" spans="1:5" ht="11.25">
      <c r="A493" s="1">
        <v>540401</v>
      </c>
      <c r="B493" s="18" t="s">
        <v>2021</v>
      </c>
      <c r="C493" s="18">
        <v>0</v>
      </c>
      <c r="D493" s="18">
        <v>0</v>
      </c>
      <c r="E493" s="18">
        <f t="shared" si="12"/>
        <v>0</v>
      </c>
    </row>
    <row r="494" spans="1:5" ht="11.25">
      <c r="A494" s="1">
        <v>540402</v>
      </c>
      <c r="B494" s="18" t="s">
        <v>2022</v>
      </c>
      <c r="C494" s="18">
        <v>0</v>
      </c>
      <c r="D494" s="18">
        <v>0</v>
      </c>
      <c r="E494" s="18">
        <f t="shared" si="12"/>
        <v>0</v>
      </c>
    </row>
    <row r="495" spans="1:5" ht="11.25">
      <c r="A495" s="1">
        <v>540403</v>
      </c>
      <c r="B495" s="18" t="s">
        <v>2023</v>
      </c>
      <c r="C495" s="18">
        <v>0</v>
      </c>
      <c r="D495" s="18">
        <v>0</v>
      </c>
      <c r="E495" s="18">
        <f t="shared" si="12"/>
        <v>0</v>
      </c>
    </row>
    <row r="496" spans="1:5" ht="11.25">
      <c r="A496" s="1">
        <v>540404</v>
      </c>
      <c r="B496" s="18" t="s">
        <v>2024</v>
      </c>
      <c r="C496" s="18">
        <v>0</v>
      </c>
      <c r="D496" s="18">
        <v>290682</v>
      </c>
      <c r="E496" s="18">
        <f t="shared" si="12"/>
        <v>290682</v>
      </c>
    </row>
    <row r="497" spans="1:5" ht="11.25">
      <c r="A497" s="1">
        <v>540490</v>
      </c>
      <c r="B497" s="18" t="s">
        <v>2025</v>
      </c>
      <c r="C497" s="18">
        <v>0</v>
      </c>
      <c r="D497" s="18">
        <v>0</v>
      </c>
      <c r="E497" s="18">
        <f t="shared" si="12"/>
        <v>0</v>
      </c>
    </row>
    <row r="498" spans="1:5" ht="11.25">
      <c r="A498" s="1">
        <v>540700</v>
      </c>
      <c r="B498" s="4" t="s">
        <v>2026</v>
      </c>
      <c r="C498" s="18">
        <v>0</v>
      </c>
      <c r="D498" s="4">
        <f>SUM(D499:D500)</f>
        <v>0</v>
      </c>
      <c r="E498" s="4">
        <f t="shared" si="12"/>
        <v>0</v>
      </c>
    </row>
    <row r="499" spans="1:5" ht="11.25">
      <c r="A499" s="1">
        <v>540705</v>
      </c>
      <c r="B499" s="18" t="s">
        <v>2027</v>
      </c>
      <c r="C499" s="18">
        <v>0</v>
      </c>
      <c r="D499" s="18">
        <v>0</v>
      </c>
      <c r="E499" s="18">
        <f t="shared" si="12"/>
        <v>0</v>
      </c>
    </row>
    <row r="500" spans="1:5" ht="11.25">
      <c r="A500" s="1">
        <v>540706</v>
      </c>
      <c r="B500" s="18" t="s">
        <v>2028</v>
      </c>
      <c r="C500" s="18">
        <v>0</v>
      </c>
      <c r="D500" s="18">
        <v>0</v>
      </c>
      <c r="E500" s="18">
        <f t="shared" si="12"/>
        <v>0</v>
      </c>
    </row>
    <row r="501" spans="1:5" ht="11.25">
      <c r="A501" s="1">
        <v>540800</v>
      </c>
      <c r="B501" s="4" t="s">
        <v>2029</v>
      </c>
      <c r="C501" s="4">
        <f>SUM(C502:C504)</f>
        <v>0</v>
      </c>
      <c r="D501" s="4">
        <f>SUM(D502:D505)</f>
        <v>7977865578</v>
      </c>
      <c r="E501" s="4">
        <f t="shared" si="12"/>
        <v>7977865578</v>
      </c>
    </row>
    <row r="502" spans="1:5" ht="11.25">
      <c r="A502" s="1">
        <v>540802</v>
      </c>
      <c r="B502" s="18" t="s">
        <v>2030</v>
      </c>
      <c r="C502" s="18">
        <v>0</v>
      </c>
      <c r="D502" s="18">
        <v>4332286400</v>
      </c>
      <c r="E502" s="18">
        <f t="shared" si="12"/>
        <v>4332286400</v>
      </c>
    </row>
    <row r="503" spans="1:5" ht="11.25">
      <c r="A503" s="1">
        <v>540806</v>
      </c>
      <c r="B503" s="18" t="s">
        <v>2031</v>
      </c>
      <c r="C503" s="18">
        <v>0</v>
      </c>
      <c r="D503" s="18">
        <v>2503114959</v>
      </c>
      <c r="E503" s="18">
        <f t="shared" si="12"/>
        <v>2503114959</v>
      </c>
    </row>
    <row r="504" spans="1:5" ht="11.25">
      <c r="A504" s="1">
        <v>540812</v>
      </c>
      <c r="B504" s="18" t="s">
        <v>2032</v>
      </c>
      <c r="C504" s="18">
        <v>0</v>
      </c>
      <c r="D504" s="18">
        <v>1142464219</v>
      </c>
      <c r="E504" s="18">
        <f t="shared" si="12"/>
        <v>1142464219</v>
      </c>
    </row>
    <row r="505" spans="1:5" ht="11.25">
      <c r="A505" s="1">
        <v>540816</v>
      </c>
      <c r="B505" s="18" t="s">
        <v>2033</v>
      </c>
      <c r="C505" s="18">
        <v>0</v>
      </c>
      <c r="D505" s="18">
        <v>0</v>
      </c>
      <c r="E505" s="18">
        <f t="shared" si="12"/>
        <v>0</v>
      </c>
    </row>
    <row r="506" spans="1:5" ht="11.25">
      <c r="A506" s="1">
        <v>541100</v>
      </c>
      <c r="B506" s="4" t="s">
        <v>2034</v>
      </c>
      <c r="C506" s="4">
        <f>SUM(C507:C513)</f>
        <v>0</v>
      </c>
      <c r="D506" s="4">
        <f>SUM(D507:D513)</f>
        <v>0</v>
      </c>
      <c r="E506" s="4">
        <f t="shared" si="12"/>
        <v>0</v>
      </c>
    </row>
    <row r="507" spans="1:5" ht="11.25">
      <c r="A507" s="1">
        <v>541101</v>
      </c>
      <c r="B507" s="18" t="s">
        <v>2005</v>
      </c>
      <c r="C507" s="18">
        <v>0</v>
      </c>
      <c r="D507" s="18">
        <v>0</v>
      </c>
      <c r="E507" s="18">
        <f t="shared" si="12"/>
        <v>0</v>
      </c>
    </row>
    <row r="508" spans="1:5" ht="11.25">
      <c r="A508" s="1">
        <v>541104</v>
      </c>
      <c r="B508" s="18" t="s">
        <v>2035</v>
      </c>
      <c r="C508" s="18">
        <v>0</v>
      </c>
      <c r="D508" s="18">
        <v>0</v>
      </c>
      <c r="E508" s="18">
        <f t="shared" si="12"/>
        <v>0</v>
      </c>
    </row>
    <row r="509" spans="1:5" ht="11.25">
      <c r="A509" s="1">
        <v>541106</v>
      </c>
      <c r="B509" s="18" t="s">
        <v>2036</v>
      </c>
      <c r="C509" s="18">
        <v>0</v>
      </c>
      <c r="D509" s="18">
        <v>0</v>
      </c>
      <c r="E509" s="18">
        <f t="shared" si="12"/>
        <v>0</v>
      </c>
    </row>
    <row r="510" spans="1:5" ht="11.25">
      <c r="A510" s="1">
        <v>541108</v>
      </c>
      <c r="B510" s="18" t="s">
        <v>2011</v>
      </c>
      <c r="C510" s="18">
        <v>0</v>
      </c>
      <c r="D510" s="18">
        <v>0</v>
      </c>
      <c r="E510" s="18">
        <f t="shared" si="12"/>
        <v>0</v>
      </c>
    </row>
    <row r="511" spans="1:5" ht="11.25">
      <c r="A511" s="1">
        <v>541111</v>
      </c>
      <c r="B511" s="18" t="s">
        <v>2013</v>
      </c>
      <c r="C511" s="18">
        <v>0</v>
      </c>
      <c r="D511" s="18">
        <v>0</v>
      </c>
      <c r="E511" s="18">
        <f t="shared" si="12"/>
        <v>0</v>
      </c>
    </row>
    <row r="512" spans="1:5" ht="11.25">
      <c r="A512" s="1">
        <v>541115</v>
      </c>
      <c r="B512" s="18" t="s">
        <v>2016</v>
      </c>
      <c r="C512" s="18">
        <v>0</v>
      </c>
      <c r="D512" s="18">
        <v>0</v>
      </c>
      <c r="E512" s="18">
        <f t="shared" si="12"/>
        <v>0</v>
      </c>
    </row>
    <row r="513" spans="1:5" ht="11.25">
      <c r="A513" s="1">
        <v>541122</v>
      </c>
      <c r="B513" s="18" t="s">
        <v>2037</v>
      </c>
      <c r="C513" s="18">
        <v>0</v>
      </c>
      <c r="D513" s="18">
        <v>0</v>
      </c>
      <c r="E513" s="18">
        <f t="shared" si="12"/>
        <v>0</v>
      </c>
    </row>
    <row r="514" spans="1:5" ht="11.25">
      <c r="A514" s="1">
        <v>541700</v>
      </c>
      <c r="B514" s="4" t="s">
        <v>2038</v>
      </c>
      <c r="C514" s="4">
        <f>+C515</f>
        <v>0</v>
      </c>
      <c r="D514" s="4">
        <f>+D515</f>
        <v>0</v>
      </c>
      <c r="E514" s="4">
        <f t="shared" si="12"/>
        <v>0</v>
      </c>
    </row>
    <row r="515" spans="1:5" ht="11.25">
      <c r="A515" s="1">
        <v>541702</v>
      </c>
      <c r="B515" s="18" t="s">
        <v>2039</v>
      </c>
      <c r="C515" s="18">
        <v>0</v>
      </c>
      <c r="D515" s="18">
        <v>0</v>
      </c>
      <c r="E515" s="18">
        <f t="shared" si="12"/>
        <v>0</v>
      </c>
    </row>
    <row r="516" spans="1:5" ht="11.25">
      <c r="A516" s="1">
        <v>550000</v>
      </c>
      <c r="B516" s="4" t="s">
        <v>2040</v>
      </c>
      <c r="C516" s="4">
        <v>0</v>
      </c>
      <c r="D516" s="4">
        <f>+D517+D519</f>
        <v>21324541</v>
      </c>
      <c r="E516" s="4">
        <f t="shared" si="12"/>
        <v>21324541</v>
      </c>
    </row>
    <row r="517" spans="1:5" ht="11.25">
      <c r="A517" s="1">
        <v>550100</v>
      </c>
      <c r="B517" s="4" t="s">
        <v>2041</v>
      </c>
      <c r="C517" s="4">
        <v>0</v>
      </c>
      <c r="D517" s="4">
        <f>+D518</f>
        <v>21324541</v>
      </c>
      <c r="E517" s="4">
        <f t="shared" si="12"/>
        <v>21324541</v>
      </c>
    </row>
    <row r="518" spans="1:5" ht="11.25">
      <c r="A518" s="1">
        <v>550106</v>
      </c>
      <c r="B518" s="18" t="s">
        <v>2042</v>
      </c>
      <c r="C518" s="18">
        <v>0</v>
      </c>
      <c r="D518" s="18">
        <v>21324541</v>
      </c>
      <c r="E518" s="18">
        <f t="shared" si="12"/>
        <v>21324541</v>
      </c>
    </row>
    <row r="519" spans="1:5" ht="11.25">
      <c r="A519" s="1">
        <v>555000</v>
      </c>
      <c r="B519" s="4" t="s">
        <v>1791</v>
      </c>
      <c r="C519" s="4">
        <v>0</v>
      </c>
      <c r="D519" s="4">
        <f>+D520</f>
        <v>0</v>
      </c>
      <c r="E519" s="4">
        <f t="shared" si="12"/>
        <v>0</v>
      </c>
    </row>
    <row r="520" spans="1:5" ht="11.25">
      <c r="A520" s="1">
        <v>555002</v>
      </c>
      <c r="B520" s="2" t="s">
        <v>2043</v>
      </c>
      <c r="C520" s="23">
        <v>0</v>
      </c>
      <c r="D520" s="18">
        <v>0</v>
      </c>
      <c r="E520" s="18">
        <f t="shared" si="12"/>
        <v>0</v>
      </c>
    </row>
    <row r="521" spans="1:5" ht="11.25">
      <c r="A521" s="1">
        <v>560000</v>
      </c>
      <c r="B521" s="4" t="s">
        <v>2044</v>
      </c>
      <c r="C521" s="21">
        <v>0</v>
      </c>
      <c r="D521" s="4">
        <f>+D524+D522</f>
        <v>0</v>
      </c>
      <c r="E521" s="4">
        <f t="shared" si="12"/>
        <v>0</v>
      </c>
    </row>
    <row r="522" spans="1:5" ht="11.25">
      <c r="A522" s="1">
        <v>560100</v>
      </c>
      <c r="B522" s="4" t="s">
        <v>2045</v>
      </c>
      <c r="C522" s="21">
        <v>0</v>
      </c>
      <c r="D522" s="4">
        <f>+D523</f>
        <v>0</v>
      </c>
      <c r="E522" s="4">
        <f t="shared" si="12"/>
        <v>0</v>
      </c>
    </row>
    <row r="523" spans="1:5" ht="11.25">
      <c r="A523" s="1">
        <v>560101</v>
      </c>
      <c r="B523" s="18" t="s">
        <v>2046</v>
      </c>
      <c r="C523" s="21">
        <v>0</v>
      </c>
      <c r="D523" s="18">
        <v>0</v>
      </c>
      <c r="E523" s="18">
        <f aca="true" t="shared" si="13" ref="E523:E541">+C523+D523</f>
        <v>0</v>
      </c>
    </row>
    <row r="524" spans="1:5" ht="11.25">
      <c r="A524" s="1">
        <v>560200</v>
      </c>
      <c r="B524" s="4" t="s">
        <v>2047</v>
      </c>
      <c r="C524" s="21">
        <v>0</v>
      </c>
      <c r="D524" s="4">
        <f>+D525</f>
        <v>0</v>
      </c>
      <c r="E524" s="4">
        <f t="shared" si="13"/>
        <v>0</v>
      </c>
    </row>
    <row r="525" spans="1:5" ht="11.25">
      <c r="A525" s="1">
        <v>560206</v>
      </c>
      <c r="B525" s="2" t="s">
        <v>2042</v>
      </c>
      <c r="C525" s="23">
        <v>0</v>
      </c>
      <c r="D525" s="18">
        <v>0</v>
      </c>
      <c r="E525" s="18">
        <f t="shared" si="13"/>
        <v>0</v>
      </c>
    </row>
    <row r="526" spans="1:5" ht="11.25">
      <c r="A526" s="1">
        <v>570000</v>
      </c>
      <c r="B526" s="4" t="s">
        <v>1877</v>
      </c>
      <c r="C526" s="4">
        <f>+C527+C534+C536</f>
        <v>0</v>
      </c>
      <c r="D526" s="4">
        <f>+D527+D534+D536+D538</f>
        <v>30650993</v>
      </c>
      <c r="E526" s="4">
        <f t="shared" si="13"/>
        <v>30650993</v>
      </c>
    </row>
    <row r="527" spans="1:5" ht="11.25">
      <c r="A527" s="1">
        <v>570500</v>
      </c>
      <c r="B527" s="4" t="s">
        <v>2048</v>
      </c>
      <c r="C527" s="4">
        <f>SUM(C528:C533)</f>
        <v>0</v>
      </c>
      <c r="D527" s="4">
        <f>SUM(D528:D533)</f>
        <v>3665226</v>
      </c>
      <c r="E527" s="4">
        <f t="shared" si="13"/>
        <v>3665226</v>
      </c>
    </row>
    <row r="528" spans="1:5" ht="11.25">
      <c r="A528" s="1">
        <v>570501</v>
      </c>
      <c r="B528" s="18" t="s">
        <v>2049</v>
      </c>
      <c r="C528" s="18">
        <v>0</v>
      </c>
      <c r="D528" s="18">
        <v>13328</v>
      </c>
      <c r="E528" s="18">
        <f t="shared" si="13"/>
        <v>13328</v>
      </c>
    </row>
    <row r="529" spans="1:5" ht="11.25">
      <c r="A529" s="1">
        <v>570502</v>
      </c>
      <c r="B529" s="18" t="s">
        <v>1880</v>
      </c>
      <c r="C529" s="18">
        <v>0</v>
      </c>
      <c r="D529" s="18">
        <v>190382</v>
      </c>
      <c r="E529" s="18">
        <f t="shared" si="13"/>
        <v>190382</v>
      </c>
    </row>
    <row r="530" spans="1:5" ht="11.25">
      <c r="A530" s="1">
        <v>570503</v>
      </c>
      <c r="B530" s="18" t="s">
        <v>2050</v>
      </c>
      <c r="C530" s="18">
        <v>0</v>
      </c>
      <c r="D530" s="18">
        <v>0</v>
      </c>
      <c r="E530" s="18">
        <f t="shared" si="13"/>
        <v>0</v>
      </c>
    </row>
    <row r="531" spans="1:5" ht="11.25">
      <c r="A531" s="1">
        <v>570505</v>
      </c>
      <c r="B531" s="18" t="s">
        <v>1881</v>
      </c>
      <c r="C531" s="18">
        <v>0</v>
      </c>
      <c r="D531" s="18">
        <v>3257990</v>
      </c>
      <c r="E531" s="18">
        <f t="shared" si="13"/>
        <v>3257990</v>
      </c>
    </row>
    <row r="532" spans="1:5" ht="11.25">
      <c r="A532" s="1">
        <v>570506</v>
      </c>
      <c r="B532" s="18" t="s">
        <v>2051</v>
      </c>
      <c r="C532" s="18">
        <v>0</v>
      </c>
      <c r="D532" s="18">
        <v>203526</v>
      </c>
      <c r="E532" s="18">
        <f t="shared" si="13"/>
        <v>203526</v>
      </c>
    </row>
    <row r="533" spans="1:5" ht="11.25">
      <c r="A533" s="1">
        <v>570590</v>
      </c>
      <c r="B533" s="18" t="s">
        <v>2052</v>
      </c>
      <c r="C533" s="18">
        <v>0</v>
      </c>
      <c r="D533" s="18">
        <v>0</v>
      </c>
      <c r="E533" s="18">
        <f t="shared" si="13"/>
        <v>0</v>
      </c>
    </row>
    <row r="534" spans="1:5" ht="11.25">
      <c r="A534" s="1">
        <v>572000</v>
      </c>
      <c r="B534" s="4" t="s">
        <v>2053</v>
      </c>
      <c r="C534" s="4">
        <v>0</v>
      </c>
      <c r="D534" s="4">
        <f>+D535</f>
        <v>23792385</v>
      </c>
      <c r="E534" s="4">
        <f t="shared" si="13"/>
        <v>23792385</v>
      </c>
    </row>
    <row r="535" spans="1:5" ht="11.25">
      <c r="A535" s="1">
        <v>572080</v>
      </c>
      <c r="B535" s="18" t="s">
        <v>2054</v>
      </c>
      <c r="C535" s="18">
        <v>0</v>
      </c>
      <c r="D535" s="18">
        <v>23792385</v>
      </c>
      <c r="E535" s="18">
        <f t="shared" si="13"/>
        <v>23792385</v>
      </c>
    </row>
    <row r="536" spans="1:5" ht="11.25">
      <c r="A536" s="1">
        <v>572200</v>
      </c>
      <c r="B536" s="4" t="s">
        <v>2055</v>
      </c>
      <c r="C536" s="4">
        <f>+C537</f>
        <v>0</v>
      </c>
      <c r="D536" s="4">
        <f>SUM(D537:D537)</f>
        <v>3193382</v>
      </c>
      <c r="E536" s="4">
        <f t="shared" si="13"/>
        <v>3193382</v>
      </c>
    </row>
    <row r="537" spans="1:5" ht="11.25">
      <c r="A537" s="1">
        <v>572201</v>
      </c>
      <c r="B537" s="18" t="s">
        <v>2056</v>
      </c>
      <c r="C537" s="18">
        <v>0</v>
      </c>
      <c r="D537" s="18">
        <v>3193382</v>
      </c>
      <c r="E537" s="18">
        <f t="shared" si="13"/>
        <v>3193382</v>
      </c>
    </row>
    <row r="538" spans="1:5" ht="11.25">
      <c r="A538" s="1">
        <v>572500</v>
      </c>
      <c r="B538" s="4" t="s">
        <v>2057</v>
      </c>
      <c r="C538" s="4">
        <f>+C539</f>
        <v>0</v>
      </c>
      <c r="D538" s="4">
        <f>+D539</f>
        <v>0</v>
      </c>
      <c r="E538" s="4">
        <f t="shared" si="13"/>
        <v>0</v>
      </c>
    </row>
    <row r="539" spans="1:5" ht="11.25">
      <c r="A539" s="1">
        <v>572501</v>
      </c>
      <c r="B539" s="18" t="s">
        <v>2058</v>
      </c>
      <c r="C539" s="18">
        <v>0</v>
      </c>
      <c r="D539" s="18">
        <v>0</v>
      </c>
      <c r="E539" s="18">
        <f t="shared" si="13"/>
        <v>0</v>
      </c>
    </row>
    <row r="540" spans="1:5" ht="11.25">
      <c r="A540" s="1">
        <v>580000</v>
      </c>
      <c r="B540" s="4" t="s">
        <v>2059</v>
      </c>
      <c r="C540" s="4">
        <v>0</v>
      </c>
      <c r="D540" s="4">
        <f>+D541+D544+D546</f>
        <v>119109102</v>
      </c>
      <c r="E540" s="4">
        <f t="shared" si="13"/>
        <v>119109102</v>
      </c>
    </row>
    <row r="541" spans="1:5" ht="11.25">
      <c r="A541" s="1">
        <v>580500</v>
      </c>
      <c r="B541" s="4" t="s">
        <v>1894</v>
      </c>
      <c r="C541" s="4">
        <v>0</v>
      </c>
      <c r="D541" s="4">
        <f>+D542</f>
        <v>15191</v>
      </c>
      <c r="E541" s="4">
        <f t="shared" si="13"/>
        <v>15191</v>
      </c>
    </row>
    <row r="542" spans="1:5" ht="11.25">
      <c r="A542" s="1">
        <v>580536</v>
      </c>
      <c r="B542" s="18" t="s">
        <v>2060</v>
      </c>
      <c r="C542" s="18">
        <v>0</v>
      </c>
      <c r="D542" s="18">
        <v>15191</v>
      </c>
      <c r="E542" s="18">
        <f>SUM(C542:D542)</f>
        <v>15191</v>
      </c>
    </row>
    <row r="543" spans="1:5" ht="11.25">
      <c r="A543" s="1">
        <v>580590</v>
      </c>
      <c r="B543" s="18" t="s">
        <v>2061</v>
      </c>
      <c r="C543" s="18">
        <v>0</v>
      </c>
      <c r="D543" s="18">
        <v>0</v>
      </c>
      <c r="E543" s="18">
        <f aca="true" t="shared" si="14" ref="E543:E606">+C543+D543</f>
        <v>0</v>
      </c>
    </row>
    <row r="544" spans="1:5" ht="11.25">
      <c r="A544" s="1">
        <v>581000</v>
      </c>
      <c r="B544" s="4" t="s">
        <v>1903</v>
      </c>
      <c r="C544" s="4">
        <f>+C545</f>
        <v>0</v>
      </c>
      <c r="D544" s="4">
        <f>+D545</f>
        <v>21000</v>
      </c>
      <c r="E544" s="4">
        <f t="shared" si="14"/>
        <v>21000</v>
      </c>
    </row>
    <row r="545" spans="1:5" ht="11.25">
      <c r="A545" s="1">
        <v>581004</v>
      </c>
      <c r="B545" s="18" t="s">
        <v>1909</v>
      </c>
      <c r="C545" s="18">
        <v>0</v>
      </c>
      <c r="D545" s="18">
        <f>20999+1</f>
        <v>21000</v>
      </c>
      <c r="E545" s="18">
        <f t="shared" si="14"/>
        <v>21000</v>
      </c>
    </row>
    <row r="546" spans="1:5" ht="11.25">
      <c r="A546" s="1">
        <v>581500</v>
      </c>
      <c r="B546" s="4" t="s">
        <v>1912</v>
      </c>
      <c r="C546" s="4">
        <v>0</v>
      </c>
      <c r="D546" s="4">
        <f>SUM(D547:D556)</f>
        <v>119072911</v>
      </c>
      <c r="E546" s="4">
        <f t="shared" si="14"/>
        <v>119072911</v>
      </c>
    </row>
    <row r="547" spans="1:5" ht="11.25">
      <c r="A547" s="1">
        <v>581509</v>
      </c>
      <c r="B547" s="18" t="s">
        <v>2062</v>
      </c>
      <c r="C547" s="4">
        <v>0</v>
      </c>
      <c r="D547" s="18">
        <v>31099876</v>
      </c>
      <c r="E547" s="18">
        <f>SUM(C547:D547)</f>
        <v>31099876</v>
      </c>
    </row>
    <row r="548" spans="1:5" ht="11.25">
      <c r="A548" s="1">
        <v>581510</v>
      </c>
      <c r="B548" s="18" t="s">
        <v>1880</v>
      </c>
      <c r="C548" s="4">
        <v>0</v>
      </c>
      <c r="D548" s="18">
        <v>22537</v>
      </c>
      <c r="E548" s="18">
        <f>SUM(C548:D548)</f>
        <v>22537</v>
      </c>
    </row>
    <row r="549" spans="1:5" ht="11.25">
      <c r="A549" s="1">
        <v>581527</v>
      </c>
      <c r="B549" s="18" t="s">
        <v>2063</v>
      </c>
      <c r="C549" s="18">
        <v>0</v>
      </c>
      <c r="D549" s="18">
        <v>0</v>
      </c>
      <c r="E549" s="18">
        <f t="shared" si="14"/>
        <v>0</v>
      </c>
    </row>
    <row r="550" spans="1:5" ht="11.25">
      <c r="A550" s="1">
        <v>581535</v>
      </c>
      <c r="B550" s="18" t="s">
        <v>2064</v>
      </c>
      <c r="C550" s="18">
        <v>0</v>
      </c>
      <c r="D550" s="18">
        <v>0</v>
      </c>
      <c r="E550" s="18">
        <f aca="true" t="shared" si="15" ref="E550:E556">SUM(C550:D550)</f>
        <v>0</v>
      </c>
    </row>
    <row r="551" spans="1:5" ht="11.25">
      <c r="A551" s="1">
        <v>581542</v>
      </c>
      <c r="B551" s="18" t="s">
        <v>2065</v>
      </c>
      <c r="C551" s="18">
        <v>0</v>
      </c>
      <c r="D551" s="18">
        <v>0</v>
      </c>
      <c r="E551" s="18">
        <f t="shared" si="15"/>
        <v>0</v>
      </c>
    </row>
    <row r="552" spans="1:5" ht="11.25">
      <c r="A552" s="1">
        <v>581544</v>
      </c>
      <c r="B552" s="18" t="s">
        <v>2066</v>
      </c>
      <c r="C552" s="18">
        <v>0</v>
      </c>
      <c r="D552" s="18">
        <v>0</v>
      </c>
      <c r="E552" s="18">
        <f t="shared" si="15"/>
        <v>0</v>
      </c>
    </row>
    <row r="553" spans="1:5" ht="11.25">
      <c r="A553" s="1">
        <v>581545</v>
      </c>
      <c r="B553" s="18" t="s">
        <v>2067</v>
      </c>
      <c r="C553" s="18">
        <v>0</v>
      </c>
      <c r="D553" s="18">
        <v>0</v>
      </c>
      <c r="E553" s="18">
        <f t="shared" si="15"/>
        <v>0</v>
      </c>
    </row>
    <row r="554" spans="1:5" ht="11.25">
      <c r="A554" s="1">
        <v>581546</v>
      </c>
      <c r="B554" s="18" t="s">
        <v>2068</v>
      </c>
      <c r="C554" s="18">
        <v>0</v>
      </c>
      <c r="D554" s="18">
        <v>0</v>
      </c>
      <c r="E554" s="18">
        <f t="shared" si="15"/>
        <v>0</v>
      </c>
    </row>
    <row r="555" spans="1:5" ht="11.25">
      <c r="A555" s="1">
        <v>581557</v>
      </c>
      <c r="B555" s="18" t="s">
        <v>2069</v>
      </c>
      <c r="C555" s="18">
        <v>0</v>
      </c>
      <c r="D555" s="18">
        <v>5823800</v>
      </c>
      <c r="E555" s="18">
        <f t="shared" si="15"/>
        <v>5823800</v>
      </c>
    </row>
    <row r="556" spans="1:5" ht="11.25">
      <c r="A556" s="1">
        <v>581558</v>
      </c>
      <c r="B556" s="18" t="s">
        <v>2070</v>
      </c>
      <c r="C556" s="18">
        <v>0</v>
      </c>
      <c r="D556" s="18">
        <v>82126698</v>
      </c>
      <c r="E556" s="18">
        <f t="shared" si="15"/>
        <v>82126698</v>
      </c>
    </row>
    <row r="557" spans="1:5" ht="11.25">
      <c r="A557" s="1">
        <v>590000</v>
      </c>
      <c r="B557" s="4" t="s">
        <v>2071</v>
      </c>
      <c r="C557" s="4">
        <f>+C558</f>
        <v>0</v>
      </c>
      <c r="D557" s="4">
        <f>+D558</f>
        <v>-90995667</v>
      </c>
      <c r="E557" s="4">
        <f t="shared" si="14"/>
        <v>-90995667</v>
      </c>
    </row>
    <row r="558" spans="1:5" ht="11.25">
      <c r="A558" s="1">
        <v>590500</v>
      </c>
      <c r="B558" s="4" t="s">
        <v>2071</v>
      </c>
      <c r="C558" s="4">
        <f>+C559</f>
        <v>0</v>
      </c>
      <c r="D558" s="4">
        <f>+D559</f>
        <v>-90995667</v>
      </c>
      <c r="E558" s="4">
        <f t="shared" si="14"/>
        <v>-90995667</v>
      </c>
    </row>
    <row r="559" spans="1:5" ht="11.25">
      <c r="A559" s="1">
        <v>590501</v>
      </c>
      <c r="B559" s="18" t="s">
        <v>2072</v>
      </c>
      <c r="C559" s="18">
        <v>0</v>
      </c>
      <c r="D559" s="18">
        <v>-90995667</v>
      </c>
      <c r="E559" s="18">
        <f t="shared" si="14"/>
        <v>-90995667</v>
      </c>
    </row>
    <row r="560" spans="1:5" s="31" customFormat="1" ht="11.25">
      <c r="A560" s="1">
        <v>800000</v>
      </c>
      <c r="B560" s="4" t="s">
        <v>2073</v>
      </c>
      <c r="C560" s="4">
        <f>+C561+C569</f>
        <v>0</v>
      </c>
      <c r="D560" s="4">
        <f>+D561+D569</f>
        <v>0</v>
      </c>
      <c r="E560" s="4">
        <f t="shared" si="14"/>
        <v>0</v>
      </c>
    </row>
    <row r="561" spans="1:5" s="31" customFormat="1" ht="11.25">
      <c r="A561" s="1">
        <v>830000</v>
      </c>
      <c r="B561" s="4" t="s">
        <v>2074</v>
      </c>
      <c r="C561" s="4">
        <f>+C562+C567</f>
        <v>0</v>
      </c>
      <c r="D561" s="4">
        <f>+D562+D565+D567</f>
        <v>91232</v>
      </c>
      <c r="E561" s="4">
        <f t="shared" si="14"/>
        <v>91232</v>
      </c>
    </row>
    <row r="562" spans="1:5" ht="11.25">
      <c r="A562" s="1">
        <v>831500</v>
      </c>
      <c r="B562" s="4" t="s">
        <v>2075</v>
      </c>
      <c r="C562" s="4">
        <f>SUM(C563:C564)</f>
        <v>0</v>
      </c>
      <c r="D562" s="4">
        <f>SUM(D563:D564)</f>
        <v>41703</v>
      </c>
      <c r="E562" s="4">
        <f t="shared" si="14"/>
        <v>41703</v>
      </c>
    </row>
    <row r="563" spans="1:5" ht="11.25">
      <c r="A563" s="1">
        <v>831507</v>
      </c>
      <c r="B563" s="18" t="s">
        <v>1658</v>
      </c>
      <c r="C563" s="18">
        <v>0</v>
      </c>
      <c r="D563" s="18">
        <v>0</v>
      </c>
      <c r="E563" s="18">
        <f t="shared" si="14"/>
        <v>0</v>
      </c>
    </row>
    <row r="564" spans="1:5" ht="11.25">
      <c r="A564" s="1">
        <v>831535</v>
      </c>
      <c r="B564" s="18" t="s">
        <v>2076</v>
      </c>
      <c r="C564" s="18">
        <v>0</v>
      </c>
      <c r="D564" s="18">
        <v>41703</v>
      </c>
      <c r="E564" s="18">
        <f t="shared" si="14"/>
        <v>41703</v>
      </c>
    </row>
    <row r="565" spans="1:5" ht="11.25">
      <c r="A565" s="1">
        <v>831600</v>
      </c>
      <c r="B565" s="4" t="s">
        <v>1747</v>
      </c>
      <c r="C565" s="18">
        <v>0</v>
      </c>
      <c r="D565" s="4">
        <f>+D566</f>
        <v>49529</v>
      </c>
      <c r="E565" s="4">
        <f t="shared" si="14"/>
        <v>49529</v>
      </c>
    </row>
    <row r="566" spans="1:5" ht="11.25">
      <c r="A566" s="1">
        <v>831690</v>
      </c>
      <c r="B566" s="18" t="s">
        <v>1750</v>
      </c>
      <c r="C566" s="18">
        <v>0</v>
      </c>
      <c r="D566" s="18">
        <v>49529</v>
      </c>
      <c r="E566" s="18">
        <f t="shared" si="14"/>
        <v>49529</v>
      </c>
    </row>
    <row r="567" spans="1:5" ht="11.25">
      <c r="A567" s="1">
        <v>839000</v>
      </c>
      <c r="B567" s="4" t="s">
        <v>2077</v>
      </c>
      <c r="C567" s="4">
        <f>+C568</f>
        <v>0</v>
      </c>
      <c r="D567" s="4">
        <f>+D568</f>
        <v>0</v>
      </c>
      <c r="E567" s="4">
        <f t="shared" si="14"/>
        <v>0</v>
      </c>
    </row>
    <row r="568" spans="1:5" ht="11.25">
      <c r="A568" s="1">
        <v>839090</v>
      </c>
      <c r="B568" s="18" t="s">
        <v>2078</v>
      </c>
      <c r="C568" s="18">
        <v>0</v>
      </c>
      <c r="D568" s="18">
        <v>0</v>
      </c>
      <c r="E568" s="18">
        <f t="shared" si="14"/>
        <v>0</v>
      </c>
    </row>
    <row r="569" spans="1:5" s="31" customFormat="1" ht="11.25">
      <c r="A569" s="1">
        <v>890000</v>
      </c>
      <c r="B569" s="4" t="s">
        <v>2079</v>
      </c>
      <c r="C569" s="4">
        <f>+C570</f>
        <v>0</v>
      </c>
      <c r="D569" s="4">
        <f>+D570</f>
        <v>-91232</v>
      </c>
      <c r="E569" s="4">
        <f t="shared" si="14"/>
        <v>-91232</v>
      </c>
    </row>
    <row r="570" spans="1:5" ht="11.25">
      <c r="A570" s="1">
        <v>891500</v>
      </c>
      <c r="B570" s="4" t="s">
        <v>2080</v>
      </c>
      <c r="C570" s="4">
        <f>SUM(C571:C573)</f>
        <v>0</v>
      </c>
      <c r="D570" s="4">
        <f>SUM(D571:D573)</f>
        <v>-91232</v>
      </c>
      <c r="E570" s="4">
        <f t="shared" si="14"/>
        <v>-91232</v>
      </c>
    </row>
    <row r="571" spans="1:5" ht="11.25">
      <c r="A571" s="1">
        <v>891506</v>
      </c>
      <c r="B571" s="18" t="s">
        <v>2081</v>
      </c>
      <c r="C571" s="18">
        <v>0</v>
      </c>
      <c r="D571" s="18">
        <v>-41703</v>
      </c>
      <c r="E571" s="18">
        <f t="shared" si="14"/>
        <v>-41703</v>
      </c>
    </row>
    <row r="572" spans="1:5" ht="11.25">
      <c r="A572" s="1">
        <v>891507</v>
      </c>
      <c r="B572" s="18" t="s">
        <v>2082</v>
      </c>
      <c r="C572" s="18">
        <v>0</v>
      </c>
      <c r="D572" s="18">
        <v>-49529</v>
      </c>
      <c r="E572" s="18">
        <f t="shared" si="14"/>
        <v>-49529</v>
      </c>
    </row>
    <row r="573" spans="1:5" ht="11.25">
      <c r="A573" s="1">
        <v>891590</v>
      </c>
      <c r="B573" s="18" t="s">
        <v>2083</v>
      </c>
      <c r="C573" s="18">
        <v>0</v>
      </c>
      <c r="D573" s="18">
        <v>0</v>
      </c>
      <c r="E573" s="18">
        <f t="shared" si="14"/>
        <v>0</v>
      </c>
    </row>
    <row r="574" spans="1:5" ht="11.25">
      <c r="A574" s="1">
        <v>900000</v>
      </c>
      <c r="B574" s="4" t="s">
        <v>2084</v>
      </c>
      <c r="C574" s="4">
        <f>+C575+C582+C586</f>
        <v>0</v>
      </c>
      <c r="D574" s="4">
        <f>+D575+D582+D586</f>
        <v>0</v>
      </c>
      <c r="E574" s="4">
        <f t="shared" si="14"/>
        <v>0</v>
      </c>
    </row>
    <row r="575" spans="1:5" ht="11.25">
      <c r="A575" s="1">
        <v>910000</v>
      </c>
      <c r="B575" s="4" t="s">
        <v>2085</v>
      </c>
      <c r="C575" s="4">
        <f>+C576+C578+C580</f>
        <v>0</v>
      </c>
      <c r="D575" s="4">
        <f>+D576+D578+D580</f>
        <v>337346224</v>
      </c>
      <c r="E575" s="4">
        <f t="shared" si="14"/>
        <v>337346224</v>
      </c>
    </row>
    <row r="576" spans="1:5" ht="11.25">
      <c r="A576" s="1">
        <v>912000</v>
      </c>
      <c r="B576" s="4" t="s">
        <v>2086</v>
      </c>
      <c r="C576" s="4">
        <f>+C577</f>
        <v>0</v>
      </c>
      <c r="D576" s="4">
        <f>+D577</f>
        <v>176406100</v>
      </c>
      <c r="E576" s="4">
        <f t="shared" si="14"/>
        <v>176406100</v>
      </c>
    </row>
    <row r="577" spans="1:5" ht="11.25">
      <c r="A577" s="1">
        <v>912002</v>
      </c>
      <c r="B577" s="18" t="s">
        <v>2087</v>
      </c>
      <c r="C577" s="18">
        <v>0</v>
      </c>
      <c r="D577" s="18">
        <v>176406100</v>
      </c>
      <c r="E577" s="18">
        <f t="shared" si="14"/>
        <v>176406100</v>
      </c>
    </row>
    <row r="578" spans="1:5" ht="11.25">
      <c r="A578" s="1">
        <v>913500</v>
      </c>
      <c r="B578" s="4" t="s">
        <v>2088</v>
      </c>
      <c r="C578" s="4">
        <f>SUM(C579)</f>
        <v>0</v>
      </c>
      <c r="D578" s="4">
        <f>SUM(D579)</f>
        <v>160940124</v>
      </c>
      <c r="E578" s="4">
        <f t="shared" si="14"/>
        <v>160940124</v>
      </c>
    </row>
    <row r="579" spans="1:5" ht="11.25">
      <c r="A579" s="1">
        <v>913503</v>
      </c>
      <c r="B579" s="18" t="s">
        <v>2089</v>
      </c>
      <c r="C579" s="18">
        <v>0</v>
      </c>
      <c r="D579" s="18">
        <v>160940124</v>
      </c>
      <c r="E579" s="18">
        <f t="shared" si="14"/>
        <v>160940124</v>
      </c>
    </row>
    <row r="580" spans="1:5" ht="11.25">
      <c r="A580" s="1">
        <v>919000</v>
      </c>
      <c r="B580" s="4" t="s">
        <v>2090</v>
      </c>
      <c r="C580" s="4">
        <f>+C581</f>
        <v>0</v>
      </c>
      <c r="D580" s="4">
        <f>+D581</f>
        <v>0</v>
      </c>
      <c r="E580" s="4">
        <f t="shared" si="14"/>
        <v>0</v>
      </c>
    </row>
    <row r="581" spans="1:5" ht="11.25">
      <c r="A581" s="1">
        <v>919090</v>
      </c>
      <c r="B581" s="18" t="s">
        <v>2091</v>
      </c>
      <c r="C581" s="18">
        <v>0</v>
      </c>
      <c r="D581" s="18">
        <v>0</v>
      </c>
      <c r="E581" s="18">
        <f t="shared" si="14"/>
        <v>0</v>
      </c>
    </row>
    <row r="582" spans="1:5" ht="11.25">
      <c r="A582" s="1">
        <v>930000</v>
      </c>
      <c r="B582" s="4" t="s">
        <v>2092</v>
      </c>
      <c r="C582" s="4">
        <f>+C583</f>
        <v>0</v>
      </c>
      <c r="D582" s="4">
        <f>+D583</f>
        <v>0</v>
      </c>
      <c r="E582" s="4">
        <f t="shared" si="14"/>
        <v>0</v>
      </c>
    </row>
    <row r="583" spans="1:5" ht="11.25">
      <c r="A583" s="1">
        <v>939000</v>
      </c>
      <c r="B583" s="4" t="s">
        <v>2093</v>
      </c>
      <c r="C583" s="4">
        <f>SUM(C584:C585)</f>
        <v>0</v>
      </c>
      <c r="D583" s="4">
        <f>SUM(D584:D585)</f>
        <v>0</v>
      </c>
      <c r="E583" s="4">
        <f t="shared" si="14"/>
        <v>0</v>
      </c>
    </row>
    <row r="584" spans="1:5" ht="11.25">
      <c r="A584" s="1">
        <v>939002</v>
      </c>
      <c r="B584" s="18" t="s">
        <v>2094</v>
      </c>
      <c r="C584" s="18">
        <v>0</v>
      </c>
      <c r="D584" s="18">
        <v>0</v>
      </c>
      <c r="E584" s="18">
        <f t="shared" si="14"/>
        <v>0</v>
      </c>
    </row>
    <row r="585" spans="1:5" ht="11.25">
      <c r="A585" s="1">
        <v>939090</v>
      </c>
      <c r="B585" s="18" t="s">
        <v>2095</v>
      </c>
      <c r="C585" s="18">
        <v>0</v>
      </c>
      <c r="D585" s="18">
        <v>0</v>
      </c>
      <c r="E585" s="18">
        <f t="shared" si="14"/>
        <v>0</v>
      </c>
    </row>
    <row r="586" spans="1:5" ht="11.25">
      <c r="A586" s="1">
        <v>990000</v>
      </c>
      <c r="B586" s="4" t="s">
        <v>2096</v>
      </c>
      <c r="C586" s="4">
        <f>+C587+C591</f>
        <v>0</v>
      </c>
      <c r="D586" s="4">
        <f>+D587+D591</f>
        <v>-337346224</v>
      </c>
      <c r="E586" s="4">
        <f t="shared" si="14"/>
        <v>-337346224</v>
      </c>
    </row>
    <row r="587" spans="1:5" ht="11.25">
      <c r="A587" s="1">
        <v>990500</v>
      </c>
      <c r="B587" s="4" t="s">
        <v>2097</v>
      </c>
      <c r="C587" s="4">
        <f>SUM(C588:C590)</f>
        <v>0</v>
      </c>
      <c r="D587" s="4">
        <f>SUM(D588:D590)</f>
        <v>-337346224</v>
      </c>
      <c r="E587" s="4">
        <f t="shared" si="14"/>
        <v>-337346224</v>
      </c>
    </row>
    <row r="588" spans="1:5" ht="11.25">
      <c r="A588" s="1">
        <v>990505</v>
      </c>
      <c r="B588" s="18" t="s">
        <v>2098</v>
      </c>
      <c r="C588" s="18">
        <v>0</v>
      </c>
      <c r="D588" s="18">
        <v>-176406100</v>
      </c>
      <c r="E588" s="18">
        <f t="shared" si="14"/>
        <v>-176406100</v>
      </c>
    </row>
    <row r="589" spans="1:5" ht="11.25">
      <c r="A589" s="1">
        <v>990508</v>
      </c>
      <c r="B589" s="18" t="s">
        <v>2099</v>
      </c>
      <c r="C589" s="18">
        <f>-C578</f>
        <v>0</v>
      </c>
      <c r="D589" s="18">
        <v>-160940124</v>
      </c>
      <c r="E589" s="18">
        <f t="shared" si="14"/>
        <v>-160940124</v>
      </c>
    </row>
    <row r="590" spans="1:5" ht="11.25">
      <c r="A590" s="1">
        <v>990590</v>
      </c>
      <c r="B590" s="18" t="s">
        <v>2095</v>
      </c>
      <c r="C590" s="18">
        <v>0</v>
      </c>
      <c r="D590" s="18">
        <v>0</v>
      </c>
      <c r="E590" s="18">
        <f t="shared" si="14"/>
        <v>0</v>
      </c>
    </row>
    <row r="591" spans="1:5" ht="11.25">
      <c r="A591" s="1">
        <v>991500</v>
      </c>
      <c r="B591" s="4" t="s">
        <v>2097</v>
      </c>
      <c r="C591" s="4">
        <f>C592</f>
        <v>0</v>
      </c>
      <c r="D591" s="4">
        <f>D592</f>
        <v>0</v>
      </c>
      <c r="E591" s="4">
        <f t="shared" si="14"/>
        <v>0</v>
      </c>
    </row>
    <row r="592" spans="1:5" ht="11.25">
      <c r="A592" s="1">
        <v>991590</v>
      </c>
      <c r="B592" s="18" t="s">
        <v>2095</v>
      </c>
      <c r="C592" s="18">
        <f>-C585-C584</f>
        <v>0</v>
      </c>
      <c r="D592" s="18">
        <v>0</v>
      </c>
      <c r="E592" s="18">
        <f t="shared" si="14"/>
        <v>0</v>
      </c>
    </row>
    <row r="593" spans="1:5" ht="11.25">
      <c r="A593" s="41">
        <v>0</v>
      </c>
      <c r="B593" s="41" t="s">
        <v>2100</v>
      </c>
      <c r="C593" s="4">
        <f>+C594+C709</f>
        <v>0</v>
      </c>
      <c r="D593" s="4">
        <f>+D594+D709</f>
        <v>0</v>
      </c>
      <c r="E593" s="4">
        <f t="shared" si="14"/>
        <v>0</v>
      </c>
    </row>
    <row r="594" spans="1:5" ht="11.25">
      <c r="A594" s="41">
        <v>30000</v>
      </c>
      <c r="B594" s="24" t="s">
        <v>2101</v>
      </c>
      <c r="C594" s="4">
        <f>+C595+C614+C633+C652+C671+C690</f>
        <v>0</v>
      </c>
      <c r="D594" s="4">
        <f>+D595+D614+D633+D652+D671+D690</f>
        <v>0</v>
      </c>
      <c r="E594" s="4">
        <f t="shared" si="14"/>
        <v>0</v>
      </c>
    </row>
    <row r="595" spans="1:5" ht="11.25">
      <c r="A595" s="41">
        <v>30500</v>
      </c>
      <c r="B595" s="4" t="s">
        <v>2102</v>
      </c>
      <c r="C595" s="4">
        <f>SUM(C596:C612)</f>
        <v>0</v>
      </c>
      <c r="D595" s="4">
        <f>SUM(D596:D613)</f>
        <v>-11195042428</v>
      </c>
      <c r="E595" s="4">
        <f t="shared" si="14"/>
        <v>-11195042428</v>
      </c>
    </row>
    <row r="596" spans="1:5" ht="11.25">
      <c r="A596" s="41">
        <v>30511</v>
      </c>
      <c r="B596" s="18" t="s">
        <v>2103</v>
      </c>
      <c r="C596" s="18">
        <v>0</v>
      </c>
      <c r="D596" s="18">
        <v>-12300017</v>
      </c>
      <c r="E596" s="18">
        <f t="shared" si="14"/>
        <v>-12300017</v>
      </c>
    </row>
    <row r="597" spans="1:5" ht="11.25">
      <c r="A597" s="41">
        <v>30512</v>
      </c>
      <c r="B597" s="18" t="s">
        <v>2104</v>
      </c>
      <c r="C597" s="18">
        <v>0</v>
      </c>
      <c r="D597" s="18">
        <v>-3250964</v>
      </c>
      <c r="E597" s="18">
        <f t="shared" si="14"/>
        <v>-3250964</v>
      </c>
    </row>
    <row r="598" spans="1:5" ht="11.25">
      <c r="A598" s="41">
        <v>30513</v>
      </c>
      <c r="B598" s="18" t="s">
        <v>2105</v>
      </c>
      <c r="C598" s="18">
        <v>0</v>
      </c>
      <c r="D598" s="18">
        <v>-1381123</v>
      </c>
      <c r="E598" s="18">
        <f t="shared" si="14"/>
        <v>-1381123</v>
      </c>
    </row>
    <row r="599" spans="1:5" ht="11.25">
      <c r="A599" s="41">
        <v>30514</v>
      </c>
      <c r="B599" s="18" t="s">
        <v>2106</v>
      </c>
      <c r="C599" s="18">
        <v>0</v>
      </c>
      <c r="D599" s="18">
        <v>-2040118</v>
      </c>
      <c r="E599" s="18">
        <f t="shared" si="14"/>
        <v>-2040118</v>
      </c>
    </row>
    <row r="600" spans="1:5" ht="11.25">
      <c r="A600" s="41">
        <v>30515</v>
      </c>
      <c r="B600" s="18" t="s">
        <v>2107</v>
      </c>
      <c r="C600" s="18">
        <v>0</v>
      </c>
      <c r="D600" s="18">
        <v>-1230144</v>
      </c>
      <c r="E600" s="18">
        <f t="shared" si="14"/>
        <v>-1230144</v>
      </c>
    </row>
    <row r="601" spans="1:5" ht="11.25">
      <c r="A601" s="41">
        <v>30516</v>
      </c>
      <c r="B601" s="18" t="s">
        <v>2108</v>
      </c>
      <c r="C601" s="18">
        <v>0</v>
      </c>
      <c r="D601" s="18">
        <v>-3508240</v>
      </c>
      <c r="E601" s="18">
        <f t="shared" si="14"/>
        <v>-3508240</v>
      </c>
    </row>
    <row r="602" spans="1:5" ht="11.25">
      <c r="A602" s="41">
        <v>30517</v>
      </c>
      <c r="B602" s="18" t="s">
        <v>2109</v>
      </c>
      <c r="C602" s="18">
        <v>0</v>
      </c>
      <c r="D602" s="18">
        <v>-89500</v>
      </c>
      <c r="E602" s="18">
        <f t="shared" si="14"/>
        <v>-89500</v>
      </c>
    </row>
    <row r="603" spans="1:5" ht="11.25">
      <c r="A603" s="41">
        <v>30518</v>
      </c>
      <c r="B603" s="18" t="s">
        <v>2110</v>
      </c>
      <c r="C603" s="18">
        <v>0</v>
      </c>
      <c r="D603" s="18">
        <v>0</v>
      </c>
      <c r="E603" s="18">
        <f t="shared" si="14"/>
        <v>0</v>
      </c>
    </row>
    <row r="604" spans="1:5" ht="11.25">
      <c r="A604" s="41" t="s">
        <v>2111</v>
      </c>
      <c r="B604" s="18" t="s">
        <v>2112</v>
      </c>
      <c r="C604" s="18">
        <v>0</v>
      </c>
      <c r="D604" s="18">
        <v>-52877690</v>
      </c>
      <c r="E604" s="18">
        <f t="shared" si="14"/>
        <v>-52877690</v>
      </c>
    </row>
    <row r="605" spans="1:5" ht="11.25">
      <c r="A605" s="41">
        <v>30521</v>
      </c>
      <c r="B605" s="18" t="s">
        <v>2113</v>
      </c>
      <c r="C605" s="18">
        <v>0</v>
      </c>
      <c r="D605" s="18">
        <v>-811292252</v>
      </c>
      <c r="E605" s="18">
        <f t="shared" si="14"/>
        <v>-811292252</v>
      </c>
    </row>
    <row r="606" spans="1:5" ht="11.25">
      <c r="A606" s="41">
        <v>30532</v>
      </c>
      <c r="B606" s="18" t="s">
        <v>2114</v>
      </c>
      <c r="C606" s="18">
        <v>0</v>
      </c>
      <c r="D606" s="18">
        <v>-655555943</v>
      </c>
      <c r="E606" s="18">
        <f t="shared" si="14"/>
        <v>-655555943</v>
      </c>
    </row>
    <row r="607" spans="1:5" ht="11.25">
      <c r="A607" s="41">
        <v>30534</v>
      </c>
      <c r="B607" s="18" t="s">
        <v>2115</v>
      </c>
      <c r="C607" s="18">
        <v>0</v>
      </c>
      <c r="D607" s="18">
        <v>0</v>
      </c>
      <c r="E607" s="18">
        <f aca="true" t="shared" si="16" ref="E607:E670">+C607+D607</f>
        <v>0</v>
      </c>
    </row>
    <row r="608" spans="1:5" ht="11.25">
      <c r="A608" s="41">
        <v>30538</v>
      </c>
      <c r="B608" s="18" t="s">
        <v>2116</v>
      </c>
      <c r="C608" s="18">
        <v>0</v>
      </c>
      <c r="D608" s="18">
        <v>-1515681661</v>
      </c>
      <c r="E608" s="18">
        <f t="shared" si="16"/>
        <v>-1515681661</v>
      </c>
    </row>
    <row r="609" spans="1:5" ht="11.25">
      <c r="A609" s="41">
        <v>30543</v>
      </c>
      <c r="B609" s="18" t="s">
        <v>2117</v>
      </c>
      <c r="C609" s="18">
        <v>0</v>
      </c>
      <c r="D609" s="18">
        <v>-6160975</v>
      </c>
      <c r="E609" s="18">
        <f t="shared" si="16"/>
        <v>-6160975</v>
      </c>
    </row>
    <row r="610" spans="1:5" ht="11.25">
      <c r="A610" s="41">
        <v>30544</v>
      </c>
      <c r="B610" s="18" t="s">
        <v>2118</v>
      </c>
      <c r="C610" s="18">
        <v>0</v>
      </c>
      <c r="D610" s="18">
        <v>-1113618</v>
      </c>
      <c r="E610" s="18">
        <f t="shared" si="16"/>
        <v>-1113618</v>
      </c>
    </row>
    <row r="611" spans="1:5" ht="11.25">
      <c r="A611" s="41">
        <v>30546</v>
      </c>
      <c r="B611" s="18" t="s">
        <v>2119</v>
      </c>
      <c r="C611" s="18">
        <v>0</v>
      </c>
      <c r="D611" s="18">
        <v>-7964342273</v>
      </c>
      <c r="E611" s="18">
        <f t="shared" si="16"/>
        <v>-7964342273</v>
      </c>
    </row>
    <row r="612" spans="1:5" ht="11.25">
      <c r="A612" s="41">
        <v>30558</v>
      </c>
      <c r="B612" s="18" t="s">
        <v>2120</v>
      </c>
      <c r="C612" s="18">
        <v>0</v>
      </c>
      <c r="D612" s="18">
        <v>-164217910</v>
      </c>
      <c r="E612" s="18">
        <f t="shared" si="16"/>
        <v>-164217910</v>
      </c>
    </row>
    <row r="613" spans="1:5" ht="11.25">
      <c r="A613" s="41">
        <v>30591</v>
      </c>
      <c r="B613" s="18" t="s">
        <v>2121</v>
      </c>
      <c r="C613" s="18">
        <v>0</v>
      </c>
      <c r="D613" s="18">
        <v>0</v>
      </c>
      <c r="E613" s="18">
        <f t="shared" si="16"/>
        <v>0</v>
      </c>
    </row>
    <row r="614" spans="1:5" ht="11.25">
      <c r="A614" s="41">
        <v>31000</v>
      </c>
      <c r="B614" s="4" t="s">
        <v>2122</v>
      </c>
      <c r="C614" s="4">
        <f>SUM(C615:C631)</f>
        <v>0</v>
      </c>
      <c r="D614" s="4">
        <f>SUM(D615:D632)</f>
        <v>2660313</v>
      </c>
      <c r="E614" s="4">
        <f t="shared" si="16"/>
        <v>2660313</v>
      </c>
    </row>
    <row r="615" spans="1:5" ht="11.25">
      <c r="A615" s="41">
        <v>31011</v>
      </c>
      <c r="B615" s="18" t="s">
        <v>2103</v>
      </c>
      <c r="C615" s="18">
        <v>0</v>
      </c>
      <c r="D615" s="18">
        <v>112544</v>
      </c>
      <c r="E615" s="18">
        <f t="shared" si="16"/>
        <v>112544</v>
      </c>
    </row>
    <row r="616" spans="1:5" ht="11.25">
      <c r="A616" s="41">
        <v>31012</v>
      </c>
      <c r="B616" s="18" t="s">
        <v>2104</v>
      </c>
      <c r="C616" s="18">
        <v>0</v>
      </c>
      <c r="D616" s="18">
        <v>158072</v>
      </c>
      <c r="E616" s="18">
        <f t="shared" si="16"/>
        <v>158072</v>
      </c>
    </row>
    <row r="617" spans="1:5" ht="11.25">
      <c r="A617" s="41">
        <v>31013</v>
      </c>
      <c r="B617" s="18" t="s">
        <v>2105</v>
      </c>
      <c r="C617" s="18">
        <v>0</v>
      </c>
      <c r="D617" s="18">
        <v>98475</v>
      </c>
      <c r="E617" s="18">
        <f t="shared" si="16"/>
        <v>98475</v>
      </c>
    </row>
    <row r="618" spans="1:5" ht="11.25">
      <c r="A618" s="41">
        <v>31014</v>
      </c>
      <c r="B618" s="18" t="s">
        <v>2106</v>
      </c>
      <c r="C618" s="18">
        <v>0</v>
      </c>
      <c r="D618" s="18">
        <v>20343</v>
      </c>
      <c r="E618" s="18">
        <f t="shared" si="16"/>
        <v>20343</v>
      </c>
    </row>
    <row r="619" spans="1:5" ht="11.25">
      <c r="A619" s="41">
        <v>31015</v>
      </c>
      <c r="B619" s="18" t="s">
        <v>2107</v>
      </c>
      <c r="C619" s="18">
        <v>0</v>
      </c>
      <c r="D619" s="18">
        <v>43000</v>
      </c>
      <c r="E619" s="18">
        <f t="shared" si="16"/>
        <v>43000</v>
      </c>
    </row>
    <row r="620" spans="1:5" ht="11.25">
      <c r="A620" s="41">
        <v>31016</v>
      </c>
      <c r="B620" s="18" t="s">
        <v>2108</v>
      </c>
      <c r="C620" s="18">
        <v>0</v>
      </c>
      <c r="D620" s="18">
        <v>23775</v>
      </c>
      <c r="E620" s="18">
        <f t="shared" si="16"/>
        <v>23775</v>
      </c>
    </row>
    <row r="621" spans="1:5" ht="11.25">
      <c r="A621" s="41">
        <v>31017</v>
      </c>
      <c r="B621" s="18" t="s">
        <v>2109</v>
      </c>
      <c r="C621" s="18">
        <v>0</v>
      </c>
      <c r="D621" s="18">
        <v>2394</v>
      </c>
      <c r="E621" s="18">
        <f t="shared" si="16"/>
        <v>2394</v>
      </c>
    </row>
    <row r="622" spans="1:5" ht="11.25">
      <c r="A622" s="41">
        <v>31018</v>
      </c>
      <c r="B622" s="18" t="s">
        <v>2110</v>
      </c>
      <c r="C622" s="18">
        <v>0</v>
      </c>
      <c r="D622" s="18">
        <v>0</v>
      </c>
      <c r="E622" s="18">
        <f t="shared" si="16"/>
        <v>0</v>
      </c>
    </row>
    <row r="623" spans="1:5" ht="11.25">
      <c r="A623" s="41">
        <v>31020</v>
      </c>
      <c r="B623" s="18" t="s">
        <v>2112</v>
      </c>
      <c r="C623" s="18">
        <v>0</v>
      </c>
      <c r="D623" s="18">
        <v>43</v>
      </c>
      <c r="E623" s="18">
        <f t="shared" si="16"/>
        <v>43</v>
      </c>
    </row>
    <row r="624" spans="1:5" ht="11.25">
      <c r="A624" s="41">
        <v>31021</v>
      </c>
      <c r="B624" s="18" t="s">
        <v>2113</v>
      </c>
      <c r="C624" s="18">
        <v>0</v>
      </c>
      <c r="D624" s="18">
        <v>21614</v>
      </c>
      <c r="E624" s="18">
        <f t="shared" si="16"/>
        <v>21614</v>
      </c>
    </row>
    <row r="625" spans="1:5" ht="11.25">
      <c r="A625" s="41">
        <v>31032</v>
      </c>
      <c r="B625" s="18" t="s">
        <v>2114</v>
      </c>
      <c r="C625" s="18">
        <v>0</v>
      </c>
      <c r="D625" s="18">
        <v>0</v>
      </c>
      <c r="E625" s="18">
        <f t="shared" si="16"/>
        <v>0</v>
      </c>
    </row>
    <row r="626" spans="1:5" ht="11.25">
      <c r="A626" s="41">
        <v>31034</v>
      </c>
      <c r="B626" s="18" t="s">
        <v>2115</v>
      </c>
      <c r="C626" s="18">
        <v>0</v>
      </c>
      <c r="D626" s="18">
        <v>0</v>
      </c>
      <c r="E626" s="18">
        <f t="shared" si="16"/>
        <v>0</v>
      </c>
    </row>
    <row r="627" spans="1:5" ht="11.25">
      <c r="A627" s="41">
        <v>31038</v>
      </c>
      <c r="B627" s="18" t="s">
        <v>2116</v>
      </c>
      <c r="C627" s="18">
        <v>0</v>
      </c>
      <c r="D627" s="18">
        <v>121165</v>
      </c>
      <c r="E627" s="18">
        <f t="shared" si="16"/>
        <v>121165</v>
      </c>
    </row>
    <row r="628" spans="1:5" ht="11.25">
      <c r="A628" s="41">
        <v>31043</v>
      </c>
      <c r="B628" s="18" t="s">
        <v>2123</v>
      </c>
      <c r="C628" s="18">
        <v>0</v>
      </c>
      <c r="D628" s="18">
        <v>147</v>
      </c>
      <c r="E628" s="18">
        <f t="shared" si="16"/>
        <v>147</v>
      </c>
    </row>
    <row r="629" spans="1:5" ht="11.25">
      <c r="A629" s="41">
        <v>31044</v>
      </c>
      <c r="B629" s="18" t="s">
        <v>0</v>
      </c>
      <c r="C629" s="18">
        <v>0</v>
      </c>
      <c r="D629" s="18">
        <v>10608</v>
      </c>
      <c r="E629" s="18">
        <f t="shared" si="16"/>
        <v>10608</v>
      </c>
    </row>
    <row r="630" spans="1:5" ht="11.25">
      <c r="A630" s="41">
        <v>31046</v>
      </c>
      <c r="B630" s="18" t="s">
        <v>2119</v>
      </c>
      <c r="C630" s="18">
        <v>0</v>
      </c>
      <c r="D630" s="18">
        <v>40576</v>
      </c>
      <c r="E630" s="18">
        <f t="shared" si="16"/>
        <v>40576</v>
      </c>
    </row>
    <row r="631" spans="1:5" ht="11.25">
      <c r="A631" s="41">
        <v>31058</v>
      </c>
      <c r="B631" s="18" t="s">
        <v>1</v>
      </c>
      <c r="C631" s="18">
        <v>0</v>
      </c>
      <c r="D631" s="18">
        <v>2007557</v>
      </c>
      <c r="E631" s="18">
        <f t="shared" si="16"/>
        <v>2007557</v>
      </c>
    </row>
    <row r="632" spans="1:5" ht="11.25">
      <c r="A632" s="41">
        <v>31091</v>
      </c>
      <c r="B632" s="18" t="s">
        <v>2121</v>
      </c>
      <c r="C632" s="18">
        <v>0</v>
      </c>
      <c r="D632" s="18">
        <v>0</v>
      </c>
      <c r="E632" s="18">
        <f t="shared" si="16"/>
        <v>0</v>
      </c>
    </row>
    <row r="633" spans="1:5" ht="11.25">
      <c r="A633" s="41">
        <v>31200</v>
      </c>
      <c r="B633" s="4" t="s">
        <v>2</v>
      </c>
      <c r="C633" s="4">
        <f>SUM(C634:C649)</f>
        <v>0</v>
      </c>
      <c r="D633" s="4">
        <f>SUM(D634:D651)</f>
        <v>834938</v>
      </c>
      <c r="E633" s="4">
        <f t="shared" si="16"/>
        <v>834938</v>
      </c>
    </row>
    <row r="634" spans="1:5" ht="11.25">
      <c r="A634" s="41">
        <v>31211</v>
      </c>
      <c r="B634" s="18" t="s">
        <v>2103</v>
      </c>
      <c r="C634" s="18">
        <v>0</v>
      </c>
      <c r="D634" s="18">
        <v>277702</v>
      </c>
      <c r="E634" s="18">
        <f t="shared" si="16"/>
        <v>277702</v>
      </c>
    </row>
    <row r="635" spans="1:5" ht="11.25">
      <c r="A635" s="41">
        <v>31212</v>
      </c>
      <c r="B635" s="18" t="s">
        <v>2104</v>
      </c>
      <c r="C635" s="18">
        <v>0</v>
      </c>
      <c r="D635" s="18">
        <v>41597</v>
      </c>
      <c r="E635" s="18">
        <f t="shared" si="16"/>
        <v>41597</v>
      </c>
    </row>
    <row r="636" spans="1:5" ht="11.25">
      <c r="A636" s="41">
        <v>31213</v>
      </c>
      <c r="B636" s="18" t="s">
        <v>3</v>
      </c>
      <c r="C636" s="18">
        <v>0</v>
      </c>
      <c r="D636" s="18">
        <v>0</v>
      </c>
      <c r="E636" s="18">
        <f t="shared" si="16"/>
        <v>0</v>
      </c>
    </row>
    <row r="637" spans="1:5" ht="11.25">
      <c r="A637" s="41">
        <v>31214</v>
      </c>
      <c r="B637" s="18" t="s">
        <v>4</v>
      </c>
      <c r="C637" s="18">
        <v>0</v>
      </c>
      <c r="D637" s="18">
        <v>41399</v>
      </c>
      <c r="E637" s="18">
        <f t="shared" si="16"/>
        <v>41399</v>
      </c>
    </row>
    <row r="638" spans="1:5" ht="11.25">
      <c r="A638" s="41">
        <v>31215</v>
      </c>
      <c r="B638" s="18" t="s">
        <v>2107</v>
      </c>
      <c r="C638" s="18">
        <v>0</v>
      </c>
      <c r="D638" s="18">
        <v>36096</v>
      </c>
      <c r="E638" s="18">
        <f t="shared" si="16"/>
        <v>36096</v>
      </c>
    </row>
    <row r="639" spans="1:5" ht="11.25">
      <c r="A639" s="41">
        <v>31216</v>
      </c>
      <c r="B639" s="18" t="s">
        <v>2108</v>
      </c>
      <c r="C639" s="18">
        <v>0</v>
      </c>
      <c r="D639" s="18">
        <v>5987</v>
      </c>
      <c r="E639" s="18">
        <f t="shared" si="16"/>
        <v>5987</v>
      </c>
    </row>
    <row r="640" spans="1:5" ht="11.25">
      <c r="A640" s="41">
        <v>31217</v>
      </c>
      <c r="B640" s="18" t="s">
        <v>5</v>
      </c>
      <c r="C640" s="18">
        <v>0</v>
      </c>
      <c r="D640" s="18">
        <v>383</v>
      </c>
      <c r="E640" s="18">
        <f t="shared" si="16"/>
        <v>383</v>
      </c>
    </row>
    <row r="641" spans="1:5" ht="11.25">
      <c r="A641" s="41">
        <v>31218</v>
      </c>
      <c r="B641" s="18" t="s">
        <v>2110</v>
      </c>
      <c r="C641" s="18">
        <v>0</v>
      </c>
      <c r="D641" s="18">
        <v>0</v>
      </c>
      <c r="E641" s="18">
        <f t="shared" si="16"/>
        <v>0</v>
      </c>
    </row>
    <row r="642" spans="1:5" ht="11.25">
      <c r="A642" s="41">
        <v>31220</v>
      </c>
      <c r="B642" s="18" t="s">
        <v>2112</v>
      </c>
      <c r="C642" s="18">
        <v>0</v>
      </c>
      <c r="D642" s="18">
        <v>10956</v>
      </c>
      <c r="E642" s="18">
        <f t="shared" si="16"/>
        <v>10956</v>
      </c>
    </row>
    <row r="643" spans="1:5" ht="11.25">
      <c r="A643" s="41">
        <v>31221</v>
      </c>
      <c r="B643" s="18" t="s">
        <v>6</v>
      </c>
      <c r="C643" s="18">
        <v>0</v>
      </c>
      <c r="D643" s="18">
        <v>3529</v>
      </c>
      <c r="E643" s="18">
        <f t="shared" si="16"/>
        <v>3529</v>
      </c>
    </row>
    <row r="644" spans="1:5" ht="11.25">
      <c r="A644" s="41">
        <v>31232</v>
      </c>
      <c r="B644" s="18" t="s">
        <v>7</v>
      </c>
      <c r="C644" s="18">
        <v>0</v>
      </c>
      <c r="D644" s="18">
        <v>0</v>
      </c>
      <c r="E644" s="18">
        <f t="shared" si="16"/>
        <v>0</v>
      </c>
    </row>
    <row r="645" spans="1:5" ht="11.25">
      <c r="A645" s="41">
        <v>31234</v>
      </c>
      <c r="B645" s="18" t="s">
        <v>8</v>
      </c>
      <c r="C645" s="18">
        <v>0</v>
      </c>
      <c r="D645" s="18">
        <v>0</v>
      </c>
      <c r="E645" s="18">
        <f t="shared" si="16"/>
        <v>0</v>
      </c>
    </row>
    <row r="646" spans="1:5" ht="11.25">
      <c r="A646" s="41">
        <v>31238</v>
      </c>
      <c r="B646" s="18" t="s">
        <v>2116</v>
      </c>
      <c r="C646" s="18">
        <v>0</v>
      </c>
      <c r="D646" s="18">
        <v>0</v>
      </c>
      <c r="E646" s="18">
        <f t="shared" si="16"/>
        <v>0</v>
      </c>
    </row>
    <row r="647" spans="1:5" ht="11.25">
      <c r="A647" s="41">
        <v>31243</v>
      </c>
      <c r="B647" s="18" t="s">
        <v>2123</v>
      </c>
      <c r="C647" s="18">
        <v>0</v>
      </c>
      <c r="D647" s="18">
        <v>895</v>
      </c>
      <c r="E647" s="18">
        <f t="shared" si="16"/>
        <v>895</v>
      </c>
    </row>
    <row r="648" spans="1:5" ht="11.25">
      <c r="A648" s="41">
        <v>31244</v>
      </c>
      <c r="B648" s="18" t="s">
        <v>0</v>
      </c>
      <c r="C648" s="18">
        <v>0</v>
      </c>
      <c r="D648" s="18">
        <v>54480</v>
      </c>
      <c r="E648" s="18">
        <f t="shared" si="16"/>
        <v>54480</v>
      </c>
    </row>
    <row r="649" spans="1:5" ht="11.25">
      <c r="A649" s="41">
        <v>31246</v>
      </c>
      <c r="B649" s="18" t="s">
        <v>2119</v>
      </c>
      <c r="C649" s="18">
        <v>0</v>
      </c>
      <c r="D649" s="18">
        <v>0</v>
      </c>
      <c r="E649" s="18">
        <f t="shared" si="16"/>
        <v>0</v>
      </c>
    </row>
    <row r="650" spans="1:5" ht="11.25">
      <c r="A650" s="41">
        <v>31258</v>
      </c>
      <c r="B650" s="18" t="s">
        <v>9</v>
      </c>
      <c r="C650" s="18">
        <v>0</v>
      </c>
      <c r="D650" s="18">
        <v>361914</v>
      </c>
      <c r="E650" s="18">
        <f t="shared" si="16"/>
        <v>361914</v>
      </c>
    </row>
    <row r="651" spans="1:5" ht="11.25">
      <c r="A651" s="41">
        <v>31291</v>
      </c>
      <c r="B651" s="18" t="s">
        <v>2121</v>
      </c>
      <c r="C651" s="18">
        <v>0</v>
      </c>
      <c r="D651" s="18">
        <v>0</v>
      </c>
      <c r="E651" s="18">
        <f t="shared" si="16"/>
        <v>0</v>
      </c>
    </row>
    <row r="652" spans="1:5" ht="11.25">
      <c r="A652" s="41">
        <v>31500</v>
      </c>
      <c r="B652" s="4" t="s">
        <v>10</v>
      </c>
      <c r="C652" s="4">
        <f>SUM(C653:C670)</f>
        <v>0</v>
      </c>
      <c r="D652" s="4">
        <f>SUM(D653:D670)</f>
        <v>161458840</v>
      </c>
      <c r="E652" s="4">
        <f t="shared" si="16"/>
        <v>161458840</v>
      </c>
    </row>
    <row r="653" spans="1:5" ht="11.25">
      <c r="A653" s="41">
        <v>31511</v>
      </c>
      <c r="B653" s="18" t="s">
        <v>2103</v>
      </c>
      <c r="C653" s="18">
        <v>0</v>
      </c>
      <c r="D653" s="18">
        <v>20030</v>
      </c>
      <c r="E653" s="18">
        <f t="shared" si="16"/>
        <v>20030</v>
      </c>
    </row>
    <row r="654" spans="1:5" ht="11.25">
      <c r="A654" s="41">
        <v>31512</v>
      </c>
      <c r="B654" s="18" t="s">
        <v>2104</v>
      </c>
      <c r="C654" s="18">
        <v>0</v>
      </c>
      <c r="D654" s="18">
        <v>770436</v>
      </c>
      <c r="E654" s="18">
        <f t="shared" si="16"/>
        <v>770436</v>
      </c>
    </row>
    <row r="655" spans="1:5" ht="11.25">
      <c r="A655" s="41">
        <v>31513</v>
      </c>
      <c r="B655" s="18" t="s">
        <v>11</v>
      </c>
      <c r="C655" s="18">
        <v>0</v>
      </c>
      <c r="D655" s="18">
        <v>0</v>
      </c>
      <c r="E655" s="18">
        <f t="shared" si="16"/>
        <v>0</v>
      </c>
    </row>
    <row r="656" spans="1:5" ht="11.25">
      <c r="A656" s="41">
        <v>31514</v>
      </c>
      <c r="B656" s="18" t="s">
        <v>12</v>
      </c>
      <c r="C656" s="18">
        <v>0</v>
      </c>
      <c r="D656" s="18">
        <v>0</v>
      </c>
      <c r="E656" s="18">
        <f t="shared" si="16"/>
        <v>0</v>
      </c>
    </row>
    <row r="657" spans="1:5" ht="11.25">
      <c r="A657" s="41">
        <v>31515</v>
      </c>
      <c r="B657" s="18" t="s">
        <v>2107</v>
      </c>
      <c r="C657" s="18">
        <v>0</v>
      </c>
      <c r="D657" s="18">
        <v>144178</v>
      </c>
      <c r="E657" s="18">
        <f t="shared" si="16"/>
        <v>144178</v>
      </c>
    </row>
    <row r="658" spans="1:5" ht="11.25">
      <c r="A658" s="41">
        <v>31516</v>
      </c>
      <c r="B658" s="18" t="s">
        <v>13</v>
      </c>
      <c r="C658" s="18">
        <v>0</v>
      </c>
      <c r="D658" s="18">
        <v>642206</v>
      </c>
      <c r="E658" s="18">
        <f t="shared" si="16"/>
        <v>642206</v>
      </c>
    </row>
    <row r="659" spans="1:5" ht="11.25">
      <c r="A659" s="41">
        <v>31517</v>
      </c>
      <c r="B659" s="18" t="s">
        <v>2109</v>
      </c>
      <c r="C659" s="18">
        <v>0</v>
      </c>
      <c r="D659" s="18">
        <v>60</v>
      </c>
      <c r="E659" s="18">
        <f t="shared" si="16"/>
        <v>60</v>
      </c>
    </row>
    <row r="660" spans="1:5" ht="11.25">
      <c r="A660" s="41">
        <v>31518</v>
      </c>
      <c r="B660" s="18" t="s">
        <v>14</v>
      </c>
      <c r="C660" s="18">
        <v>0</v>
      </c>
      <c r="D660" s="18">
        <v>0</v>
      </c>
      <c r="E660" s="18">
        <f t="shared" si="16"/>
        <v>0</v>
      </c>
    </row>
    <row r="661" spans="1:5" ht="11.25">
      <c r="A661" s="41">
        <v>31520</v>
      </c>
      <c r="B661" s="18" t="s">
        <v>2112</v>
      </c>
      <c r="C661" s="18">
        <v>0</v>
      </c>
      <c r="D661" s="18">
        <v>90192</v>
      </c>
      <c r="E661" s="18">
        <f t="shared" si="16"/>
        <v>90192</v>
      </c>
    </row>
    <row r="662" spans="1:5" ht="11.25">
      <c r="A662" s="41">
        <v>31521</v>
      </c>
      <c r="B662" s="18" t="s">
        <v>15</v>
      </c>
      <c r="C662" s="18">
        <v>0</v>
      </c>
      <c r="D662" s="18">
        <v>2907</v>
      </c>
      <c r="E662" s="18">
        <f t="shared" si="16"/>
        <v>2907</v>
      </c>
    </row>
    <row r="663" spans="1:5" ht="11.25">
      <c r="A663" s="41">
        <v>31532</v>
      </c>
      <c r="B663" s="18" t="s">
        <v>16</v>
      </c>
      <c r="C663" s="18">
        <v>0</v>
      </c>
      <c r="D663" s="18">
        <v>49609158</v>
      </c>
      <c r="E663" s="18">
        <f t="shared" si="16"/>
        <v>49609158</v>
      </c>
    </row>
    <row r="664" spans="1:5" ht="11.25">
      <c r="A664" s="41">
        <v>31534</v>
      </c>
      <c r="B664" s="18" t="s">
        <v>2115</v>
      </c>
      <c r="C664" s="18">
        <v>0</v>
      </c>
      <c r="D664" s="18">
        <v>0</v>
      </c>
      <c r="E664" s="18">
        <f t="shared" si="16"/>
        <v>0</v>
      </c>
    </row>
    <row r="665" spans="1:5" ht="11.25">
      <c r="A665" s="41">
        <v>31538</v>
      </c>
      <c r="B665" s="18" t="s">
        <v>17</v>
      </c>
      <c r="C665" s="18">
        <v>0</v>
      </c>
      <c r="D665" s="18">
        <v>0</v>
      </c>
      <c r="E665" s="18">
        <f t="shared" si="16"/>
        <v>0</v>
      </c>
    </row>
    <row r="666" spans="1:5" ht="11.25">
      <c r="A666" s="41">
        <v>31543</v>
      </c>
      <c r="B666" s="18" t="s">
        <v>2123</v>
      </c>
      <c r="C666" s="18">
        <v>0</v>
      </c>
      <c r="D666" s="18">
        <v>442361</v>
      </c>
      <c r="E666" s="18">
        <f t="shared" si="16"/>
        <v>442361</v>
      </c>
    </row>
    <row r="667" spans="1:5" ht="11.25">
      <c r="A667" s="41">
        <v>31544</v>
      </c>
      <c r="B667" s="18" t="s">
        <v>18</v>
      </c>
      <c r="C667" s="18">
        <v>0</v>
      </c>
      <c r="D667" s="18">
        <v>78299</v>
      </c>
      <c r="E667" s="18">
        <f t="shared" si="16"/>
        <v>78299</v>
      </c>
    </row>
    <row r="668" spans="1:5" ht="11.25">
      <c r="A668" s="41">
        <v>31546</v>
      </c>
      <c r="B668" s="18" t="s">
        <v>19</v>
      </c>
      <c r="C668" s="18">
        <v>0</v>
      </c>
      <c r="D668" s="18">
        <v>0</v>
      </c>
      <c r="E668" s="18">
        <f t="shared" si="16"/>
        <v>0</v>
      </c>
    </row>
    <row r="669" spans="1:5" ht="11.25">
      <c r="A669" s="41">
        <v>31558</v>
      </c>
      <c r="B669" s="18" t="s">
        <v>2120</v>
      </c>
      <c r="C669" s="18">
        <v>0</v>
      </c>
      <c r="D669" s="18">
        <v>109659013</v>
      </c>
      <c r="E669" s="18">
        <f t="shared" si="16"/>
        <v>109659013</v>
      </c>
    </row>
    <row r="670" spans="1:5" ht="11.25">
      <c r="A670" s="41">
        <v>31591</v>
      </c>
      <c r="B670" s="18" t="s">
        <v>2121</v>
      </c>
      <c r="C670" s="18">
        <v>0</v>
      </c>
      <c r="D670" s="18">
        <v>0</v>
      </c>
      <c r="E670" s="18">
        <f t="shared" si="16"/>
        <v>0</v>
      </c>
    </row>
    <row r="671" spans="1:5" ht="11.25">
      <c r="A671" s="41">
        <v>32200</v>
      </c>
      <c r="B671" s="4" t="s">
        <v>20</v>
      </c>
      <c r="C671" s="4">
        <f>SUM(C672:C679)</f>
        <v>0</v>
      </c>
      <c r="D671" s="4">
        <f>SUM(D672:D689)</f>
        <v>230272772</v>
      </c>
      <c r="E671" s="4">
        <f aca="true" t="shared" si="17" ref="E671:E729">+C671+D671</f>
        <v>230272772</v>
      </c>
    </row>
    <row r="672" spans="1:5" ht="11.25">
      <c r="A672" s="41">
        <v>32211</v>
      </c>
      <c r="B672" s="18" t="s">
        <v>2103</v>
      </c>
      <c r="C672" s="18">
        <v>0</v>
      </c>
      <c r="D672" s="18">
        <v>554346</v>
      </c>
      <c r="E672" s="18">
        <f t="shared" si="17"/>
        <v>554346</v>
      </c>
    </row>
    <row r="673" spans="1:5" ht="11.25">
      <c r="A673" s="41">
        <v>32212</v>
      </c>
      <c r="B673" s="18" t="s">
        <v>2104</v>
      </c>
      <c r="C673" s="18">
        <v>0</v>
      </c>
      <c r="D673" s="18">
        <v>1596181</v>
      </c>
      <c r="E673" s="18">
        <f t="shared" si="17"/>
        <v>1596181</v>
      </c>
    </row>
    <row r="674" spans="1:5" ht="11.25">
      <c r="A674" s="41">
        <v>32213</v>
      </c>
      <c r="B674" s="18" t="s">
        <v>21</v>
      </c>
      <c r="C674" s="18">
        <v>0</v>
      </c>
      <c r="D674" s="18">
        <v>68074</v>
      </c>
      <c r="E674" s="18">
        <f t="shared" si="17"/>
        <v>68074</v>
      </c>
    </row>
    <row r="675" spans="1:5" ht="11.25">
      <c r="A675" s="41">
        <v>32214</v>
      </c>
      <c r="B675" s="18" t="s">
        <v>2106</v>
      </c>
      <c r="C675" s="18">
        <v>0</v>
      </c>
      <c r="D675" s="18">
        <v>96684</v>
      </c>
      <c r="E675" s="18">
        <f t="shared" si="17"/>
        <v>96684</v>
      </c>
    </row>
    <row r="676" spans="1:5" ht="11.25">
      <c r="A676" s="41">
        <v>32215</v>
      </c>
      <c r="B676" s="18" t="s">
        <v>2107</v>
      </c>
      <c r="C676" s="18">
        <v>0</v>
      </c>
      <c r="D676" s="18">
        <v>768977</v>
      </c>
      <c r="E676" s="18">
        <f t="shared" si="17"/>
        <v>768977</v>
      </c>
    </row>
    <row r="677" spans="1:5" ht="11.25">
      <c r="A677" s="41">
        <v>32216</v>
      </c>
      <c r="B677" s="18" t="s">
        <v>2108</v>
      </c>
      <c r="C677" s="18">
        <v>0</v>
      </c>
      <c r="D677" s="18">
        <v>1104980</v>
      </c>
      <c r="E677" s="18">
        <f t="shared" si="17"/>
        <v>1104980</v>
      </c>
    </row>
    <row r="678" spans="1:5" ht="11.25">
      <c r="A678" s="41">
        <v>32217</v>
      </c>
      <c r="B678" s="18" t="s">
        <v>22</v>
      </c>
      <c r="C678" s="18">
        <v>0</v>
      </c>
      <c r="D678" s="18">
        <v>50000</v>
      </c>
      <c r="E678" s="18">
        <f t="shared" si="17"/>
        <v>50000</v>
      </c>
    </row>
    <row r="679" spans="1:5" ht="11.25">
      <c r="A679" s="41">
        <v>32218</v>
      </c>
      <c r="B679" s="18" t="s">
        <v>2110</v>
      </c>
      <c r="C679" s="18">
        <v>0</v>
      </c>
      <c r="D679" s="18">
        <v>0</v>
      </c>
      <c r="E679" s="18">
        <f t="shared" si="17"/>
        <v>0</v>
      </c>
    </row>
    <row r="680" spans="1:5" ht="11.25">
      <c r="A680" s="41">
        <v>32220</v>
      </c>
      <c r="B680" s="18" t="s">
        <v>2112</v>
      </c>
      <c r="C680" s="18">
        <v>0</v>
      </c>
      <c r="D680" s="18">
        <v>27179</v>
      </c>
      <c r="E680" s="18">
        <f t="shared" si="17"/>
        <v>27179</v>
      </c>
    </row>
    <row r="681" spans="1:5" ht="11.25">
      <c r="A681" s="41">
        <v>32221</v>
      </c>
      <c r="B681" s="18" t="s">
        <v>6</v>
      </c>
      <c r="C681" s="18">
        <v>0</v>
      </c>
      <c r="D681" s="18">
        <v>0</v>
      </c>
      <c r="E681" s="18">
        <f t="shared" si="17"/>
        <v>0</v>
      </c>
    </row>
    <row r="682" spans="1:5" ht="11.25">
      <c r="A682" s="41">
        <v>32232</v>
      </c>
      <c r="B682" s="18" t="s">
        <v>2114</v>
      </c>
      <c r="C682" s="18">
        <v>0</v>
      </c>
      <c r="D682" s="18">
        <v>0</v>
      </c>
      <c r="E682" s="18">
        <f t="shared" si="17"/>
        <v>0</v>
      </c>
    </row>
    <row r="683" spans="1:5" ht="11.25">
      <c r="A683" s="41">
        <v>32234</v>
      </c>
      <c r="B683" s="18" t="s">
        <v>2115</v>
      </c>
      <c r="C683" s="18">
        <v>0</v>
      </c>
      <c r="D683" s="18">
        <v>0</v>
      </c>
      <c r="E683" s="18">
        <f t="shared" si="17"/>
        <v>0</v>
      </c>
    </row>
    <row r="684" spans="1:5" ht="11.25">
      <c r="A684" s="41">
        <v>32238</v>
      </c>
      <c r="B684" s="18" t="s">
        <v>2116</v>
      </c>
      <c r="C684" s="18">
        <v>0</v>
      </c>
      <c r="D684" s="18">
        <v>224106684</v>
      </c>
      <c r="E684" s="18">
        <f t="shared" si="17"/>
        <v>224106684</v>
      </c>
    </row>
    <row r="685" spans="1:5" ht="11.25">
      <c r="A685" s="41">
        <v>32243</v>
      </c>
      <c r="B685" s="18" t="s">
        <v>2123</v>
      </c>
      <c r="C685" s="18">
        <v>0</v>
      </c>
      <c r="D685" s="18">
        <v>10500</v>
      </c>
      <c r="E685" s="18">
        <f t="shared" si="17"/>
        <v>10500</v>
      </c>
    </row>
    <row r="686" spans="1:5" ht="11.25">
      <c r="A686" s="41">
        <v>32244</v>
      </c>
      <c r="B686" s="18" t="s">
        <v>23</v>
      </c>
      <c r="C686" s="18">
        <v>0</v>
      </c>
      <c r="D686" s="18">
        <v>3014</v>
      </c>
      <c r="E686" s="18">
        <f t="shared" si="17"/>
        <v>3014</v>
      </c>
    </row>
    <row r="687" spans="1:5" ht="11.25">
      <c r="A687" s="41">
        <v>32246</v>
      </c>
      <c r="B687" s="18" t="s">
        <v>19</v>
      </c>
      <c r="C687" s="18">
        <v>0</v>
      </c>
      <c r="D687" s="18">
        <v>0</v>
      </c>
      <c r="E687" s="18">
        <f t="shared" si="17"/>
        <v>0</v>
      </c>
    </row>
    <row r="688" spans="1:5" ht="11.25">
      <c r="A688" s="41">
        <v>32258</v>
      </c>
      <c r="B688" s="18" t="s">
        <v>9</v>
      </c>
      <c r="C688" s="18">
        <v>0</v>
      </c>
      <c r="D688" s="18">
        <v>1886153</v>
      </c>
      <c r="E688" s="18">
        <f t="shared" si="17"/>
        <v>1886153</v>
      </c>
    </row>
    <row r="689" spans="1:5" ht="11.25">
      <c r="A689" s="41">
        <v>32291</v>
      </c>
      <c r="B689" s="18" t="s">
        <v>2121</v>
      </c>
      <c r="C689" s="18">
        <v>0</v>
      </c>
      <c r="D689" s="18">
        <v>0</v>
      </c>
      <c r="E689" s="18">
        <f t="shared" si="17"/>
        <v>0</v>
      </c>
    </row>
    <row r="690" spans="1:5" ht="11.25">
      <c r="A690" s="41">
        <v>33000</v>
      </c>
      <c r="B690" s="4" t="s">
        <v>24</v>
      </c>
      <c r="C690" s="4">
        <f>SUM(C691:C706)</f>
        <v>0</v>
      </c>
      <c r="D690" s="4">
        <f>SUM(D691:D708)</f>
        <v>10799815565</v>
      </c>
      <c r="E690" s="4">
        <f t="shared" si="17"/>
        <v>10799815565</v>
      </c>
    </row>
    <row r="691" spans="1:5" ht="11.25">
      <c r="A691" s="41">
        <v>33011</v>
      </c>
      <c r="B691" s="18" t="s">
        <v>2103</v>
      </c>
      <c r="C691" s="18">
        <v>0</v>
      </c>
      <c r="D691" s="18">
        <v>11335395</v>
      </c>
      <c r="E691" s="18">
        <f t="shared" si="17"/>
        <v>11335395</v>
      </c>
    </row>
    <row r="692" spans="1:5" ht="11.25">
      <c r="A692" s="41">
        <v>33012</v>
      </c>
      <c r="B692" s="18" t="s">
        <v>2104</v>
      </c>
      <c r="C692" s="18">
        <v>0</v>
      </c>
      <c r="D692" s="18">
        <v>684678</v>
      </c>
      <c r="E692" s="18">
        <f t="shared" si="17"/>
        <v>684678</v>
      </c>
    </row>
    <row r="693" spans="1:5" ht="11.25">
      <c r="A693" s="41">
        <v>33013</v>
      </c>
      <c r="B693" s="18" t="s">
        <v>21</v>
      </c>
      <c r="C693" s="18">
        <v>0</v>
      </c>
      <c r="D693" s="18">
        <v>1214574</v>
      </c>
      <c r="E693" s="18">
        <f t="shared" si="17"/>
        <v>1214574</v>
      </c>
    </row>
    <row r="694" spans="1:5" ht="11.25">
      <c r="A694" s="41">
        <v>33014</v>
      </c>
      <c r="B694" s="18" t="s">
        <v>2106</v>
      </c>
      <c r="C694" s="18">
        <v>0</v>
      </c>
      <c r="D694" s="18">
        <v>1881692</v>
      </c>
      <c r="E694" s="18">
        <f t="shared" si="17"/>
        <v>1881692</v>
      </c>
    </row>
    <row r="695" spans="1:5" ht="11.25">
      <c r="A695" s="41">
        <v>33015</v>
      </c>
      <c r="B695" s="18" t="s">
        <v>2107</v>
      </c>
      <c r="C695" s="18">
        <v>0</v>
      </c>
      <c r="D695" s="18">
        <v>237893</v>
      </c>
      <c r="E695" s="18">
        <f t="shared" si="17"/>
        <v>237893</v>
      </c>
    </row>
    <row r="696" spans="1:5" ht="11.25">
      <c r="A696" s="41">
        <v>33016</v>
      </c>
      <c r="B696" s="18" t="s">
        <v>25</v>
      </c>
      <c r="C696" s="18">
        <v>0</v>
      </c>
      <c r="D696" s="18">
        <v>1731292</v>
      </c>
      <c r="E696" s="18">
        <f t="shared" si="17"/>
        <v>1731292</v>
      </c>
    </row>
    <row r="697" spans="1:5" ht="11.25">
      <c r="A697" s="41">
        <v>33017</v>
      </c>
      <c r="B697" s="18" t="s">
        <v>22</v>
      </c>
      <c r="C697" s="18">
        <v>0</v>
      </c>
      <c r="D697" s="18">
        <v>36663</v>
      </c>
      <c r="E697" s="18">
        <f t="shared" si="17"/>
        <v>36663</v>
      </c>
    </row>
    <row r="698" spans="1:5" ht="11.25">
      <c r="A698" s="41">
        <v>33018</v>
      </c>
      <c r="B698" s="18" t="s">
        <v>14</v>
      </c>
      <c r="C698" s="18">
        <v>0</v>
      </c>
      <c r="D698" s="18">
        <v>0</v>
      </c>
      <c r="E698" s="18">
        <f t="shared" si="17"/>
        <v>0</v>
      </c>
    </row>
    <row r="699" spans="1:5" ht="11.25">
      <c r="A699" s="41">
        <v>33020</v>
      </c>
      <c r="B699" s="18" t="s">
        <v>2112</v>
      </c>
      <c r="C699" s="18">
        <v>0</v>
      </c>
      <c r="D699" s="18">
        <v>52749320</v>
      </c>
      <c r="E699" s="18">
        <f t="shared" si="17"/>
        <v>52749320</v>
      </c>
    </row>
    <row r="700" spans="1:5" ht="11.25">
      <c r="A700" s="41">
        <v>33021</v>
      </c>
      <c r="B700" s="18" t="s">
        <v>6</v>
      </c>
      <c r="C700" s="18">
        <v>0</v>
      </c>
      <c r="D700" s="18">
        <v>811264202</v>
      </c>
      <c r="E700" s="18">
        <f t="shared" si="17"/>
        <v>811264202</v>
      </c>
    </row>
    <row r="701" spans="1:5" ht="11.25">
      <c r="A701" s="41">
        <v>33032</v>
      </c>
      <c r="B701" s="18" t="s">
        <v>2114</v>
      </c>
      <c r="C701" s="18">
        <v>0</v>
      </c>
      <c r="D701" s="18">
        <v>605946785</v>
      </c>
      <c r="E701" s="18">
        <f t="shared" si="17"/>
        <v>605946785</v>
      </c>
    </row>
    <row r="702" spans="1:5" ht="11.25">
      <c r="A702" s="41">
        <v>33034</v>
      </c>
      <c r="B702" s="18" t="s">
        <v>2115</v>
      </c>
      <c r="C702" s="18">
        <v>0</v>
      </c>
      <c r="D702" s="18">
        <v>0</v>
      </c>
      <c r="E702" s="18">
        <f t="shared" si="17"/>
        <v>0</v>
      </c>
    </row>
    <row r="703" spans="1:5" ht="11.25">
      <c r="A703" s="41">
        <v>33038</v>
      </c>
      <c r="B703" s="18" t="s">
        <v>2116</v>
      </c>
      <c r="C703" s="18">
        <v>0</v>
      </c>
      <c r="D703" s="18">
        <v>1291453812</v>
      </c>
      <c r="E703" s="18">
        <f t="shared" si="17"/>
        <v>1291453812</v>
      </c>
    </row>
    <row r="704" spans="1:5" ht="11.25">
      <c r="A704" s="41">
        <v>33043</v>
      </c>
      <c r="B704" s="18" t="s">
        <v>2123</v>
      </c>
      <c r="C704" s="18">
        <v>0</v>
      </c>
      <c r="D704" s="18">
        <v>5707072</v>
      </c>
      <c r="E704" s="18">
        <f t="shared" si="17"/>
        <v>5707072</v>
      </c>
    </row>
    <row r="705" spans="1:5" ht="11.25">
      <c r="A705" s="41">
        <v>33044</v>
      </c>
      <c r="B705" s="18" t="s">
        <v>0</v>
      </c>
      <c r="C705" s="18">
        <v>0</v>
      </c>
      <c r="D705" s="18">
        <v>967217</v>
      </c>
      <c r="E705" s="18">
        <f t="shared" si="17"/>
        <v>967217</v>
      </c>
    </row>
    <row r="706" spans="1:5" ht="11.25">
      <c r="A706" s="41">
        <v>33046</v>
      </c>
      <c r="B706" s="18" t="s">
        <v>2119</v>
      </c>
      <c r="C706" s="18">
        <v>0</v>
      </c>
      <c r="D706" s="18">
        <v>7964301697</v>
      </c>
      <c r="E706" s="18">
        <f t="shared" si="17"/>
        <v>7964301697</v>
      </c>
    </row>
    <row r="707" spans="1:5" ht="11.25">
      <c r="A707" s="41">
        <v>33058</v>
      </c>
      <c r="B707" s="18" t="s">
        <v>26</v>
      </c>
      <c r="C707" s="18">
        <v>0</v>
      </c>
      <c r="D707" s="18">
        <v>50303273</v>
      </c>
      <c r="E707" s="18">
        <f t="shared" si="17"/>
        <v>50303273</v>
      </c>
    </row>
    <row r="708" spans="1:5" ht="11.25">
      <c r="A708" s="41">
        <v>33091</v>
      </c>
      <c r="B708" s="18" t="s">
        <v>2121</v>
      </c>
      <c r="C708" s="18">
        <v>0</v>
      </c>
      <c r="D708" s="18">
        <v>0</v>
      </c>
      <c r="E708" s="18">
        <f t="shared" si="17"/>
        <v>0</v>
      </c>
    </row>
    <row r="709" spans="1:5" ht="11.25">
      <c r="A709" s="41">
        <v>40000</v>
      </c>
      <c r="B709" s="4" t="s">
        <v>2088</v>
      </c>
      <c r="C709" s="4">
        <f>+C710+C715+C721+C726</f>
        <v>0</v>
      </c>
      <c r="D709" s="4">
        <f>+D710+D715+D721+D726</f>
        <v>0</v>
      </c>
      <c r="E709" s="4">
        <f t="shared" si="17"/>
        <v>0</v>
      </c>
    </row>
    <row r="710" spans="1:5" ht="11.25">
      <c r="A710" s="41">
        <v>40500</v>
      </c>
      <c r="B710" s="4" t="s">
        <v>27</v>
      </c>
      <c r="C710" s="4">
        <f>SUM(C711:C714)</f>
        <v>0</v>
      </c>
      <c r="D710" s="4">
        <f>SUM(D711:D714)</f>
        <v>-403653794</v>
      </c>
      <c r="E710" s="4">
        <f t="shared" si="17"/>
        <v>-403653794</v>
      </c>
    </row>
    <row r="711" spans="1:5" ht="11.25">
      <c r="A711" s="41">
        <v>40501</v>
      </c>
      <c r="B711" s="18" t="s">
        <v>1879</v>
      </c>
      <c r="C711" s="18">
        <v>0</v>
      </c>
      <c r="D711" s="18">
        <v>-998430</v>
      </c>
      <c r="E711" s="18">
        <f t="shared" si="17"/>
        <v>-998430</v>
      </c>
    </row>
    <row r="712" spans="1:5" ht="11.25">
      <c r="A712" s="41">
        <v>40502</v>
      </c>
      <c r="B712" s="18" t="s">
        <v>1880</v>
      </c>
      <c r="C712" s="18">
        <v>0</v>
      </c>
      <c r="D712" s="18">
        <v>-765034</v>
      </c>
      <c r="E712" s="18">
        <f t="shared" si="17"/>
        <v>-765034</v>
      </c>
    </row>
    <row r="713" spans="1:5" ht="11.25">
      <c r="A713" s="41">
        <v>40503</v>
      </c>
      <c r="B713" s="18" t="s">
        <v>1882</v>
      </c>
      <c r="C713" s="18">
        <v>0</v>
      </c>
      <c r="D713" s="18">
        <v>-373949645</v>
      </c>
      <c r="E713" s="18">
        <f t="shared" si="17"/>
        <v>-373949645</v>
      </c>
    </row>
    <row r="714" spans="1:5" ht="11.25">
      <c r="A714" s="41">
        <v>40508</v>
      </c>
      <c r="B714" s="18" t="s">
        <v>1881</v>
      </c>
      <c r="C714" s="18">
        <v>0</v>
      </c>
      <c r="D714" s="18">
        <v>-27940685</v>
      </c>
      <c r="E714" s="18">
        <f t="shared" si="17"/>
        <v>-27940685</v>
      </c>
    </row>
    <row r="715" spans="1:5" ht="11.25">
      <c r="A715" s="41">
        <v>41000</v>
      </c>
      <c r="B715" s="4" t="s">
        <v>28</v>
      </c>
      <c r="C715" s="4">
        <f>SUM(C716:C720)</f>
        <v>0</v>
      </c>
      <c r="D715" s="4">
        <f>SUM(D716:D720)</f>
        <v>109032065</v>
      </c>
      <c r="E715" s="4">
        <f t="shared" si="17"/>
        <v>109032065</v>
      </c>
    </row>
    <row r="716" spans="1:5" ht="11.25">
      <c r="A716" s="41">
        <v>41001</v>
      </c>
      <c r="B716" s="18" t="s">
        <v>1879</v>
      </c>
      <c r="C716" s="18">
        <v>0</v>
      </c>
      <c r="D716" s="18">
        <v>11003</v>
      </c>
      <c r="E716" s="18">
        <f t="shared" si="17"/>
        <v>11003</v>
      </c>
    </row>
    <row r="717" spans="1:5" ht="11.25">
      <c r="A717" s="41">
        <v>41002</v>
      </c>
      <c r="B717" s="18" t="s">
        <v>1880</v>
      </c>
      <c r="C717" s="18">
        <v>0</v>
      </c>
      <c r="D717" s="18">
        <v>53912</v>
      </c>
      <c r="E717" s="18">
        <f t="shared" si="17"/>
        <v>53912</v>
      </c>
    </row>
    <row r="718" spans="1:5" ht="11.25">
      <c r="A718" s="41">
        <v>41003</v>
      </c>
      <c r="B718" s="18" t="s">
        <v>1882</v>
      </c>
      <c r="C718" s="18">
        <v>0</v>
      </c>
      <c r="D718" s="18">
        <v>108806159</v>
      </c>
      <c r="E718" s="18">
        <f t="shared" si="17"/>
        <v>108806159</v>
      </c>
    </row>
    <row r="719" spans="1:5" ht="11.25">
      <c r="A719" s="41">
        <v>41004</v>
      </c>
      <c r="B719" s="18" t="s">
        <v>29</v>
      </c>
      <c r="C719" s="18">
        <v>0</v>
      </c>
      <c r="D719" s="18">
        <v>0</v>
      </c>
      <c r="E719" s="18">
        <f t="shared" si="17"/>
        <v>0</v>
      </c>
    </row>
    <row r="720" spans="1:5" ht="11.25">
      <c r="A720" s="41">
        <v>41008</v>
      </c>
      <c r="B720" s="18" t="s">
        <v>1881</v>
      </c>
      <c r="C720" s="18">
        <v>0</v>
      </c>
      <c r="D720" s="18">
        <v>160991</v>
      </c>
      <c r="E720" s="18">
        <f t="shared" si="17"/>
        <v>160991</v>
      </c>
    </row>
    <row r="721" spans="1:5" ht="11.25">
      <c r="A721" s="41">
        <v>41500</v>
      </c>
      <c r="B721" s="4" t="s">
        <v>30</v>
      </c>
      <c r="C721" s="4">
        <f>SUM(C722:C725)</f>
        <v>0</v>
      </c>
      <c r="D721" s="4">
        <f>SUM(D722:D725)</f>
        <v>0</v>
      </c>
      <c r="E721" s="4">
        <f t="shared" si="17"/>
        <v>0</v>
      </c>
    </row>
    <row r="722" spans="1:5" ht="11.25">
      <c r="A722" s="41">
        <v>41501</v>
      </c>
      <c r="B722" s="18" t="s">
        <v>31</v>
      </c>
      <c r="C722" s="18">
        <v>0</v>
      </c>
      <c r="D722" s="18">
        <v>0</v>
      </c>
      <c r="E722" s="18">
        <f t="shared" si="17"/>
        <v>0</v>
      </c>
    </row>
    <row r="723" spans="1:5" ht="11.25">
      <c r="A723" s="41">
        <v>41502</v>
      </c>
      <c r="B723" s="18" t="s">
        <v>1880</v>
      </c>
      <c r="C723" s="18">
        <v>0</v>
      </c>
      <c r="D723" s="18">
        <v>0</v>
      </c>
      <c r="E723" s="18">
        <f t="shared" si="17"/>
        <v>0</v>
      </c>
    </row>
    <row r="724" spans="1:5" ht="11.25">
      <c r="A724" s="41">
        <v>41503</v>
      </c>
      <c r="B724" s="18" t="s">
        <v>1882</v>
      </c>
      <c r="C724" s="18">
        <v>0</v>
      </c>
      <c r="D724" s="18">
        <v>0</v>
      </c>
      <c r="E724" s="18">
        <f t="shared" si="17"/>
        <v>0</v>
      </c>
    </row>
    <row r="725" spans="1:5" ht="11.25">
      <c r="A725" s="41">
        <v>41508</v>
      </c>
      <c r="B725" s="18" t="s">
        <v>1881</v>
      </c>
      <c r="C725" s="18">
        <v>0</v>
      </c>
      <c r="D725" s="18">
        <v>0</v>
      </c>
      <c r="E725" s="18">
        <f t="shared" si="17"/>
        <v>0</v>
      </c>
    </row>
    <row r="726" spans="1:5" ht="11.25">
      <c r="A726" s="41">
        <v>42000</v>
      </c>
      <c r="B726" s="4" t="s">
        <v>32</v>
      </c>
      <c r="C726" s="4">
        <f>SUM(C727:C731)</f>
        <v>0</v>
      </c>
      <c r="D726" s="4">
        <f>SUM(D727:D731)</f>
        <v>294621729</v>
      </c>
      <c r="E726" s="4">
        <f t="shared" si="17"/>
        <v>294621729</v>
      </c>
    </row>
    <row r="727" spans="1:5" ht="11.25">
      <c r="A727" s="41">
        <v>42001</v>
      </c>
      <c r="B727" s="18" t="str">
        <f>+B722</f>
        <v>Servicios Personales</v>
      </c>
      <c r="C727" s="18">
        <v>0</v>
      </c>
      <c r="D727" s="18">
        <v>987427</v>
      </c>
      <c r="E727" s="18">
        <f t="shared" si="17"/>
        <v>987427</v>
      </c>
    </row>
    <row r="728" spans="1:5" ht="11.25">
      <c r="A728" s="41">
        <v>42002</v>
      </c>
      <c r="B728" s="18" t="s">
        <v>1880</v>
      </c>
      <c r="C728" s="18">
        <v>0</v>
      </c>
      <c r="D728" s="18">
        <v>711122</v>
      </c>
      <c r="E728" s="18">
        <f t="shared" si="17"/>
        <v>711122</v>
      </c>
    </row>
    <row r="729" spans="1:5" ht="11.25">
      <c r="A729" s="41">
        <v>42003</v>
      </c>
      <c r="B729" s="18" t="s">
        <v>2051</v>
      </c>
      <c r="C729" s="18">
        <v>0</v>
      </c>
      <c r="D729" s="18">
        <v>265143486</v>
      </c>
      <c r="E729" s="18">
        <f t="shared" si="17"/>
        <v>265143486</v>
      </c>
    </row>
    <row r="730" spans="1:5" ht="11.25">
      <c r="A730" s="41">
        <v>42004</v>
      </c>
      <c r="B730" s="18" t="s">
        <v>29</v>
      </c>
      <c r="C730" s="18">
        <v>0</v>
      </c>
      <c r="D730" s="18">
        <v>0</v>
      </c>
      <c r="E730" s="18">
        <f>+C730+D730</f>
        <v>0</v>
      </c>
    </row>
    <row r="731" spans="1:5" ht="11.25">
      <c r="A731" s="41">
        <v>42008</v>
      </c>
      <c r="B731" s="18" t="s">
        <v>1881</v>
      </c>
      <c r="C731" s="18">
        <v>0</v>
      </c>
      <c r="D731" s="18">
        <v>27779694</v>
      </c>
      <c r="E731" s="18">
        <f>+C731+D731</f>
        <v>27779694</v>
      </c>
    </row>
    <row r="732" spans="1:5" ht="11.25">
      <c r="A732" s="41">
        <v>70000</v>
      </c>
      <c r="B732" s="4" t="s">
        <v>33</v>
      </c>
      <c r="C732" s="4">
        <v>0</v>
      </c>
      <c r="D732" s="4">
        <f>+D733</f>
        <v>-175462467</v>
      </c>
      <c r="E732" s="4">
        <f aca="true" t="shared" si="18" ref="E732:E740">+C732+D732</f>
        <v>-175462467</v>
      </c>
    </row>
    <row r="733" spans="1:5" ht="11.25">
      <c r="A733" s="41">
        <v>70200</v>
      </c>
      <c r="B733" s="4" t="s">
        <v>34</v>
      </c>
      <c r="C733" s="4">
        <v>0</v>
      </c>
      <c r="D733" s="4">
        <f>+D734</f>
        <v>-175462467</v>
      </c>
      <c r="E733" s="4">
        <f t="shared" si="18"/>
        <v>-175462467</v>
      </c>
    </row>
    <row r="734" spans="1:5" ht="11.25">
      <c r="A734" s="41">
        <v>70202</v>
      </c>
      <c r="B734" s="18" t="s">
        <v>35</v>
      </c>
      <c r="C734" s="18">
        <v>0</v>
      </c>
      <c r="D734" s="18">
        <v>-175462467</v>
      </c>
      <c r="E734" s="18">
        <f t="shared" si="18"/>
        <v>-175462467</v>
      </c>
    </row>
    <row r="735" spans="1:5" ht="11.25">
      <c r="A735" s="41">
        <v>80000</v>
      </c>
      <c r="B735" s="4" t="s">
        <v>36</v>
      </c>
      <c r="C735" s="18">
        <v>0</v>
      </c>
      <c r="D735" s="4">
        <f>+D737</f>
        <v>49737544</v>
      </c>
      <c r="E735" s="4">
        <f t="shared" si="18"/>
        <v>49737544</v>
      </c>
    </row>
    <row r="736" spans="1:5" ht="11.25">
      <c r="A736" s="41">
        <v>80200</v>
      </c>
      <c r="B736" s="4" t="s">
        <v>34</v>
      </c>
      <c r="C736" s="4">
        <v>0</v>
      </c>
      <c r="D736" s="4">
        <f>+D737</f>
        <v>49737544</v>
      </c>
      <c r="E736" s="4">
        <f t="shared" si="18"/>
        <v>49737544</v>
      </c>
    </row>
    <row r="737" spans="1:5" ht="11.25">
      <c r="A737" s="41">
        <v>80202</v>
      </c>
      <c r="B737" s="18" t="s">
        <v>35</v>
      </c>
      <c r="C737" s="18">
        <v>0</v>
      </c>
      <c r="D737" s="18">
        <v>49737544</v>
      </c>
      <c r="E737" s="18">
        <f t="shared" si="18"/>
        <v>49737544</v>
      </c>
    </row>
    <row r="738" spans="1:5" ht="11.25">
      <c r="A738" s="41">
        <v>90000</v>
      </c>
      <c r="B738" s="4" t="s">
        <v>33</v>
      </c>
      <c r="C738" s="18">
        <v>0</v>
      </c>
      <c r="D738" s="4">
        <f>+D739</f>
        <v>125724923</v>
      </c>
      <c r="E738" s="4">
        <f t="shared" si="18"/>
        <v>125724923</v>
      </c>
    </row>
    <row r="739" spans="1:5" ht="11.25">
      <c r="A739" s="41">
        <v>90200</v>
      </c>
      <c r="B739" s="4" t="s">
        <v>34</v>
      </c>
      <c r="C739" s="4">
        <v>0</v>
      </c>
      <c r="D739" s="4">
        <f>+D740</f>
        <v>125724923</v>
      </c>
      <c r="E739" s="4">
        <f t="shared" si="18"/>
        <v>125724923</v>
      </c>
    </row>
    <row r="740" spans="1:5" ht="11.25">
      <c r="A740" s="41">
        <v>90202</v>
      </c>
      <c r="B740" s="18" t="s">
        <v>35</v>
      </c>
      <c r="C740" s="2">
        <v>0</v>
      </c>
      <c r="D740" s="18">
        <v>125724923</v>
      </c>
      <c r="E740" s="18">
        <f t="shared" si="18"/>
        <v>125724923</v>
      </c>
    </row>
    <row r="741" ht="11.25"/>
    <row r="742" ht="11.25"/>
    <row r="748" ht="11.25"/>
    <row r="749" spans="1:4" ht="11.25">
      <c r="A749" s="4" t="s">
        <v>37</v>
      </c>
      <c r="B749" s="4"/>
      <c r="D749" s="31" t="s">
        <v>38</v>
      </c>
    </row>
    <row r="750" spans="1:4" ht="11.25">
      <c r="A750" s="18" t="s">
        <v>39</v>
      </c>
      <c r="B750" s="18"/>
      <c r="D750" s="2" t="s">
        <v>40</v>
      </c>
    </row>
    <row r="751" spans="1:4" ht="11.25">
      <c r="A751" s="31" t="s">
        <v>1591</v>
      </c>
      <c r="B751" s="18"/>
      <c r="C751" s="18"/>
      <c r="D751" s="2"/>
    </row>
    <row r="752" spans="1:4" ht="11.25">
      <c r="A752" s="31"/>
      <c r="B752" s="18"/>
      <c r="C752" s="18"/>
      <c r="D752" s="2"/>
    </row>
    <row r="753" spans="1:4" ht="11.25">
      <c r="A753" s="31"/>
      <c r="B753" s="18"/>
      <c r="C753" s="18"/>
      <c r="D753" s="2"/>
    </row>
    <row r="754" spans="1:4" ht="11.25">
      <c r="A754" s="31"/>
      <c r="B754" s="18"/>
      <c r="C754" s="18"/>
      <c r="D754" s="2"/>
    </row>
    <row r="755" spans="1:4" ht="11.25">
      <c r="A755" s="31"/>
      <c r="B755" s="18"/>
      <c r="C755" s="18"/>
      <c r="D755" s="2"/>
    </row>
    <row r="756" spans="1:4" ht="11.25">
      <c r="A756" s="31"/>
      <c r="B756" s="18"/>
      <c r="C756" s="18"/>
      <c r="D756" s="2"/>
    </row>
    <row r="757" spans="1:4" ht="11.25">
      <c r="A757" s="31"/>
      <c r="B757" s="18"/>
      <c r="C757" s="18"/>
      <c r="D757" s="2"/>
    </row>
    <row r="758" spans="1:4" ht="11.25">
      <c r="A758" s="31" t="s">
        <v>41</v>
      </c>
      <c r="B758" s="18"/>
      <c r="C758" s="18"/>
      <c r="D758" s="2"/>
    </row>
    <row r="759" spans="1:4" ht="11.25">
      <c r="A759" s="2" t="s">
        <v>42</v>
      </c>
      <c r="B759" s="18"/>
      <c r="C759" s="18"/>
      <c r="D759" s="2"/>
    </row>
    <row r="760" spans="1:4" ht="11.25">
      <c r="A760" s="2" t="s">
        <v>43</v>
      </c>
      <c r="B760" s="18"/>
      <c r="C760" s="18"/>
      <c r="D760" s="2"/>
    </row>
    <row r="761" ht="11.25">
      <c r="A761" s="44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2938"/>
  <sheetViews>
    <sheetView workbookViewId="0" topLeftCell="A1">
      <selection activeCell="B21" sqref="B21"/>
    </sheetView>
  </sheetViews>
  <sheetFormatPr defaultColWidth="11.421875" defaultRowHeight="12.75"/>
  <cols>
    <col min="1" max="1" width="13.8515625" style="141" customWidth="1"/>
    <col min="2" max="2" width="38.421875" style="111" customWidth="1"/>
    <col min="3" max="3" width="9.57421875" style="69" bestFit="1" customWidth="1"/>
    <col min="4" max="4" width="12.7109375" style="141" customWidth="1"/>
    <col min="5" max="5" width="8.7109375" style="141" customWidth="1"/>
    <col min="6" max="6" width="41.8515625" style="111" customWidth="1"/>
    <col min="7" max="7" width="12.140625" style="69" customWidth="1"/>
    <col min="8" max="16384" width="11.421875" style="69" customWidth="1"/>
  </cols>
  <sheetData>
    <row r="1" spans="1:7" ht="12.75">
      <c r="A1" s="112" t="s">
        <v>1589</v>
      </c>
      <c r="B1" s="56" t="s">
        <v>1590</v>
      </c>
      <c r="C1" s="113"/>
      <c r="D1" s="114"/>
      <c r="E1" s="115"/>
      <c r="F1" s="116"/>
      <c r="G1" s="112"/>
    </row>
    <row r="2" spans="1:7" ht="12.75">
      <c r="A2" s="112" t="s">
        <v>1593</v>
      </c>
      <c r="B2" s="56" t="s">
        <v>1594</v>
      </c>
      <c r="C2" s="113"/>
      <c r="D2" s="113"/>
      <c r="E2" s="115"/>
      <c r="F2" s="116" t="s">
        <v>94</v>
      </c>
      <c r="G2" s="112"/>
    </row>
    <row r="3" spans="1:7" ht="12.75">
      <c r="A3" s="112" t="s">
        <v>1596</v>
      </c>
      <c r="B3" s="59" t="s">
        <v>1597</v>
      </c>
      <c r="C3" s="113"/>
      <c r="D3" s="113"/>
      <c r="E3" s="115"/>
      <c r="F3" s="116"/>
      <c r="G3" s="112"/>
    </row>
    <row r="4" spans="1:7" ht="12.75">
      <c r="A4" s="112" t="s">
        <v>95</v>
      </c>
      <c r="B4" s="60" t="s">
        <v>1599</v>
      </c>
      <c r="C4" s="113"/>
      <c r="D4" s="117"/>
      <c r="E4" s="115"/>
      <c r="F4" s="116"/>
      <c r="G4" s="112"/>
    </row>
    <row r="5" spans="1:7" ht="12.75">
      <c r="A5" s="112" t="s">
        <v>1600</v>
      </c>
      <c r="B5" s="61" t="s">
        <v>1601</v>
      </c>
      <c r="C5" s="113"/>
      <c r="D5" s="113"/>
      <c r="E5" s="115"/>
      <c r="F5" s="116"/>
      <c r="G5" s="118"/>
    </row>
    <row r="6" spans="1:7" ht="12.75">
      <c r="A6" s="112" t="s">
        <v>1591</v>
      </c>
      <c r="C6" s="114"/>
      <c r="D6" s="113"/>
      <c r="E6" s="115"/>
      <c r="F6" s="116"/>
      <c r="G6" s="112"/>
    </row>
    <row r="7" spans="1:7" ht="12.75">
      <c r="A7" s="112"/>
      <c r="B7" s="112" t="s">
        <v>96</v>
      </c>
      <c r="C7" s="114"/>
      <c r="D7" s="113"/>
      <c r="E7" s="115"/>
      <c r="G7" s="112"/>
    </row>
    <row r="8" spans="1:7" ht="12.75">
      <c r="A8" s="112"/>
      <c r="B8" s="119"/>
      <c r="C8" s="120"/>
      <c r="D8" s="113"/>
      <c r="E8" s="115"/>
      <c r="F8" s="121" t="s">
        <v>97</v>
      </c>
      <c r="G8" s="112"/>
    </row>
    <row r="9" spans="1:7" s="111" customFormat="1" ht="22.5">
      <c r="A9" s="66" t="s">
        <v>98</v>
      </c>
      <c r="B9" s="54" t="s">
        <v>99</v>
      </c>
      <c r="C9" s="108" t="s">
        <v>100</v>
      </c>
      <c r="D9" s="109" t="s">
        <v>101</v>
      </c>
      <c r="E9" s="67" t="s">
        <v>102</v>
      </c>
      <c r="F9" s="68" t="s">
        <v>103</v>
      </c>
      <c r="G9" s="110" t="s">
        <v>104</v>
      </c>
    </row>
    <row r="10" spans="1:7" ht="12.75">
      <c r="A10" s="100">
        <v>140414</v>
      </c>
      <c r="B10" s="122" t="s">
        <v>105</v>
      </c>
      <c r="C10" s="72">
        <v>28591</v>
      </c>
      <c r="D10" s="73">
        <v>0</v>
      </c>
      <c r="E10" s="85" t="s">
        <v>106</v>
      </c>
      <c r="F10" s="76" t="s">
        <v>107</v>
      </c>
      <c r="G10" s="123"/>
    </row>
    <row r="11" spans="1:7" ht="22.5">
      <c r="A11" s="100">
        <v>140414</v>
      </c>
      <c r="B11" s="122" t="s">
        <v>105</v>
      </c>
      <c r="C11" s="72">
        <v>7723</v>
      </c>
      <c r="D11" s="73">
        <v>0</v>
      </c>
      <c r="E11" s="77" t="s">
        <v>108</v>
      </c>
      <c r="F11" s="76" t="s">
        <v>109</v>
      </c>
      <c r="G11" s="123"/>
    </row>
    <row r="12" spans="1:7" ht="12.75">
      <c r="A12" s="100">
        <v>140414</v>
      </c>
      <c r="B12" s="122" t="s">
        <v>105</v>
      </c>
      <c r="C12" s="72">
        <v>6521</v>
      </c>
      <c r="D12" s="73">
        <v>0</v>
      </c>
      <c r="E12" s="85" t="s">
        <v>110</v>
      </c>
      <c r="F12" s="76" t="s">
        <v>111</v>
      </c>
      <c r="G12" s="123"/>
    </row>
    <row r="13" spans="1:7" ht="12.75">
      <c r="A13" s="100">
        <v>140414</v>
      </c>
      <c r="B13" s="122" t="s">
        <v>105</v>
      </c>
      <c r="C13" s="72">
        <v>1055</v>
      </c>
      <c r="D13" s="73">
        <v>0</v>
      </c>
      <c r="E13" s="85" t="s">
        <v>112</v>
      </c>
      <c r="F13" s="76" t="s">
        <v>113</v>
      </c>
      <c r="G13" s="123"/>
    </row>
    <row r="14" spans="1:7" ht="12.75">
      <c r="A14" s="100">
        <v>140414</v>
      </c>
      <c r="B14" s="122" t="s">
        <v>105</v>
      </c>
      <c r="C14" s="72">
        <v>8695</v>
      </c>
      <c r="D14" s="73">
        <v>0</v>
      </c>
      <c r="E14" s="85" t="s">
        <v>114</v>
      </c>
      <c r="F14" s="76" t="s">
        <v>115</v>
      </c>
      <c r="G14" s="123"/>
    </row>
    <row r="15" spans="1:7" ht="12.75">
      <c r="A15" s="100">
        <v>140414</v>
      </c>
      <c r="B15" s="122" t="s">
        <v>105</v>
      </c>
      <c r="C15" s="72">
        <v>4959</v>
      </c>
      <c r="D15" s="73">
        <v>0</v>
      </c>
      <c r="E15" s="85" t="s">
        <v>116</v>
      </c>
      <c r="F15" s="76" t="s">
        <v>117</v>
      </c>
      <c r="G15" s="123"/>
    </row>
    <row r="16" spans="1:7" ht="12.75">
      <c r="A16" s="100">
        <v>140414</v>
      </c>
      <c r="B16" s="122" t="s">
        <v>105</v>
      </c>
      <c r="C16" s="72">
        <v>116742</v>
      </c>
      <c r="D16" s="73">
        <v>0</v>
      </c>
      <c r="E16" s="85" t="s">
        <v>118</v>
      </c>
      <c r="F16" s="76" t="s">
        <v>119</v>
      </c>
      <c r="G16" s="123"/>
    </row>
    <row r="17" spans="1:7" ht="12.75">
      <c r="A17" s="100">
        <v>140414</v>
      </c>
      <c r="B17" s="122" t="s">
        <v>105</v>
      </c>
      <c r="C17" s="72">
        <v>1000</v>
      </c>
      <c r="D17" s="73">
        <v>0</v>
      </c>
      <c r="E17" s="85" t="s">
        <v>120</v>
      </c>
      <c r="F17" s="76" t="s">
        <v>121</v>
      </c>
      <c r="G17" s="123"/>
    </row>
    <row r="18" spans="1:7" ht="22.5">
      <c r="A18" s="100">
        <v>140414</v>
      </c>
      <c r="B18" s="122" t="s">
        <v>105</v>
      </c>
      <c r="C18" s="72">
        <v>79067</v>
      </c>
      <c r="D18" s="73">
        <v>0</v>
      </c>
      <c r="E18" s="85" t="s">
        <v>122</v>
      </c>
      <c r="F18" s="76" t="s">
        <v>123</v>
      </c>
      <c r="G18" s="123"/>
    </row>
    <row r="19" spans="1:7" ht="12.75">
      <c r="A19" s="100">
        <v>140414</v>
      </c>
      <c r="B19" s="122" t="s">
        <v>105</v>
      </c>
      <c r="C19" s="72">
        <v>11</v>
      </c>
      <c r="D19" s="73">
        <v>0</v>
      </c>
      <c r="E19" s="77">
        <v>210627006</v>
      </c>
      <c r="F19" s="76" t="s">
        <v>124</v>
      </c>
      <c r="G19" s="123"/>
    </row>
    <row r="20" spans="1:7" ht="12.75">
      <c r="A20" s="100">
        <v>140414</v>
      </c>
      <c r="B20" s="122" t="s">
        <v>105</v>
      </c>
      <c r="C20" s="72">
        <v>156</v>
      </c>
      <c r="D20" s="73">
        <v>0</v>
      </c>
      <c r="E20" s="77">
        <v>211027810</v>
      </c>
      <c r="F20" s="76" t="s">
        <v>125</v>
      </c>
      <c r="G20" s="123"/>
    </row>
    <row r="21" spans="1:7" ht="12.75">
      <c r="A21" s="100">
        <v>140414</v>
      </c>
      <c r="B21" s="122" t="s">
        <v>105</v>
      </c>
      <c r="C21" s="72">
        <v>411</v>
      </c>
      <c r="D21" s="73">
        <v>0</v>
      </c>
      <c r="E21" s="77">
        <v>217573275</v>
      </c>
      <c r="F21" s="76" t="s">
        <v>126</v>
      </c>
      <c r="G21" s="123"/>
    </row>
    <row r="22" spans="1:7" ht="12.75">
      <c r="A22" s="100">
        <v>140414</v>
      </c>
      <c r="B22" s="122" t="s">
        <v>105</v>
      </c>
      <c r="C22" s="72">
        <v>24</v>
      </c>
      <c r="D22" s="73">
        <v>0</v>
      </c>
      <c r="E22" s="77">
        <v>270115600</v>
      </c>
      <c r="F22" s="76" t="s">
        <v>127</v>
      </c>
      <c r="G22" s="123"/>
    </row>
    <row r="23" spans="1:7" ht="12.75">
      <c r="A23" s="100">
        <v>140414</v>
      </c>
      <c r="B23" s="122" t="s">
        <v>105</v>
      </c>
      <c r="C23" s="72">
        <v>164</v>
      </c>
      <c r="D23" s="73">
        <v>0</v>
      </c>
      <c r="E23" s="77">
        <v>218623686</v>
      </c>
      <c r="F23" s="76" t="s">
        <v>128</v>
      </c>
      <c r="G23" s="123"/>
    </row>
    <row r="24" spans="1:7" ht="12.75">
      <c r="A24" s="100">
        <v>140414</v>
      </c>
      <c r="B24" s="122" t="s">
        <v>105</v>
      </c>
      <c r="C24" s="72">
        <v>770</v>
      </c>
      <c r="D24" s="73">
        <v>0</v>
      </c>
      <c r="E24" s="77" t="s">
        <v>129</v>
      </c>
      <c r="F24" s="76" t="s">
        <v>130</v>
      </c>
      <c r="G24" s="123"/>
    </row>
    <row r="25" spans="1:7" ht="12.75">
      <c r="A25" s="100">
        <v>140414</v>
      </c>
      <c r="B25" s="122" t="s">
        <v>105</v>
      </c>
      <c r="C25" s="72">
        <v>552</v>
      </c>
      <c r="D25" s="73">
        <v>0</v>
      </c>
      <c r="E25" s="85" t="s">
        <v>131</v>
      </c>
      <c r="F25" s="76" t="s">
        <v>132</v>
      </c>
      <c r="G25" s="123"/>
    </row>
    <row r="26" spans="1:7" ht="12.75">
      <c r="A26" s="100">
        <v>140414</v>
      </c>
      <c r="B26" s="122" t="s">
        <v>105</v>
      </c>
      <c r="C26" s="72">
        <v>306</v>
      </c>
      <c r="D26" s="73">
        <v>0</v>
      </c>
      <c r="E26" s="85" t="s">
        <v>133</v>
      </c>
      <c r="F26" s="76" t="s">
        <v>134</v>
      </c>
      <c r="G26" s="123"/>
    </row>
    <row r="27" spans="1:7" ht="12.75">
      <c r="A27" s="100">
        <v>140414</v>
      </c>
      <c r="B27" s="122" t="s">
        <v>105</v>
      </c>
      <c r="C27" s="72">
        <v>401</v>
      </c>
      <c r="D27" s="73">
        <v>0</v>
      </c>
      <c r="E27" s="77" t="s">
        <v>135</v>
      </c>
      <c r="F27" s="76" t="s">
        <v>136</v>
      </c>
      <c r="G27" s="123"/>
    </row>
    <row r="28" spans="1:7" ht="12.75">
      <c r="A28" s="100">
        <v>140414</v>
      </c>
      <c r="B28" s="122" t="s">
        <v>105</v>
      </c>
      <c r="C28" s="72">
        <v>9657</v>
      </c>
      <c r="D28" s="73">
        <v>0</v>
      </c>
      <c r="E28" s="85" t="s">
        <v>137</v>
      </c>
      <c r="F28" s="76" t="s">
        <v>138</v>
      </c>
      <c r="G28" s="123"/>
    </row>
    <row r="29" spans="1:7" ht="22.5">
      <c r="A29" s="100">
        <v>140414</v>
      </c>
      <c r="B29" s="122" t="s">
        <v>105</v>
      </c>
      <c r="C29" s="72">
        <v>6889</v>
      </c>
      <c r="D29" s="73">
        <v>0</v>
      </c>
      <c r="E29" s="85" t="s">
        <v>139</v>
      </c>
      <c r="F29" s="76" t="s">
        <v>140</v>
      </c>
      <c r="G29" s="123"/>
    </row>
    <row r="30" spans="1:7" ht="12.75">
      <c r="A30" s="100">
        <v>140414</v>
      </c>
      <c r="B30" s="122" t="s">
        <v>105</v>
      </c>
      <c r="C30" s="72">
        <v>38169</v>
      </c>
      <c r="D30" s="73">
        <v>0</v>
      </c>
      <c r="E30" s="77">
        <v>110505000</v>
      </c>
      <c r="F30" s="76" t="s">
        <v>141</v>
      </c>
      <c r="G30" s="123"/>
    </row>
    <row r="31" spans="1:7" ht="12.75">
      <c r="A31" s="100">
        <v>140414</v>
      </c>
      <c r="B31" s="122" t="s">
        <v>105</v>
      </c>
      <c r="C31" s="72">
        <v>46351</v>
      </c>
      <c r="D31" s="73">
        <v>0</v>
      </c>
      <c r="E31" s="77">
        <v>110808000</v>
      </c>
      <c r="F31" s="76" t="s">
        <v>142</v>
      </c>
      <c r="G31" s="123"/>
    </row>
    <row r="32" spans="1:7" ht="12.75">
      <c r="A32" s="100">
        <v>140414</v>
      </c>
      <c r="B32" s="122" t="s">
        <v>105</v>
      </c>
      <c r="C32" s="72">
        <v>3713</v>
      </c>
      <c r="D32" s="73">
        <v>0</v>
      </c>
      <c r="E32" s="77">
        <v>111515000</v>
      </c>
      <c r="F32" s="76" t="s">
        <v>143</v>
      </c>
      <c r="G32" s="123"/>
    </row>
    <row r="33" spans="1:7" ht="12.75">
      <c r="A33" s="100">
        <v>140414</v>
      </c>
      <c r="B33" s="122" t="s">
        <v>105</v>
      </c>
      <c r="C33" s="72">
        <v>41581</v>
      </c>
      <c r="D33" s="73">
        <v>0</v>
      </c>
      <c r="E33" s="77">
        <v>111717000</v>
      </c>
      <c r="F33" s="76" t="s">
        <v>144</v>
      </c>
      <c r="G33" s="123"/>
    </row>
    <row r="34" spans="1:7" ht="12.75">
      <c r="A34" s="100">
        <v>140414</v>
      </c>
      <c r="B34" s="122" t="s">
        <v>105</v>
      </c>
      <c r="C34" s="72">
        <v>1504</v>
      </c>
      <c r="D34" s="73">
        <v>0</v>
      </c>
      <c r="E34" s="77">
        <v>111818000</v>
      </c>
      <c r="F34" s="76" t="s">
        <v>145</v>
      </c>
      <c r="G34" s="123"/>
    </row>
    <row r="35" spans="1:7" ht="12.75">
      <c r="A35" s="100">
        <v>140414</v>
      </c>
      <c r="B35" s="122" t="s">
        <v>105</v>
      </c>
      <c r="C35" s="72">
        <v>99780</v>
      </c>
      <c r="D35" s="73">
        <v>0</v>
      </c>
      <c r="E35" s="77">
        <v>111919000</v>
      </c>
      <c r="F35" s="76" t="s">
        <v>146</v>
      </c>
      <c r="G35" s="123"/>
    </row>
    <row r="36" spans="1:7" ht="12.75">
      <c r="A36" s="100">
        <v>140414</v>
      </c>
      <c r="B36" s="122" t="s">
        <v>105</v>
      </c>
      <c r="C36" s="72">
        <v>70179</v>
      </c>
      <c r="D36" s="73">
        <v>0</v>
      </c>
      <c r="E36" s="77">
        <v>112727000</v>
      </c>
      <c r="F36" s="76" t="s">
        <v>147</v>
      </c>
      <c r="G36" s="123"/>
    </row>
    <row r="37" spans="1:7" ht="12.75">
      <c r="A37" s="100">
        <v>140414</v>
      </c>
      <c r="B37" s="122" t="s">
        <v>105</v>
      </c>
      <c r="C37" s="72">
        <v>85623</v>
      </c>
      <c r="D37" s="73">
        <v>0</v>
      </c>
      <c r="E37" s="77">
        <v>114141000</v>
      </c>
      <c r="F37" s="76" t="s">
        <v>148</v>
      </c>
      <c r="G37" s="123"/>
    </row>
    <row r="38" spans="1:7" ht="12.75">
      <c r="A38" s="100">
        <v>140414</v>
      </c>
      <c r="B38" s="122" t="s">
        <v>105</v>
      </c>
      <c r="C38" s="72">
        <v>4302</v>
      </c>
      <c r="D38" s="73">
        <v>0</v>
      </c>
      <c r="E38" s="77">
        <v>115050000</v>
      </c>
      <c r="F38" s="76" t="s">
        <v>149</v>
      </c>
      <c r="G38" s="123"/>
    </row>
    <row r="39" spans="1:7" ht="12.75">
      <c r="A39" s="100">
        <v>140414</v>
      </c>
      <c r="B39" s="122" t="s">
        <v>105</v>
      </c>
      <c r="C39" s="72">
        <v>3583</v>
      </c>
      <c r="D39" s="73">
        <v>0</v>
      </c>
      <c r="E39" s="77">
        <v>115454000</v>
      </c>
      <c r="F39" s="76" t="s">
        <v>150</v>
      </c>
      <c r="G39" s="123"/>
    </row>
    <row r="40" spans="1:7" ht="12.75">
      <c r="A40" s="100">
        <v>140414</v>
      </c>
      <c r="B40" s="122" t="s">
        <v>105</v>
      </c>
      <c r="C40" s="72">
        <v>3488</v>
      </c>
      <c r="D40" s="73">
        <v>0</v>
      </c>
      <c r="E40" s="77">
        <v>116363000</v>
      </c>
      <c r="F40" s="76" t="s">
        <v>151</v>
      </c>
      <c r="G40" s="123"/>
    </row>
    <row r="41" spans="1:7" ht="12.75">
      <c r="A41" s="100">
        <v>140414</v>
      </c>
      <c r="B41" s="122" t="s">
        <v>105</v>
      </c>
      <c r="C41" s="72">
        <v>43150</v>
      </c>
      <c r="D41" s="73">
        <v>0</v>
      </c>
      <c r="E41" s="77">
        <v>116666000</v>
      </c>
      <c r="F41" s="76" t="s">
        <v>152</v>
      </c>
      <c r="G41" s="123"/>
    </row>
    <row r="42" spans="1:7" ht="12.75">
      <c r="A42" s="100">
        <v>140414</v>
      </c>
      <c r="B42" s="122" t="s">
        <v>105</v>
      </c>
      <c r="C42" s="72">
        <v>99136</v>
      </c>
      <c r="D42" s="73">
        <v>0</v>
      </c>
      <c r="E42" s="77">
        <v>116868000</v>
      </c>
      <c r="F42" s="76" t="s">
        <v>153</v>
      </c>
      <c r="G42" s="123"/>
    </row>
    <row r="43" spans="1:7" ht="12.75">
      <c r="A43" s="100">
        <v>140414</v>
      </c>
      <c r="B43" s="122" t="s">
        <v>105</v>
      </c>
      <c r="C43" s="72">
        <v>59679</v>
      </c>
      <c r="D43" s="73">
        <v>0</v>
      </c>
      <c r="E43" s="77">
        <v>117070000</v>
      </c>
      <c r="F43" s="76" t="s">
        <v>154</v>
      </c>
      <c r="G43" s="123"/>
    </row>
    <row r="44" spans="1:7" ht="12.75">
      <c r="A44" s="100">
        <v>140414</v>
      </c>
      <c r="B44" s="122" t="s">
        <v>105</v>
      </c>
      <c r="C44" s="72">
        <v>2022</v>
      </c>
      <c r="D44" s="73">
        <v>0</v>
      </c>
      <c r="E44" s="77">
        <v>117373000</v>
      </c>
      <c r="F44" s="76" t="s">
        <v>155</v>
      </c>
      <c r="G44" s="123"/>
    </row>
    <row r="45" spans="1:7" ht="12.75">
      <c r="A45" s="100">
        <v>140414</v>
      </c>
      <c r="B45" s="122" t="s">
        <v>105</v>
      </c>
      <c r="C45" s="72">
        <v>19329</v>
      </c>
      <c r="D45" s="73">
        <v>0</v>
      </c>
      <c r="E45" s="77">
        <v>117676000</v>
      </c>
      <c r="F45" s="76" t="s">
        <v>156</v>
      </c>
      <c r="G45" s="123"/>
    </row>
    <row r="46" spans="1:7" ht="12.75">
      <c r="A46" s="100">
        <v>140414</v>
      </c>
      <c r="B46" s="122" t="s">
        <v>105</v>
      </c>
      <c r="C46" s="72">
        <v>153</v>
      </c>
      <c r="D46" s="73">
        <v>0</v>
      </c>
      <c r="E46" s="77">
        <v>118585000</v>
      </c>
      <c r="F46" s="76" t="s">
        <v>157</v>
      </c>
      <c r="G46" s="123"/>
    </row>
    <row r="47" spans="1:7" ht="22.5">
      <c r="A47" s="100">
        <v>140414</v>
      </c>
      <c r="B47" s="122" t="s">
        <v>105</v>
      </c>
      <c r="C47" s="72">
        <v>36312</v>
      </c>
      <c r="D47" s="73">
        <v>0</v>
      </c>
      <c r="E47" s="77">
        <v>118686000</v>
      </c>
      <c r="F47" s="76" t="s">
        <v>158</v>
      </c>
      <c r="G47" s="123"/>
    </row>
    <row r="48" spans="1:7" ht="12.75">
      <c r="A48" s="100">
        <v>140414</v>
      </c>
      <c r="B48" s="122" t="s">
        <v>105</v>
      </c>
      <c r="C48" s="72">
        <v>37248</v>
      </c>
      <c r="D48" s="73">
        <v>0</v>
      </c>
      <c r="E48" s="77">
        <v>119191000</v>
      </c>
      <c r="F48" s="76" t="s">
        <v>159</v>
      </c>
      <c r="G48" s="123"/>
    </row>
    <row r="49" spans="1:7" ht="12.75">
      <c r="A49" s="100">
        <v>140414</v>
      </c>
      <c r="B49" s="122" t="s">
        <v>105</v>
      </c>
      <c r="C49" s="72">
        <v>5452</v>
      </c>
      <c r="D49" s="73">
        <v>0</v>
      </c>
      <c r="E49" s="77">
        <v>119494000</v>
      </c>
      <c r="F49" s="76" t="s">
        <v>160</v>
      </c>
      <c r="G49" s="123"/>
    </row>
    <row r="50" spans="1:7" ht="12.75">
      <c r="A50" s="100">
        <v>140414</v>
      </c>
      <c r="B50" s="122" t="s">
        <v>105</v>
      </c>
      <c r="C50" s="72">
        <v>6979</v>
      </c>
      <c r="D50" s="73">
        <v>0</v>
      </c>
      <c r="E50" s="77">
        <v>119999000</v>
      </c>
      <c r="F50" s="76" t="s">
        <v>161</v>
      </c>
      <c r="G50" s="123"/>
    </row>
    <row r="51" spans="1:7" ht="12.75">
      <c r="A51" s="100">
        <v>140414</v>
      </c>
      <c r="B51" s="122" t="s">
        <v>105</v>
      </c>
      <c r="C51" s="72">
        <v>173</v>
      </c>
      <c r="D51" s="73">
        <v>0</v>
      </c>
      <c r="E51" s="77" t="s">
        <v>162</v>
      </c>
      <c r="F51" s="76" t="s">
        <v>163</v>
      </c>
      <c r="G51" s="123"/>
    </row>
    <row r="52" spans="1:7" ht="12.75">
      <c r="A52" s="100">
        <v>140414</v>
      </c>
      <c r="B52" s="122" t="s">
        <v>105</v>
      </c>
      <c r="C52" s="72">
        <v>87</v>
      </c>
      <c r="D52" s="73">
        <v>0</v>
      </c>
      <c r="E52" s="77" t="s">
        <v>164</v>
      </c>
      <c r="F52" s="76" t="s">
        <v>165</v>
      </c>
      <c r="G52" s="123"/>
    </row>
    <row r="53" spans="1:7" ht="12.75">
      <c r="A53" s="100">
        <v>140414</v>
      </c>
      <c r="B53" s="122" t="s">
        <v>105</v>
      </c>
      <c r="C53" s="72">
        <v>155</v>
      </c>
      <c r="D53" s="73">
        <v>0</v>
      </c>
      <c r="E53" s="77">
        <v>210015600</v>
      </c>
      <c r="F53" s="76" t="s">
        <v>166</v>
      </c>
      <c r="G53" s="123"/>
    </row>
    <row r="54" spans="1:7" ht="12.75">
      <c r="A54" s="100">
        <v>140414</v>
      </c>
      <c r="B54" s="122" t="s">
        <v>105</v>
      </c>
      <c r="C54" s="72">
        <v>129</v>
      </c>
      <c r="D54" s="73">
        <v>0</v>
      </c>
      <c r="E54" s="77" t="s">
        <v>167</v>
      </c>
      <c r="F54" s="76" t="s">
        <v>168</v>
      </c>
      <c r="G54" s="123"/>
    </row>
    <row r="55" spans="1:7" ht="12.75">
      <c r="A55" s="100">
        <v>140414</v>
      </c>
      <c r="B55" s="122" t="s">
        <v>105</v>
      </c>
      <c r="C55" s="72">
        <v>496</v>
      </c>
      <c r="D55" s="73">
        <v>0</v>
      </c>
      <c r="E55" s="77">
        <v>210025200</v>
      </c>
      <c r="F55" s="76" t="s">
        <v>169</v>
      </c>
      <c r="G55" s="123"/>
    </row>
    <row r="56" spans="1:7" ht="12.75">
      <c r="A56" s="100">
        <v>140414</v>
      </c>
      <c r="B56" s="122" t="s">
        <v>105</v>
      </c>
      <c r="C56" s="72">
        <v>156</v>
      </c>
      <c r="D56" s="73">
        <v>0</v>
      </c>
      <c r="E56" s="77">
        <v>210050400</v>
      </c>
      <c r="F56" s="76" t="s">
        <v>170</v>
      </c>
      <c r="G56" s="123"/>
    </row>
    <row r="57" spans="1:7" ht="12.75">
      <c r="A57" s="100">
        <v>140414</v>
      </c>
      <c r="B57" s="122" t="s">
        <v>105</v>
      </c>
      <c r="C57" s="72">
        <v>500</v>
      </c>
      <c r="D57" s="73">
        <v>0</v>
      </c>
      <c r="E57" s="77">
        <v>210066400</v>
      </c>
      <c r="F57" s="76" t="s">
        <v>171</v>
      </c>
      <c r="G57" s="123"/>
    </row>
    <row r="58" spans="1:7" ht="12.75">
      <c r="A58" s="100">
        <v>140414</v>
      </c>
      <c r="B58" s="122" t="s">
        <v>105</v>
      </c>
      <c r="C58" s="72">
        <v>124</v>
      </c>
      <c r="D58" s="73">
        <v>0</v>
      </c>
      <c r="E58" s="77">
        <v>210068500</v>
      </c>
      <c r="F58" s="76" t="s">
        <v>172</v>
      </c>
      <c r="G58" s="123"/>
    </row>
    <row r="59" spans="1:7" ht="12.75">
      <c r="A59" s="100">
        <v>140414</v>
      </c>
      <c r="B59" s="122" t="s">
        <v>105</v>
      </c>
      <c r="C59" s="72">
        <v>29</v>
      </c>
      <c r="D59" s="73">
        <v>0</v>
      </c>
      <c r="E59" s="77">
        <v>210073200</v>
      </c>
      <c r="F59" s="76" t="s">
        <v>173</v>
      </c>
      <c r="G59" s="123"/>
    </row>
    <row r="60" spans="1:7" ht="12.75">
      <c r="A60" s="100">
        <v>140414</v>
      </c>
      <c r="B60" s="122" t="s">
        <v>105</v>
      </c>
      <c r="C60" s="72">
        <v>30</v>
      </c>
      <c r="D60" s="73">
        <v>0</v>
      </c>
      <c r="E60" s="77">
        <v>210076100</v>
      </c>
      <c r="F60" s="76" t="s">
        <v>174</v>
      </c>
      <c r="G60" s="123"/>
    </row>
    <row r="61" spans="1:7" ht="12.75">
      <c r="A61" s="100">
        <v>140414</v>
      </c>
      <c r="B61" s="122" t="s">
        <v>105</v>
      </c>
      <c r="C61" s="72">
        <v>302</v>
      </c>
      <c r="D61" s="73">
        <v>0</v>
      </c>
      <c r="E61" s="77">
        <v>210076400</v>
      </c>
      <c r="F61" s="76" t="s">
        <v>175</v>
      </c>
      <c r="G61" s="123"/>
    </row>
    <row r="62" spans="1:7" ht="12.75">
      <c r="A62" s="100">
        <v>140414</v>
      </c>
      <c r="B62" s="122" t="s">
        <v>105</v>
      </c>
      <c r="C62" s="72">
        <v>405</v>
      </c>
      <c r="D62" s="73">
        <v>0</v>
      </c>
      <c r="E62" s="77">
        <v>210081300</v>
      </c>
      <c r="F62" s="76" t="s">
        <v>176</v>
      </c>
      <c r="G62" s="123"/>
    </row>
    <row r="63" spans="1:7" ht="12.75">
      <c r="A63" s="100">
        <v>140414</v>
      </c>
      <c r="B63" s="122" t="s">
        <v>105</v>
      </c>
      <c r="C63" s="72">
        <v>184</v>
      </c>
      <c r="D63" s="73">
        <v>0</v>
      </c>
      <c r="E63" s="77">
        <v>210085300</v>
      </c>
      <c r="F63" s="76" t="s">
        <v>177</v>
      </c>
      <c r="G63" s="123"/>
    </row>
    <row r="64" spans="1:7" ht="12.75">
      <c r="A64" s="100">
        <v>140414</v>
      </c>
      <c r="B64" s="122" t="s">
        <v>105</v>
      </c>
      <c r="C64" s="72">
        <v>89</v>
      </c>
      <c r="D64" s="73">
        <v>0</v>
      </c>
      <c r="E64" s="77">
        <v>210085400</v>
      </c>
      <c r="F64" s="76" t="s">
        <v>178</v>
      </c>
      <c r="G64" s="123"/>
    </row>
    <row r="65" spans="1:7" ht="12.75">
      <c r="A65" s="100">
        <v>140414</v>
      </c>
      <c r="B65" s="122" t="s">
        <v>105</v>
      </c>
      <c r="C65" s="72">
        <v>179</v>
      </c>
      <c r="D65" s="73">
        <v>0</v>
      </c>
      <c r="E65" s="77">
        <v>210095200</v>
      </c>
      <c r="F65" s="76" t="s">
        <v>179</v>
      </c>
      <c r="G65" s="123"/>
    </row>
    <row r="66" spans="1:7" ht="12.75">
      <c r="A66" s="100">
        <v>140414</v>
      </c>
      <c r="B66" s="122" t="s">
        <v>105</v>
      </c>
      <c r="C66" s="72">
        <v>104</v>
      </c>
      <c r="D66" s="73">
        <v>0</v>
      </c>
      <c r="E66" s="77" t="s">
        <v>180</v>
      </c>
      <c r="F66" s="76" t="s">
        <v>181</v>
      </c>
      <c r="G66" s="123"/>
    </row>
    <row r="67" spans="1:7" ht="12.75">
      <c r="A67" s="100">
        <v>140414</v>
      </c>
      <c r="B67" s="122" t="s">
        <v>105</v>
      </c>
      <c r="C67" s="72">
        <v>19541</v>
      </c>
      <c r="D67" s="73">
        <v>0</v>
      </c>
      <c r="E67" s="77" t="s">
        <v>182</v>
      </c>
      <c r="F67" s="76" t="s">
        <v>183</v>
      </c>
      <c r="G67" s="123"/>
    </row>
    <row r="68" spans="1:7" ht="12.75">
      <c r="A68" s="100">
        <v>140414</v>
      </c>
      <c r="B68" s="122" t="s">
        <v>105</v>
      </c>
      <c r="C68" s="72">
        <v>46</v>
      </c>
      <c r="D68" s="73">
        <v>0</v>
      </c>
      <c r="E68" s="77">
        <v>210118001</v>
      </c>
      <c r="F68" s="76" t="s">
        <v>184</v>
      </c>
      <c r="G68" s="123"/>
    </row>
    <row r="69" spans="1:7" ht="12.75">
      <c r="A69" s="100">
        <v>140414</v>
      </c>
      <c r="B69" s="122" t="s">
        <v>105</v>
      </c>
      <c r="C69" s="72">
        <v>124</v>
      </c>
      <c r="D69" s="73">
        <v>0</v>
      </c>
      <c r="E69" s="77">
        <v>210119001</v>
      </c>
      <c r="F69" s="76" t="s">
        <v>185</v>
      </c>
      <c r="G69" s="123"/>
    </row>
    <row r="70" spans="1:7" ht="12.75">
      <c r="A70" s="100">
        <v>140414</v>
      </c>
      <c r="B70" s="122" t="s">
        <v>105</v>
      </c>
      <c r="C70" s="72">
        <v>97</v>
      </c>
      <c r="D70" s="73">
        <v>0</v>
      </c>
      <c r="E70" s="77">
        <v>210123001</v>
      </c>
      <c r="F70" s="76" t="s">
        <v>186</v>
      </c>
      <c r="G70" s="123"/>
    </row>
    <row r="71" spans="1:7" ht="12.75">
      <c r="A71" s="100">
        <v>140414</v>
      </c>
      <c r="B71" s="122" t="s">
        <v>105</v>
      </c>
      <c r="C71" s="72">
        <v>54</v>
      </c>
      <c r="D71" s="73">
        <v>0</v>
      </c>
      <c r="E71" s="77">
        <v>210127001</v>
      </c>
      <c r="F71" s="76" t="s">
        <v>187</v>
      </c>
      <c r="G71" s="123"/>
    </row>
    <row r="72" spans="1:7" ht="12.75">
      <c r="A72" s="100">
        <v>140414</v>
      </c>
      <c r="B72" s="122" t="s">
        <v>105</v>
      </c>
      <c r="C72" s="72">
        <v>275</v>
      </c>
      <c r="D72" s="73">
        <v>0</v>
      </c>
      <c r="E72" s="77">
        <v>210141001</v>
      </c>
      <c r="F72" s="76" t="s">
        <v>188</v>
      </c>
      <c r="G72" s="123"/>
    </row>
    <row r="73" spans="1:7" ht="12.75">
      <c r="A73" s="100">
        <v>140414</v>
      </c>
      <c r="B73" s="122" t="s">
        <v>105</v>
      </c>
      <c r="C73" s="72">
        <v>477</v>
      </c>
      <c r="D73" s="73">
        <v>0</v>
      </c>
      <c r="E73" s="77">
        <v>210147001</v>
      </c>
      <c r="F73" s="76" t="s">
        <v>189</v>
      </c>
      <c r="G73" s="123"/>
    </row>
    <row r="74" spans="1:7" ht="12.75">
      <c r="A74" s="100">
        <v>140414</v>
      </c>
      <c r="B74" s="122" t="s">
        <v>105</v>
      </c>
      <c r="C74" s="72">
        <v>568</v>
      </c>
      <c r="D74" s="73">
        <v>0</v>
      </c>
      <c r="E74" s="77">
        <v>210150001</v>
      </c>
      <c r="F74" s="76" t="s">
        <v>190</v>
      </c>
      <c r="G74" s="123"/>
    </row>
    <row r="75" spans="1:7" ht="12.75">
      <c r="A75" s="100">
        <v>140414</v>
      </c>
      <c r="B75" s="122" t="s">
        <v>105</v>
      </c>
      <c r="C75" s="72">
        <v>220</v>
      </c>
      <c r="D75" s="73">
        <v>0</v>
      </c>
      <c r="E75" s="77">
        <v>210154001</v>
      </c>
      <c r="F75" s="76" t="s">
        <v>191</v>
      </c>
      <c r="G75" s="123"/>
    </row>
    <row r="76" spans="1:7" ht="12.75">
      <c r="A76" s="100">
        <v>140414</v>
      </c>
      <c r="B76" s="122" t="s">
        <v>105</v>
      </c>
      <c r="C76" s="72">
        <v>163</v>
      </c>
      <c r="D76" s="73">
        <v>0</v>
      </c>
      <c r="E76" s="77">
        <v>210166001</v>
      </c>
      <c r="F76" s="76" t="s">
        <v>192</v>
      </c>
      <c r="G76" s="123"/>
    </row>
    <row r="77" spans="1:7" ht="12.75">
      <c r="A77" s="100">
        <v>140414</v>
      </c>
      <c r="B77" s="122" t="s">
        <v>105</v>
      </c>
      <c r="C77" s="72">
        <v>647</v>
      </c>
      <c r="D77" s="73">
        <v>0</v>
      </c>
      <c r="E77" s="77" t="s">
        <v>193</v>
      </c>
      <c r="F77" s="76" t="s">
        <v>194</v>
      </c>
      <c r="G77" s="123"/>
    </row>
    <row r="78" spans="1:7" ht="12.75">
      <c r="A78" s="100">
        <v>140414</v>
      </c>
      <c r="B78" s="122" t="s">
        <v>105</v>
      </c>
      <c r="C78" s="72">
        <v>60612</v>
      </c>
      <c r="D78" s="73">
        <v>0</v>
      </c>
      <c r="E78" s="77">
        <v>210170001</v>
      </c>
      <c r="F78" s="76" t="s">
        <v>195</v>
      </c>
      <c r="G78" s="123"/>
    </row>
    <row r="79" spans="1:7" ht="12.75">
      <c r="A79" s="100">
        <v>140414</v>
      </c>
      <c r="B79" s="122" t="s">
        <v>105</v>
      </c>
      <c r="C79" s="72">
        <v>1905</v>
      </c>
      <c r="D79" s="73">
        <v>0</v>
      </c>
      <c r="E79" s="77">
        <v>210185001</v>
      </c>
      <c r="F79" s="76" t="s">
        <v>196</v>
      </c>
      <c r="G79" s="123"/>
    </row>
    <row r="80" spans="1:7" ht="12.75">
      <c r="A80" s="100">
        <v>140414</v>
      </c>
      <c r="B80" s="122" t="s">
        <v>105</v>
      </c>
      <c r="C80" s="72">
        <v>35</v>
      </c>
      <c r="D80" s="73">
        <v>0</v>
      </c>
      <c r="E80" s="77">
        <v>210186001</v>
      </c>
      <c r="F80" s="76" t="s">
        <v>197</v>
      </c>
      <c r="G80" s="123"/>
    </row>
    <row r="81" spans="1:7" ht="12.75">
      <c r="A81" s="100">
        <v>140414</v>
      </c>
      <c r="B81" s="122" t="s">
        <v>105</v>
      </c>
      <c r="C81" s="72">
        <v>373</v>
      </c>
      <c r="D81" s="73">
        <v>0</v>
      </c>
      <c r="E81" s="77">
        <v>210197001</v>
      </c>
      <c r="F81" s="76" t="s">
        <v>198</v>
      </c>
      <c r="G81" s="123"/>
    </row>
    <row r="82" spans="1:7" ht="12.75">
      <c r="A82" s="100">
        <v>140414</v>
      </c>
      <c r="B82" s="122" t="s">
        <v>105</v>
      </c>
      <c r="C82" s="72">
        <v>6</v>
      </c>
      <c r="D82" s="73">
        <v>0</v>
      </c>
      <c r="E82" s="77">
        <v>210199001</v>
      </c>
      <c r="F82" s="76" t="s">
        <v>199</v>
      </c>
      <c r="G82" s="123"/>
    </row>
    <row r="83" spans="1:7" ht="12.75">
      <c r="A83" s="100">
        <v>140414</v>
      </c>
      <c r="B83" s="122" t="s">
        <v>105</v>
      </c>
      <c r="C83" s="72">
        <v>319</v>
      </c>
      <c r="D83" s="73">
        <v>0</v>
      </c>
      <c r="E83" s="77">
        <v>210205002</v>
      </c>
      <c r="F83" s="76" t="s">
        <v>200</v>
      </c>
      <c r="G83" s="123"/>
    </row>
    <row r="84" spans="1:7" ht="12.75">
      <c r="A84" s="100">
        <v>140414</v>
      </c>
      <c r="B84" s="122" t="s">
        <v>105</v>
      </c>
      <c r="C84" s="72">
        <v>202</v>
      </c>
      <c r="D84" s="73">
        <v>0</v>
      </c>
      <c r="E84" s="77">
        <v>210263302</v>
      </c>
      <c r="F84" s="76" t="s">
        <v>201</v>
      </c>
      <c r="G84" s="123"/>
    </row>
    <row r="85" spans="1:7" ht="12.75">
      <c r="A85" s="100">
        <v>140414</v>
      </c>
      <c r="B85" s="122" t="s">
        <v>105</v>
      </c>
      <c r="C85" s="72">
        <v>131</v>
      </c>
      <c r="D85" s="73">
        <v>0</v>
      </c>
      <c r="E85" s="77">
        <v>210315403</v>
      </c>
      <c r="F85" s="76" t="s">
        <v>202</v>
      </c>
      <c r="G85" s="123"/>
    </row>
    <row r="86" spans="1:7" ht="12.75">
      <c r="A86" s="100">
        <v>140414</v>
      </c>
      <c r="B86" s="122" t="s">
        <v>105</v>
      </c>
      <c r="C86" s="72">
        <v>90</v>
      </c>
      <c r="D86" s="73">
        <v>0</v>
      </c>
      <c r="E86" s="77">
        <v>210341503</v>
      </c>
      <c r="F86" s="76" t="s">
        <v>203</v>
      </c>
      <c r="G86" s="123"/>
    </row>
    <row r="87" spans="1:7" ht="22.5">
      <c r="A87" s="100">
        <v>140414</v>
      </c>
      <c r="B87" s="122" t="s">
        <v>105</v>
      </c>
      <c r="C87" s="72">
        <v>79</v>
      </c>
      <c r="D87" s="73">
        <v>0</v>
      </c>
      <c r="E87" s="77">
        <v>210376403</v>
      </c>
      <c r="F87" s="76" t="s">
        <v>204</v>
      </c>
      <c r="G87" s="123"/>
    </row>
    <row r="88" spans="1:7" ht="12.75">
      <c r="A88" s="100">
        <v>140414</v>
      </c>
      <c r="B88" s="122" t="s">
        <v>105</v>
      </c>
      <c r="C88" s="72">
        <v>98</v>
      </c>
      <c r="D88" s="73">
        <v>0</v>
      </c>
      <c r="E88" s="77">
        <v>210405004</v>
      </c>
      <c r="F88" s="76" t="s">
        <v>205</v>
      </c>
      <c r="G88" s="123"/>
    </row>
    <row r="89" spans="1:7" ht="12.75">
      <c r="A89" s="100">
        <v>140414</v>
      </c>
      <c r="B89" s="122" t="s">
        <v>105</v>
      </c>
      <c r="C89" s="72">
        <v>27</v>
      </c>
      <c r="D89" s="73">
        <v>0</v>
      </c>
      <c r="E89" s="77">
        <v>210415104</v>
      </c>
      <c r="F89" s="76" t="s">
        <v>206</v>
      </c>
      <c r="G89" s="123"/>
    </row>
    <row r="90" spans="1:7" ht="12.75">
      <c r="A90" s="100">
        <v>140414</v>
      </c>
      <c r="B90" s="122" t="s">
        <v>105</v>
      </c>
      <c r="C90" s="72">
        <v>97</v>
      </c>
      <c r="D90" s="73">
        <v>0</v>
      </c>
      <c r="E90" s="77" t="s">
        <v>207</v>
      </c>
      <c r="F90" s="76" t="s">
        <v>208</v>
      </c>
      <c r="G90" s="123"/>
    </row>
    <row r="91" spans="1:7" ht="12.75">
      <c r="A91" s="100">
        <v>140414</v>
      </c>
      <c r="B91" s="122" t="s">
        <v>105</v>
      </c>
      <c r="C91" s="72">
        <v>163</v>
      </c>
      <c r="D91" s="73">
        <v>0</v>
      </c>
      <c r="E91" s="77">
        <v>210415804</v>
      </c>
      <c r="F91" s="76" t="s">
        <v>209</v>
      </c>
      <c r="G91" s="123"/>
    </row>
    <row r="92" spans="1:7" ht="12.75">
      <c r="A92" s="100">
        <v>140414</v>
      </c>
      <c r="B92" s="122" t="s">
        <v>105</v>
      </c>
      <c r="C92" s="72">
        <v>236</v>
      </c>
      <c r="D92" s="73">
        <v>0</v>
      </c>
      <c r="E92" s="77">
        <v>210518205</v>
      </c>
      <c r="F92" s="76" t="s">
        <v>210</v>
      </c>
      <c r="G92" s="123"/>
    </row>
    <row r="93" spans="1:7" ht="12.75">
      <c r="A93" s="100">
        <v>140414</v>
      </c>
      <c r="B93" s="122" t="s">
        <v>105</v>
      </c>
      <c r="C93" s="72">
        <v>166</v>
      </c>
      <c r="D93" s="73">
        <v>0</v>
      </c>
      <c r="E93" s="77" t="s">
        <v>211</v>
      </c>
      <c r="F93" s="76" t="s">
        <v>212</v>
      </c>
      <c r="G93" s="123"/>
    </row>
    <row r="94" spans="1:7" ht="12.75">
      <c r="A94" s="100">
        <v>140414</v>
      </c>
      <c r="B94" s="122" t="s">
        <v>105</v>
      </c>
      <c r="C94" s="72">
        <v>143</v>
      </c>
      <c r="D94" s="73">
        <v>0</v>
      </c>
      <c r="E94" s="77" t="s">
        <v>213</v>
      </c>
      <c r="F94" s="76" t="s">
        <v>214</v>
      </c>
      <c r="G94" s="123"/>
    </row>
    <row r="95" spans="1:7" ht="12.75">
      <c r="A95" s="100">
        <v>140414</v>
      </c>
      <c r="B95" s="122" t="s">
        <v>105</v>
      </c>
      <c r="C95" s="72">
        <v>84</v>
      </c>
      <c r="D95" s="73">
        <v>0</v>
      </c>
      <c r="E95" s="77">
        <v>210547605</v>
      </c>
      <c r="F95" s="76" t="s">
        <v>215</v>
      </c>
      <c r="G95" s="123"/>
    </row>
    <row r="96" spans="1:7" ht="22.5">
      <c r="A96" s="100">
        <v>140414</v>
      </c>
      <c r="B96" s="122" t="s">
        <v>105</v>
      </c>
      <c r="C96" s="72">
        <v>515</v>
      </c>
      <c r="D96" s="73">
        <v>0</v>
      </c>
      <c r="E96" s="77">
        <v>210568705</v>
      </c>
      <c r="F96" s="76" t="s">
        <v>216</v>
      </c>
      <c r="G96" s="123"/>
    </row>
    <row r="97" spans="1:7" ht="12.75">
      <c r="A97" s="100">
        <v>140414</v>
      </c>
      <c r="B97" s="122" t="s">
        <v>105</v>
      </c>
      <c r="C97" s="72">
        <v>159</v>
      </c>
      <c r="D97" s="73">
        <v>0</v>
      </c>
      <c r="E97" s="77" t="s">
        <v>217</v>
      </c>
      <c r="F97" s="76" t="s">
        <v>218</v>
      </c>
      <c r="G97" s="123"/>
    </row>
    <row r="98" spans="1:7" ht="12.75">
      <c r="A98" s="100">
        <v>140414</v>
      </c>
      <c r="B98" s="122" t="s">
        <v>105</v>
      </c>
      <c r="C98" s="72">
        <v>125</v>
      </c>
      <c r="D98" s="73">
        <v>0</v>
      </c>
      <c r="E98" s="77" t="s">
        <v>219</v>
      </c>
      <c r="F98" s="76" t="s">
        <v>220</v>
      </c>
      <c r="G98" s="123"/>
    </row>
    <row r="99" spans="1:7" ht="12.75">
      <c r="A99" s="100">
        <v>140414</v>
      </c>
      <c r="B99" s="122" t="s">
        <v>105</v>
      </c>
      <c r="C99" s="72">
        <v>82</v>
      </c>
      <c r="D99" s="73">
        <v>0</v>
      </c>
      <c r="E99" s="77" t="s">
        <v>221</v>
      </c>
      <c r="F99" s="76" t="s">
        <v>222</v>
      </c>
      <c r="G99" s="123"/>
    </row>
    <row r="100" spans="1:7" ht="12.75">
      <c r="A100" s="100">
        <v>140414</v>
      </c>
      <c r="B100" s="122" t="s">
        <v>105</v>
      </c>
      <c r="C100" s="72">
        <v>109</v>
      </c>
      <c r="D100" s="73">
        <v>0</v>
      </c>
      <c r="E100" s="77" t="s">
        <v>223</v>
      </c>
      <c r="F100" s="76" t="s">
        <v>224</v>
      </c>
      <c r="G100" s="123"/>
    </row>
    <row r="101" spans="1:7" ht="12.75">
      <c r="A101" s="100">
        <v>140414</v>
      </c>
      <c r="B101" s="122" t="s">
        <v>105</v>
      </c>
      <c r="C101" s="72">
        <v>250</v>
      </c>
      <c r="D101" s="73">
        <v>0</v>
      </c>
      <c r="E101" s="77">
        <v>210615806</v>
      </c>
      <c r="F101" s="76" t="s">
        <v>225</v>
      </c>
      <c r="G101" s="123"/>
    </row>
    <row r="102" spans="1:7" ht="12.75">
      <c r="A102" s="100">
        <v>140414</v>
      </c>
      <c r="B102" s="122" t="s">
        <v>105</v>
      </c>
      <c r="C102" s="72">
        <v>199</v>
      </c>
      <c r="D102" s="73">
        <v>0</v>
      </c>
      <c r="E102" s="77">
        <v>210641006</v>
      </c>
      <c r="F102" s="76" t="s">
        <v>226</v>
      </c>
      <c r="G102" s="123"/>
    </row>
    <row r="103" spans="1:7" ht="12.75">
      <c r="A103" s="100">
        <v>140414</v>
      </c>
      <c r="B103" s="122" t="s">
        <v>105</v>
      </c>
      <c r="C103" s="72">
        <v>157</v>
      </c>
      <c r="D103" s="73">
        <v>0</v>
      </c>
      <c r="E103" s="77">
        <v>210641306</v>
      </c>
      <c r="F103" s="76" t="s">
        <v>227</v>
      </c>
      <c r="G103" s="123"/>
    </row>
    <row r="104" spans="1:7" ht="12.75">
      <c r="A104" s="100">
        <v>140414</v>
      </c>
      <c r="B104" s="122" t="s">
        <v>105</v>
      </c>
      <c r="C104" s="72">
        <v>640</v>
      </c>
      <c r="D104" s="73">
        <v>0</v>
      </c>
      <c r="E104" s="77">
        <v>210650006</v>
      </c>
      <c r="F104" s="76" t="s">
        <v>228</v>
      </c>
      <c r="G104" s="123"/>
    </row>
    <row r="105" spans="1:7" ht="12.75">
      <c r="A105" s="100">
        <v>140414</v>
      </c>
      <c r="B105" s="122" t="s">
        <v>105</v>
      </c>
      <c r="C105" s="72">
        <v>155</v>
      </c>
      <c r="D105" s="73">
        <v>0</v>
      </c>
      <c r="E105" s="77">
        <v>210650606</v>
      </c>
      <c r="F105" s="76" t="s">
        <v>229</v>
      </c>
      <c r="G105" s="123"/>
    </row>
    <row r="106" spans="1:7" ht="12.75">
      <c r="A106" s="100">
        <v>140414</v>
      </c>
      <c r="B106" s="122" t="s">
        <v>105</v>
      </c>
      <c r="C106" s="72">
        <v>9</v>
      </c>
      <c r="D106" s="73">
        <v>0</v>
      </c>
      <c r="E106" s="77">
        <v>210668406</v>
      </c>
      <c r="F106" s="76" t="s">
        <v>230</v>
      </c>
      <c r="G106" s="123"/>
    </row>
    <row r="107" spans="1:7" ht="12.75">
      <c r="A107" s="100">
        <v>140414</v>
      </c>
      <c r="B107" s="122" t="s">
        <v>105</v>
      </c>
      <c r="C107" s="72">
        <v>204</v>
      </c>
      <c r="D107" s="73">
        <v>0</v>
      </c>
      <c r="E107" s="77">
        <v>210676306</v>
      </c>
      <c r="F107" s="76" t="s">
        <v>231</v>
      </c>
      <c r="G107" s="123"/>
    </row>
    <row r="108" spans="1:7" ht="12.75">
      <c r="A108" s="100">
        <v>140414</v>
      </c>
      <c r="B108" s="122" t="s">
        <v>105</v>
      </c>
      <c r="C108" s="72">
        <v>152</v>
      </c>
      <c r="D108" s="73">
        <v>0</v>
      </c>
      <c r="E108" s="77">
        <v>210705107</v>
      </c>
      <c r="F108" s="76" t="s">
        <v>232</v>
      </c>
      <c r="G108" s="123"/>
    </row>
    <row r="109" spans="1:7" ht="12.75">
      <c r="A109" s="100">
        <v>140414</v>
      </c>
      <c r="B109" s="122" t="s">
        <v>105</v>
      </c>
      <c r="C109" s="72">
        <v>653</v>
      </c>
      <c r="D109" s="73">
        <v>0</v>
      </c>
      <c r="E109" s="77">
        <v>210705607</v>
      </c>
      <c r="F109" s="76" t="s">
        <v>233</v>
      </c>
      <c r="G109" s="123"/>
    </row>
    <row r="110" spans="1:7" ht="12.75">
      <c r="A110" s="100">
        <v>140414</v>
      </c>
      <c r="B110" s="122" t="s">
        <v>105</v>
      </c>
      <c r="C110" s="72">
        <v>274</v>
      </c>
      <c r="D110" s="73">
        <v>0</v>
      </c>
      <c r="E110" s="77" t="s">
        <v>234</v>
      </c>
      <c r="F110" s="76" t="s">
        <v>235</v>
      </c>
      <c r="G110" s="123"/>
    </row>
    <row r="111" spans="1:7" ht="12.75">
      <c r="A111" s="100">
        <v>140414</v>
      </c>
      <c r="B111" s="122" t="s">
        <v>105</v>
      </c>
      <c r="C111" s="72">
        <v>315</v>
      </c>
      <c r="D111" s="73">
        <v>0</v>
      </c>
      <c r="E111" s="77">
        <v>210723807</v>
      </c>
      <c r="F111" s="76" t="s">
        <v>236</v>
      </c>
      <c r="G111" s="123"/>
    </row>
    <row r="112" spans="1:7" ht="12.75">
      <c r="A112" s="100">
        <v>140414</v>
      </c>
      <c r="B112" s="122" t="s">
        <v>105</v>
      </c>
      <c r="C112" s="72">
        <v>149</v>
      </c>
      <c r="D112" s="73">
        <v>0</v>
      </c>
      <c r="E112" s="77">
        <v>210725307</v>
      </c>
      <c r="F112" s="76" t="s">
        <v>237</v>
      </c>
      <c r="G112" s="123"/>
    </row>
    <row r="113" spans="1:7" ht="12.75">
      <c r="A113" s="100">
        <v>140414</v>
      </c>
      <c r="B113" s="122" t="s">
        <v>105</v>
      </c>
      <c r="C113" s="72">
        <v>273</v>
      </c>
      <c r="D113" s="73">
        <v>0</v>
      </c>
      <c r="E113" s="77">
        <v>210741807</v>
      </c>
      <c r="F113" s="76" t="s">
        <v>238</v>
      </c>
      <c r="G113" s="123"/>
    </row>
    <row r="114" spans="1:7" ht="12.75">
      <c r="A114" s="100">
        <v>140414</v>
      </c>
      <c r="B114" s="122" t="s">
        <v>105</v>
      </c>
      <c r="C114" s="72">
        <v>142</v>
      </c>
      <c r="D114" s="73">
        <v>0</v>
      </c>
      <c r="E114" s="77">
        <v>210768207</v>
      </c>
      <c r="F114" s="76" t="s">
        <v>239</v>
      </c>
      <c r="G114" s="123"/>
    </row>
    <row r="115" spans="1:7" ht="12.75">
      <c r="A115" s="100">
        <v>140414</v>
      </c>
      <c r="B115" s="122" t="s">
        <v>105</v>
      </c>
      <c r="C115" s="72">
        <v>10092</v>
      </c>
      <c r="D115" s="73">
        <v>0</v>
      </c>
      <c r="E115" s="77">
        <v>210768307</v>
      </c>
      <c r="F115" s="76" t="s">
        <v>240</v>
      </c>
      <c r="G115" s="123"/>
    </row>
    <row r="116" spans="1:7" ht="12.75">
      <c r="A116" s="100">
        <v>140414</v>
      </c>
      <c r="B116" s="122" t="s">
        <v>105</v>
      </c>
      <c r="C116" s="75">
        <v>22013</v>
      </c>
      <c r="D116" s="73">
        <v>0</v>
      </c>
      <c r="E116" s="77" t="s">
        <v>241</v>
      </c>
      <c r="F116" s="76" t="s">
        <v>242</v>
      </c>
      <c r="G116" s="123"/>
    </row>
    <row r="117" spans="1:7" ht="12.75">
      <c r="A117" s="100">
        <v>140414</v>
      </c>
      <c r="B117" s="122" t="s">
        <v>105</v>
      </c>
      <c r="C117" s="72">
        <v>102</v>
      </c>
      <c r="D117" s="73">
        <v>0</v>
      </c>
      <c r="E117" s="77">
        <v>210815808</v>
      </c>
      <c r="F117" s="76" t="s">
        <v>243</v>
      </c>
      <c r="G117" s="123"/>
    </row>
    <row r="118" spans="1:7" ht="12.75">
      <c r="A118" s="100">
        <v>140414</v>
      </c>
      <c r="B118" s="122" t="s">
        <v>105</v>
      </c>
      <c r="C118" s="72">
        <v>150</v>
      </c>
      <c r="D118" s="73">
        <v>0</v>
      </c>
      <c r="E118" s="77">
        <v>210873408</v>
      </c>
      <c r="F118" s="76" t="s">
        <v>244</v>
      </c>
      <c r="G118" s="123"/>
    </row>
    <row r="119" spans="1:7" ht="12.75">
      <c r="A119" s="100">
        <v>140414</v>
      </c>
      <c r="B119" s="122" t="s">
        <v>105</v>
      </c>
      <c r="C119" s="72">
        <v>332</v>
      </c>
      <c r="D119" s="73">
        <v>0</v>
      </c>
      <c r="E119" s="77" t="s">
        <v>245</v>
      </c>
      <c r="F119" s="76" t="s">
        <v>246</v>
      </c>
      <c r="G119" s="123"/>
    </row>
    <row r="120" spans="1:7" ht="12.75">
      <c r="A120" s="100">
        <v>140414</v>
      </c>
      <c r="B120" s="122" t="s">
        <v>105</v>
      </c>
      <c r="C120" s="72">
        <v>91</v>
      </c>
      <c r="D120" s="73">
        <v>0</v>
      </c>
      <c r="E120" s="77">
        <v>210968209</v>
      </c>
      <c r="F120" s="76" t="s">
        <v>247</v>
      </c>
      <c r="G120" s="123"/>
    </row>
    <row r="121" spans="1:7" ht="12.75">
      <c r="A121" s="100">
        <v>140414</v>
      </c>
      <c r="B121" s="122" t="s">
        <v>105</v>
      </c>
      <c r="C121" s="72">
        <v>112</v>
      </c>
      <c r="D121" s="73">
        <v>0</v>
      </c>
      <c r="E121" s="77">
        <v>211015810</v>
      </c>
      <c r="F121" s="76" t="s">
        <v>248</v>
      </c>
      <c r="G121" s="123"/>
    </row>
    <row r="122" spans="1:7" ht="12.75">
      <c r="A122" s="100">
        <v>140414</v>
      </c>
      <c r="B122" s="122" t="s">
        <v>105</v>
      </c>
      <c r="C122" s="72">
        <v>154</v>
      </c>
      <c r="D122" s="73">
        <v>0</v>
      </c>
      <c r="E122" s="77">
        <v>211018610</v>
      </c>
      <c r="F122" s="76" t="s">
        <v>249</v>
      </c>
      <c r="G122" s="123"/>
    </row>
    <row r="123" spans="1:7" ht="12.75">
      <c r="A123" s="100">
        <v>140414</v>
      </c>
      <c r="B123" s="122" t="s">
        <v>105</v>
      </c>
      <c r="C123" s="72">
        <v>29</v>
      </c>
      <c r="D123" s="73">
        <v>0</v>
      </c>
      <c r="E123" s="77">
        <v>211050110</v>
      </c>
      <c r="F123" s="76" t="s">
        <v>250</v>
      </c>
      <c r="G123" s="123"/>
    </row>
    <row r="124" spans="1:7" ht="12.75">
      <c r="A124" s="100">
        <v>140414</v>
      </c>
      <c r="B124" s="122" t="s">
        <v>105</v>
      </c>
      <c r="C124" s="72">
        <v>26</v>
      </c>
      <c r="D124" s="73">
        <v>0</v>
      </c>
      <c r="E124" s="77">
        <v>211054810</v>
      </c>
      <c r="F124" s="76" t="s">
        <v>251</v>
      </c>
      <c r="G124" s="123"/>
    </row>
    <row r="125" spans="1:7" ht="12.75">
      <c r="A125" s="100">
        <v>140414</v>
      </c>
      <c r="B125" s="122" t="s">
        <v>105</v>
      </c>
      <c r="C125" s="72">
        <v>504</v>
      </c>
      <c r="D125" s="73">
        <v>0</v>
      </c>
      <c r="E125" s="77">
        <v>211085010</v>
      </c>
      <c r="F125" s="76" t="s">
        <v>252</v>
      </c>
      <c r="G125" s="123"/>
    </row>
    <row r="126" spans="1:7" ht="12.75">
      <c r="A126" s="100">
        <v>140414</v>
      </c>
      <c r="B126" s="122" t="s">
        <v>105</v>
      </c>
      <c r="C126" s="72">
        <v>1021</v>
      </c>
      <c r="D126" s="73">
        <v>0</v>
      </c>
      <c r="E126" s="77">
        <v>211085410</v>
      </c>
      <c r="F126" s="76" t="s">
        <v>253</v>
      </c>
      <c r="G126" s="123"/>
    </row>
    <row r="127" spans="1:7" ht="12.75">
      <c r="A127" s="100">
        <v>140414</v>
      </c>
      <c r="B127" s="122" t="s">
        <v>105</v>
      </c>
      <c r="C127" s="72">
        <v>110</v>
      </c>
      <c r="D127" s="73">
        <v>0</v>
      </c>
      <c r="E127" s="77" t="s">
        <v>254</v>
      </c>
      <c r="F127" s="76" t="s">
        <v>255</v>
      </c>
      <c r="G127" s="123"/>
    </row>
    <row r="128" spans="1:7" ht="12.75">
      <c r="A128" s="100">
        <v>140414</v>
      </c>
      <c r="B128" s="122" t="s">
        <v>105</v>
      </c>
      <c r="C128" s="72">
        <v>843</v>
      </c>
      <c r="D128" s="73">
        <v>0</v>
      </c>
      <c r="E128" s="77">
        <v>211150711</v>
      </c>
      <c r="F128" s="76" t="s">
        <v>256</v>
      </c>
      <c r="G128" s="123"/>
    </row>
    <row r="129" spans="1:7" ht="12.75">
      <c r="A129" s="100">
        <v>140414</v>
      </c>
      <c r="B129" s="122" t="s">
        <v>105</v>
      </c>
      <c r="C129" s="72">
        <v>91</v>
      </c>
      <c r="D129" s="73">
        <v>0</v>
      </c>
      <c r="E129" s="77">
        <v>211163111</v>
      </c>
      <c r="F129" s="76" t="s">
        <v>257</v>
      </c>
      <c r="G129" s="123"/>
    </row>
    <row r="130" spans="1:7" ht="12.75">
      <c r="A130" s="100">
        <v>140414</v>
      </c>
      <c r="B130" s="122" t="s">
        <v>105</v>
      </c>
      <c r="C130" s="72">
        <v>66</v>
      </c>
      <c r="D130" s="73">
        <v>0</v>
      </c>
      <c r="E130" s="77" t="s">
        <v>258</v>
      </c>
      <c r="F130" s="76" t="s">
        <v>259</v>
      </c>
      <c r="G130" s="123"/>
    </row>
    <row r="131" spans="1:7" ht="12.75">
      <c r="A131" s="100">
        <v>140414</v>
      </c>
      <c r="B131" s="122" t="s">
        <v>105</v>
      </c>
      <c r="C131" s="72">
        <v>124</v>
      </c>
      <c r="D131" s="73">
        <v>0</v>
      </c>
      <c r="E131" s="77">
        <v>211225312</v>
      </c>
      <c r="F131" s="76" t="s">
        <v>260</v>
      </c>
      <c r="G131" s="123"/>
    </row>
    <row r="132" spans="1:7" ht="12.75">
      <c r="A132" s="100">
        <v>140414</v>
      </c>
      <c r="B132" s="122" t="s">
        <v>105</v>
      </c>
      <c r="C132" s="72">
        <v>101</v>
      </c>
      <c r="D132" s="73">
        <v>0</v>
      </c>
      <c r="E132" s="77">
        <v>211263212</v>
      </c>
      <c r="F132" s="76" t="s">
        <v>261</v>
      </c>
      <c r="G132" s="123"/>
    </row>
    <row r="133" spans="1:7" ht="12.75">
      <c r="A133" s="100">
        <v>140414</v>
      </c>
      <c r="B133" s="122" t="s">
        <v>105</v>
      </c>
      <c r="C133" s="72">
        <v>284</v>
      </c>
      <c r="D133" s="73">
        <v>0</v>
      </c>
      <c r="E133" s="77" t="s">
        <v>262</v>
      </c>
      <c r="F133" s="76" t="s">
        <v>263</v>
      </c>
      <c r="G133" s="123"/>
    </row>
    <row r="134" spans="1:7" ht="12.75">
      <c r="A134" s="100">
        <v>140414</v>
      </c>
      <c r="B134" s="122" t="s">
        <v>105</v>
      </c>
      <c r="C134" s="72">
        <v>312</v>
      </c>
      <c r="D134" s="73">
        <v>0</v>
      </c>
      <c r="E134" s="77">
        <v>211317013</v>
      </c>
      <c r="F134" s="76" t="s">
        <v>264</v>
      </c>
      <c r="G134" s="123"/>
    </row>
    <row r="135" spans="1:7" ht="12.75">
      <c r="A135" s="100">
        <v>140414</v>
      </c>
      <c r="B135" s="122" t="s">
        <v>105</v>
      </c>
      <c r="C135" s="72">
        <v>136</v>
      </c>
      <c r="D135" s="73">
        <v>0</v>
      </c>
      <c r="E135" s="77">
        <v>211317513</v>
      </c>
      <c r="F135" s="76" t="s">
        <v>265</v>
      </c>
      <c r="G135" s="123"/>
    </row>
    <row r="136" spans="1:7" ht="12.75">
      <c r="A136" s="100">
        <v>140414</v>
      </c>
      <c r="B136" s="122" t="s">
        <v>105</v>
      </c>
      <c r="C136" s="72">
        <v>15</v>
      </c>
      <c r="D136" s="73">
        <v>0</v>
      </c>
      <c r="E136" s="77">
        <v>211325513</v>
      </c>
      <c r="F136" s="76" t="s">
        <v>266</v>
      </c>
      <c r="G136" s="123"/>
    </row>
    <row r="137" spans="1:7" ht="12.75">
      <c r="A137" s="100">
        <v>140414</v>
      </c>
      <c r="B137" s="122" t="s">
        <v>105</v>
      </c>
      <c r="C137" s="72">
        <v>126</v>
      </c>
      <c r="D137" s="73">
        <v>0</v>
      </c>
      <c r="E137" s="77">
        <v>211341013</v>
      </c>
      <c r="F137" s="76" t="s">
        <v>267</v>
      </c>
      <c r="G137" s="123"/>
    </row>
    <row r="138" spans="1:7" ht="12.75">
      <c r="A138" s="100">
        <v>140414</v>
      </c>
      <c r="B138" s="122" t="s">
        <v>105</v>
      </c>
      <c r="C138" s="72">
        <v>538</v>
      </c>
      <c r="D138" s="73">
        <v>0</v>
      </c>
      <c r="E138" s="77">
        <v>211350313</v>
      </c>
      <c r="F138" s="76" t="s">
        <v>268</v>
      </c>
      <c r="G138" s="123"/>
    </row>
    <row r="139" spans="1:7" ht="12.75">
      <c r="A139" s="100">
        <v>140414</v>
      </c>
      <c r="B139" s="122" t="s">
        <v>105</v>
      </c>
      <c r="C139" s="72">
        <v>58</v>
      </c>
      <c r="D139" s="73">
        <v>0</v>
      </c>
      <c r="E139" s="77">
        <v>211376113</v>
      </c>
      <c r="F139" s="76" t="s">
        <v>269</v>
      </c>
      <c r="G139" s="123"/>
    </row>
    <row r="140" spans="1:7" ht="12.75">
      <c r="A140" s="100">
        <v>140414</v>
      </c>
      <c r="B140" s="122" t="s">
        <v>105</v>
      </c>
      <c r="C140" s="72">
        <v>21</v>
      </c>
      <c r="D140" s="73">
        <v>0</v>
      </c>
      <c r="E140" s="77">
        <v>211415114</v>
      </c>
      <c r="F140" s="76" t="s">
        <v>270</v>
      </c>
      <c r="G140" s="123"/>
    </row>
    <row r="141" spans="1:7" ht="12.75">
      <c r="A141" s="100">
        <v>140414</v>
      </c>
      <c r="B141" s="122" t="s">
        <v>105</v>
      </c>
      <c r="C141" s="72">
        <v>196</v>
      </c>
      <c r="D141" s="73">
        <v>0</v>
      </c>
      <c r="E141" s="77">
        <v>211415814</v>
      </c>
      <c r="F141" s="76" t="s">
        <v>271</v>
      </c>
      <c r="G141" s="123"/>
    </row>
    <row r="142" spans="1:7" ht="12.75">
      <c r="A142" s="100">
        <v>140414</v>
      </c>
      <c r="B142" s="122" t="s">
        <v>105</v>
      </c>
      <c r="C142" s="72">
        <v>669</v>
      </c>
      <c r="D142" s="73">
        <v>0</v>
      </c>
      <c r="E142" s="77">
        <v>211417614</v>
      </c>
      <c r="F142" s="76" t="s">
        <v>272</v>
      </c>
      <c r="G142" s="123"/>
    </row>
    <row r="143" spans="1:7" ht="12.75">
      <c r="A143" s="100">
        <v>140414</v>
      </c>
      <c r="B143" s="122" t="s">
        <v>105</v>
      </c>
      <c r="C143" s="72">
        <v>317</v>
      </c>
      <c r="D143" s="73">
        <v>0</v>
      </c>
      <c r="E143" s="77" t="s">
        <v>273</v>
      </c>
      <c r="F143" s="76" t="s">
        <v>274</v>
      </c>
      <c r="G143" s="123"/>
    </row>
    <row r="144" spans="1:7" ht="12.75">
      <c r="A144" s="100">
        <v>140414</v>
      </c>
      <c r="B144" s="122" t="s">
        <v>105</v>
      </c>
      <c r="C144" s="72">
        <v>471</v>
      </c>
      <c r="D144" s="73">
        <v>0</v>
      </c>
      <c r="E144" s="77">
        <v>211525815</v>
      </c>
      <c r="F144" s="76" t="s">
        <v>275</v>
      </c>
      <c r="G144" s="123"/>
    </row>
    <row r="145" spans="1:7" ht="12.75">
      <c r="A145" s="100">
        <v>140414</v>
      </c>
      <c r="B145" s="122" t="s">
        <v>105</v>
      </c>
      <c r="C145" s="72">
        <v>303</v>
      </c>
      <c r="D145" s="73">
        <v>0</v>
      </c>
      <c r="E145" s="77">
        <v>211541615</v>
      </c>
      <c r="F145" s="76" t="s">
        <v>276</v>
      </c>
      <c r="G145" s="123"/>
    </row>
    <row r="146" spans="1:7" ht="12.75">
      <c r="A146" s="100">
        <v>140414</v>
      </c>
      <c r="B146" s="122" t="s">
        <v>105</v>
      </c>
      <c r="C146" s="72">
        <v>5</v>
      </c>
      <c r="D146" s="73">
        <v>0</v>
      </c>
      <c r="E146" s="77">
        <v>211585315</v>
      </c>
      <c r="F146" s="76" t="s">
        <v>277</v>
      </c>
      <c r="G146" s="123"/>
    </row>
    <row r="147" spans="1:7" ht="12.75">
      <c r="A147" s="100">
        <v>140414</v>
      </c>
      <c r="B147" s="122" t="s">
        <v>105</v>
      </c>
      <c r="C147" s="72">
        <v>110</v>
      </c>
      <c r="D147" s="73">
        <v>0</v>
      </c>
      <c r="E147" s="77">
        <v>211615816</v>
      </c>
      <c r="F147" s="76" t="s">
        <v>278</v>
      </c>
      <c r="G147" s="123"/>
    </row>
    <row r="148" spans="1:7" ht="12.75">
      <c r="A148" s="100">
        <v>140414</v>
      </c>
      <c r="B148" s="122" t="s">
        <v>105</v>
      </c>
      <c r="C148" s="72">
        <v>161</v>
      </c>
      <c r="D148" s="73">
        <v>0</v>
      </c>
      <c r="E148" s="77">
        <v>211617616</v>
      </c>
      <c r="F148" s="76" t="s">
        <v>279</v>
      </c>
      <c r="G148" s="123"/>
    </row>
    <row r="149" spans="1:7" ht="12.75">
      <c r="A149" s="100">
        <v>140414</v>
      </c>
      <c r="B149" s="122" t="s">
        <v>105</v>
      </c>
      <c r="C149" s="72">
        <v>212</v>
      </c>
      <c r="D149" s="73">
        <v>0</v>
      </c>
      <c r="E149" s="77">
        <v>211641016</v>
      </c>
      <c r="F149" s="76" t="s">
        <v>280</v>
      </c>
      <c r="G149" s="123"/>
    </row>
    <row r="150" spans="1:7" ht="12.75">
      <c r="A150" s="100">
        <v>140414</v>
      </c>
      <c r="B150" s="122" t="s">
        <v>105</v>
      </c>
      <c r="C150" s="72">
        <v>265</v>
      </c>
      <c r="D150" s="73">
        <v>0</v>
      </c>
      <c r="E150" s="77">
        <v>211673616</v>
      </c>
      <c r="F150" s="76" t="s">
        <v>281</v>
      </c>
      <c r="G150" s="123"/>
    </row>
    <row r="151" spans="1:7" ht="12.75">
      <c r="A151" s="100">
        <v>140414</v>
      </c>
      <c r="B151" s="122" t="s">
        <v>105</v>
      </c>
      <c r="C151" s="72">
        <v>144</v>
      </c>
      <c r="D151" s="73">
        <v>0</v>
      </c>
      <c r="E151" s="77">
        <v>211725317</v>
      </c>
      <c r="F151" s="76" t="s">
        <v>282</v>
      </c>
      <c r="G151" s="123"/>
    </row>
    <row r="152" spans="1:7" ht="12.75">
      <c r="A152" s="100">
        <v>140414</v>
      </c>
      <c r="B152" s="122" t="s">
        <v>105</v>
      </c>
      <c r="C152" s="72">
        <v>907</v>
      </c>
      <c r="D152" s="73">
        <v>0</v>
      </c>
      <c r="E152" s="77">
        <v>211725817</v>
      </c>
      <c r="F152" s="76" t="s">
        <v>283</v>
      </c>
      <c r="G152" s="123"/>
    </row>
    <row r="153" spans="1:7" ht="12.75">
      <c r="A153" s="100">
        <v>140414</v>
      </c>
      <c r="B153" s="122" t="s">
        <v>105</v>
      </c>
      <c r="C153" s="72">
        <v>143</v>
      </c>
      <c r="D153" s="73">
        <v>0</v>
      </c>
      <c r="E153" s="77">
        <v>211752317</v>
      </c>
      <c r="F153" s="76" t="s">
        <v>284</v>
      </c>
      <c r="G153" s="123"/>
    </row>
    <row r="154" spans="1:7" ht="12.75">
      <c r="A154" s="100">
        <v>140414</v>
      </c>
      <c r="B154" s="122" t="s">
        <v>105</v>
      </c>
      <c r="C154" s="72">
        <v>98</v>
      </c>
      <c r="D154" s="73">
        <v>0</v>
      </c>
      <c r="E154" s="77">
        <v>211768217</v>
      </c>
      <c r="F154" s="76" t="s">
        <v>285</v>
      </c>
      <c r="G154" s="123"/>
    </row>
    <row r="155" spans="1:7" ht="12.75">
      <c r="A155" s="100">
        <v>140414</v>
      </c>
      <c r="B155" s="122" t="s">
        <v>105</v>
      </c>
      <c r="C155" s="72">
        <v>541</v>
      </c>
      <c r="D155" s="73">
        <v>0</v>
      </c>
      <c r="E155" s="77" t="s">
        <v>286</v>
      </c>
      <c r="F155" s="76" t="s">
        <v>287</v>
      </c>
      <c r="G155" s="123"/>
    </row>
    <row r="156" spans="1:7" ht="12.75">
      <c r="A156" s="100">
        <v>140414</v>
      </c>
      <c r="B156" s="122" t="s">
        <v>105</v>
      </c>
      <c r="C156" s="72">
        <v>96</v>
      </c>
      <c r="D156" s="73">
        <v>0</v>
      </c>
      <c r="E156" s="77" t="s">
        <v>288</v>
      </c>
      <c r="F156" s="76" t="s">
        <v>289</v>
      </c>
      <c r="G156" s="123"/>
    </row>
    <row r="157" spans="1:7" ht="12.75">
      <c r="A157" s="100">
        <v>140414</v>
      </c>
      <c r="B157" s="122" t="s">
        <v>105</v>
      </c>
      <c r="C157" s="72">
        <v>43</v>
      </c>
      <c r="D157" s="73">
        <v>0</v>
      </c>
      <c r="E157" s="77">
        <v>211825718</v>
      </c>
      <c r="F157" s="76" t="s">
        <v>290</v>
      </c>
      <c r="G157" s="123"/>
    </row>
    <row r="158" spans="1:7" ht="12.75">
      <c r="A158" s="100">
        <v>140414</v>
      </c>
      <c r="B158" s="122" t="s">
        <v>105</v>
      </c>
      <c r="C158" s="72">
        <v>78</v>
      </c>
      <c r="D158" s="73">
        <v>0</v>
      </c>
      <c r="E158" s="77">
        <v>211841518</v>
      </c>
      <c r="F158" s="76" t="s">
        <v>291</v>
      </c>
      <c r="G158" s="123"/>
    </row>
    <row r="159" spans="1:7" ht="12.75">
      <c r="A159" s="100">
        <v>140414</v>
      </c>
      <c r="B159" s="122" t="s">
        <v>105</v>
      </c>
      <c r="C159" s="72">
        <v>718</v>
      </c>
      <c r="D159" s="73">
        <v>0</v>
      </c>
      <c r="E159" s="77">
        <v>211847318</v>
      </c>
      <c r="F159" s="76" t="s">
        <v>292</v>
      </c>
      <c r="G159" s="123"/>
    </row>
    <row r="160" spans="1:7" ht="12.75">
      <c r="A160" s="100">
        <v>140414</v>
      </c>
      <c r="B160" s="122" t="s">
        <v>105</v>
      </c>
      <c r="C160" s="72">
        <v>31</v>
      </c>
      <c r="D160" s="73">
        <v>0</v>
      </c>
      <c r="E160" s="77">
        <v>211852418</v>
      </c>
      <c r="F160" s="76" t="s">
        <v>293</v>
      </c>
      <c r="G160" s="123"/>
    </row>
    <row r="161" spans="1:7" ht="12.75">
      <c r="A161" s="100">
        <v>140414</v>
      </c>
      <c r="B161" s="122" t="s">
        <v>105</v>
      </c>
      <c r="C161" s="72">
        <v>488</v>
      </c>
      <c r="D161" s="73">
        <v>0</v>
      </c>
      <c r="E161" s="77">
        <v>211868318</v>
      </c>
      <c r="F161" s="76" t="s">
        <v>294</v>
      </c>
      <c r="G161" s="123"/>
    </row>
    <row r="162" spans="1:7" ht="12.75">
      <c r="A162" s="100">
        <v>140414</v>
      </c>
      <c r="B162" s="122" t="s">
        <v>105</v>
      </c>
      <c r="C162" s="72">
        <v>169</v>
      </c>
      <c r="D162" s="73">
        <v>0</v>
      </c>
      <c r="E162" s="77">
        <v>211868418</v>
      </c>
      <c r="F162" s="76" t="s">
        <v>295</v>
      </c>
      <c r="G162" s="123"/>
    </row>
    <row r="163" spans="1:7" ht="12.75">
      <c r="A163" s="100">
        <v>140414</v>
      </c>
      <c r="B163" s="122" t="s">
        <v>105</v>
      </c>
      <c r="C163" s="72">
        <v>244</v>
      </c>
      <c r="D163" s="73">
        <v>0</v>
      </c>
      <c r="E163" s="77" t="s">
        <v>296</v>
      </c>
      <c r="F163" s="76" t="s">
        <v>297</v>
      </c>
      <c r="G163" s="123"/>
    </row>
    <row r="164" spans="1:7" ht="12.75">
      <c r="A164" s="100">
        <v>140414</v>
      </c>
      <c r="B164" s="122" t="s">
        <v>105</v>
      </c>
      <c r="C164" s="72">
        <v>142</v>
      </c>
      <c r="D164" s="73">
        <v>0</v>
      </c>
      <c r="E164" s="77" t="s">
        <v>298</v>
      </c>
      <c r="F164" s="76" t="s">
        <v>299</v>
      </c>
      <c r="G164" s="123"/>
    </row>
    <row r="165" spans="1:7" ht="12.75">
      <c r="A165" s="100">
        <v>140414</v>
      </c>
      <c r="B165" s="122" t="s">
        <v>105</v>
      </c>
      <c r="C165" s="72">
        <v>40</v>
      </c>
      <c r="D165" s="73">
        <v>0</v>
      </c>
      <c r="E165" s="77" t="s">
        <v>300</v>
      </c>
      <c r="F165" s="76" t="s">
        <v>301</v>
      </c>
      <c r="G165" s="123"/>
    </row>
    <row r="166" spans="1:7" ht="12.75">
      <c r="A166" s="100">
        <v>140414</v>
      </c>
      <c r="B166" s="122" t="s">
        <v>105</v>
      </c>
      <c r="C166" s="72">
        <v>67</v>
      </c>
      <c r="D166" s="73">
        <v>0</v>
      </c>
      <c r="E166" s="77">
        <v>212015720</v>
      </c>
      <c r="F166" s="76" t="s">
        <v>302</v>
      </c>
      <c r="G166" s="123"/>
    </row>
    <row r="167" spans="1:7" ht="12.75">
      <c r="A167" s="100">
        <v>140414</v>
      </c>
      <c r="B167" s="122" t="s">
        <v>105</v>
      </c>
      <c r="C167" s="72">
        <v>56</v>
      </c>
      <c r="D167" s="73">
        <v>0</v>
      </c>
      <c r="E167" s="77">
        <v>212015820</v>
      </c>
      <c r="F167" s="76" t="s">
        <v>303</v>
      </c>
      <c r="G167" s="123"/>
    </row>
    <row r="168" spans="1:7" ht="12.75">
      <c r="A168" s="100">
        <v>140414</v>
      </c>
      <c r="B168" s="122" t="s">
        <v>105</v>
      </c>
      <c r="C168" s="72">
        <v>109</v>
      </c>
      <c r="D168" s="73">
        <v>0</v>
      </c>
      <c r="E168" s="77" t="s">
        <v>304</v>
      </c>
      <c r="F168" s="76" t="s">
        <v>305</v>
      </c>
      <c r="G168" s="123"/>
    </row>
    <row r="169" spans="1:7" ht="12.75">
      <c r="A169" s="100">
        <v>140414</v>
      </c>
      <c r="B169" s="122" t="s">
        <v>105</v>
      </c>
      <c r="C169" s="72">
        <v>520</v>
      </c>
      <c r="D169" s="73">
        <v>0</v>
      </c>
      <c r="E169" s="77">
        <v>212025320</v>
      </c>
      <c r="F169" s="76" t="s">
        <v>306</v>
      </c>
      <c r="G169" s="123"/>
    </row>
    <row r="170" spans="1:7" ht="12.75">
      <c r="A170" s="100">
        <v>140414</v>
      </c>
      <c r="B170" s="122" t="s">
        <v>105</v>
      </c>
      <c r="C170" s="72">
        <v>411</v>
      </c>
      <c r="D170" s="73">
        <v>0</v>
      </c>
      <c r="E170" s="77">
        <v>212041020</v>
      </c>
      <c r="F170" s="76" t="s">
        <v>307</v>
      </c>
      <c r="G170" s="123"/>
    </row>
    <row r="171" spans="1:7" ht="12.75">
      <c r="A171" s="100">
        <v>140414</v>
      </c>
      <c r="B171" s="122" t="s">
        <v>105</v>
      </c>
      <c r="C171" s="72">
        <v>93</v>
      </c>
      <c r="D171" s="73">
        <v>0</v>
      </c>
      <c r="E171" s="77">
        <v>212054520</v>
      </c>
      <c r="F171" s="76" t="s">
        <v>308</v>
      </c>
      <c r="G171" s="123"/>
    </row>
    <row r="172" spans="1:7" ht="12.75">
      <c r="A172" s="100">
        <v>140414</v>
      </c>
      <c r="B172" s="122" t="s">
        <v>105</v>
      </c>
      <c r="C172" s="72">
        <v>213</v>
      </c>
      <c r="D172" s="73">
        <v>0</v>
      </c>
      <c r="E172" s="77" t="s">
        <v>309</v>
      </c>
      <c r="F172" s="76" t="s">
        <v>310</v>
      </c>
      <c r="G172" s="123"/>
    </row>
    <row r="173" spans="1:7" ht="12.75">
      <c r="A173" s="100">
        <v>140414</v>
      </c>
      <c r="B173" s="122" t="s">
        <v>105</v>
      </c>
      <c r="C173" s="72">
        <v>86</v>
      </c>
      <c r="D173" s="73">
        <v>0</v>
      </c>
      <c r="E173" s="77">
        <v>212068720</v>
      </c>
      <c r="F173" s="76" t="s">
        <v>311</v>
      </c>
      <c r="G173" s="123"/>
    </row>
    <row r="174" spans="1:7" ht="12.75">
      <c r="A174" s="100">
        <v>140414</v>
      </c>
      <c r="B174" s="122" t="s">
        <v>105</v>
      </c>
      <c r="C174" s="72">
        <v>91</v>
      </c>
      <c r="D174" s="73">
        <v>0</v>
      </c>
      <c r="E174" s="77">
        <v>212073520</v>
      </c>
      <c r="F174" s="76" t="s">
        <v>312</v>
      </c>
      <c r="G174" s="123"/>
    </row>
    <row r="175" spans="1:7" ht="12.75">
      <c r="A175" s="100">
        <v>140414</v>
      </c>
      <c r="B175" s="122" t="s">
        <v>105</v>
      </c>
      <c r="C175" s="72">
        <v>6747</v>
      </c>
      <c r="D175" s="73">
        <v>0</v>
      </c>
      <c r="E175" s="77">
        <v>212076520</v>
      </c>
      <c r="F175" s="76" t="s">
        <v>313</v>
      </c>
      <c r="G175" s="123"/>
    </row>
    <row r="176" spans="1:7" ht="12.75">
      <c r="A176" s="100">
        <v>140414</v>
      </c>
      <c r="B176" s="122" t="s">
        <v>105</v>
      </c>
      <c r="C176" s="72">
        <v>183</v>
      </c>
      <c r="D176" s="73">
        <v>0</v>
      </c>
      <c r="E176" s="77" t="s">
        <v>314</v>
      </c>
      <c r="F176" s="76" t="s">
        <v>315</v>
      </c>
      <c r="G176" s="123"/>
    </row>
    <row r="177" spans="1:7" ht="12.75">
      <c r="A177" s="100">
        <v>140414</v>
      </c>
      <c r="B177" s="122" t="s">
        <v>105</v>
      </c>
      <c r="C177" s="72">
        <v>267</v>
      </c>
      <c r="D177" s="73">
        <v>0</v>
      </c>
      <c r="E177" s="77">
        <v>212105321</v>
      </c>
      <c r="F177" s="76" t="s">
        <v>316</v>
      </c>
      <c r="G177" s="123"/>
    </row>
    <row r="178" spans="1:7" ht="12.75">
      <c r="A178" s="100">
        <v>140414</v>
      </c>
      <c r="B178" s="122" t="s">
        <v>105</v>
      </c>
      <c r="C178" s="72">
        <v>83</v>
      </c>
      <c r="D178" s="73">
        <v>0</v>
      </c>
      <c r="E178" s="77" t="s">
        <v>317</v>
      </c>
      <c r="F178" s="76" t="s">
        <v>318</v>
      </c>
      <c r="G178" s="123"/>
    </row>
    <row r="179" spans="1:7" ht="12.75">
      <c r="A179" s="100">
        <v>140414</v>
      </c>
      <c r="B179" s="122" t="s">
        <v>105</v>
      </c>
      <c r="C179" s="72">
        <v>88</v>
      </c>
      <c r="D179" s="73">
        <v>0</v>
      </c>
      <c r="E179" s="77">
        <v>212168121</v>
      </c>
      <c r="F179" s="76" t="s">
        <v>319</v>
      </c>
      <c r="G179" s="123"/>
    </row>
    <row r="180" spans="1:7" ht="12.75">
      <c r="A180" s="100">
        <v>140414</v>
      </c>
      <c r="B180" s="122" t="s">
        <v>105</v>
      </c>
      <c r="C180" s="72">
        <v>308</v>
      </c>
      <c r="D180" s="73">
        <v>0</v>
      </c>
      <c r="E180" s="77">
        <v>212213222</v>
      </c>
      <c r="F180" s="76" t="s">
        <v>320</v>
      </c>
      <c r="G180" s="123"/>
    </row>
    <row r="181" spans="1:7" ht="12.75">
      <c r="A181" s="100">
        <v>140414</v>
      </c>
      <c r="B181" s="122" t="s">
        <v>105</v>
      </c>
      <c r="C181" s="72">
        <v>112</v>
      </c>
      <c r="D181" s="73">
        <v>0</v>
      </c>
      <c r="E181" s="77" t="s">
        <v>321</v>
      </c>
      <c r="F181" s="76" t="s">
        <v>322</v>
      </c>
      <c r="G181" s="123"/>
    </row>
    <row r="182" spans="1:7" ht="12.75">
      <c r="A182" s="100">
        <v>140414</v>
      </c>
      <c r="B182" s="122" t="s">
        <v>105</v>
      </c>
      <c r="C182" s="72">
        <v>243</v>
      </c>
      <c r="D182" s="73">
        <v>0</v>
      </c>
      <c r="E182" s="77" t="s">
        <v>323</v>
      </c>
      <c r="F182" s="76" t="s">
        <v>324</v>
      </c>
      <c r="G182" s="123"/>
    </row>
    <row r="183" spans="1:7" ht="12.75">
      <c r="A183" s="100">
        <v>140414</v>
      </c>
      <c r="B183" s="122" t="s">
        <v>105</v>
      </c>
      <c r="C183" s="72">
        <v>71</v>
      </c>
      <c r="D183" s="73">
        <v>0</v>
      </c>
      <c r="E183" s="77">
        <v>212215522</v>
      </c>
      <c r="F183" s="76" t="s">
        <v>325</v>
      </c>
      <c r="G183" s="123"/>
    </row>
    <row r="184" spans="1:7" ht="12.75">
      <c r="A184" s="100">
        <v>140414</v>
      </c>
      <c r="B184" s="122" t="s">
        <v>105</v>
      </c>
      <c r="C184" s="72">
        <v>66</v>
      </c>
      <c r="D184" s="73">
        <v>0</v>
      </c>
      <c r="E184" s="77">
        <v>212215822</v>
      </c>
      <c r="F184" s="76" t="s">
        <v>326</v>
      </c>
      <c r="G184" s="123"/>
    </row>
    <row r="185" spans="1:7" ht="12.75">
      <c r="A185" s="100">
        <v>140414</v>
      </c>
      <c r="B185" s="122" t="s">
        <v>105</v>
      </c>
      <c r="C185" s="72">
        <v>236</v>
      </c>
      <c r="D185" s="73">
        <v>0</v>
      </c>
      <c r="E185" s="77">
        <v>212225322</v>
      </c>
      <c r="F185" s="76" t="s">
        <v>327</v>
      </c>
      <c r="G185" s="123"/>
    </row>
    <row r="186" spans="1:7" ht="12.75">
      <c r="A186" s="100">
        <v>140414</v>
      </c>
      <c r="B186" s="122" t="s">
        <v>105</v>
      </c>
      <c r="C186" s="72">
        <v>86</v>
      </c>
      <c r="D186" s="73">
        <v>0</v>
      </c>
      <c r="E186" s="77">
        <v>212268322</v>
      </c>
      <c r="F186" s="76" t="s">
        <v>328</v>
      </c>
      <c r="G186" s="123"/>
    </row>
    <row r="187" spans="1:7" ht="12.75">
      <c r="A187" s="100">
        <v>140414</v>
      </c>
      <c r="B187" s="122" t="s">
        <v>105</v>
      </c>
      <c r="C187" s="72">
        <v>80</v>
      </c>
      <c r="D187" s="73">
        <v>0</v>
      </c>
      <c r="E187" s="77">
        <v>212268522</v>
      </c>
      <c r="F187" s="76" t="s">
        <v>329</v>
      </c>
      <c r="G187" s="123"/>
    </row>
    <row r="188" spans="1:7" ht="12.75">
      <c r="A188" s="100">
        <v>140414</v>
      </c>
      <c r="B188" s="122" t="s">
        <v>105</v>
      </c>
      <c r="C188" s="72">
        <v>44</v>
      </c>
      <c r="D188" s="73">
        <v>0</v>
      </c>
      <c r="E188" s="77">
        <v>212276622</v>
      </c>
      <c r="F188" s="76" t="s">
        <v>330</v>
      </c>
      <c r="G188" s="123"/>
    </row>
    <row r="189" spans="1:7" ht="12.75">
      <c r="A189" s="100">
        <v>140414</v>
      </c>
      <c r="B189" s="122" t="s">
        <v>105</v>
      </c>
      <c r="C189" s="72">
        <v>149</v>
      </c>
      <c r="D189" s="73">
        <v>0</v>
      </c>
      <c r="E189" s="77" t="s">
        <v>331</v>
      </c>
      <c r="F189" s="76" t="s">
        <v>332</v>
      </c>
      <c r="G189" s="123"/>
    </row>
    <row r="190" spans="1:7" ht="12.75">
      <c r="A190" s="100">
        <v>140414</v>
      </c>
      <c r="B190" s="122" t="s">
        <v>105</v>
      </c>
      <c r="C190" s="72">
        <v>52</v>
      </c>
      <c r="D190" s="73">
        <v>0</v>
      </c>
      <c r="E190" s="77">
        <v>212315723</v>
      </c>
      <c r="F190" s="76" t="s">
        <v>333</v>
      </c>
      <c r="G190" s="123"/>
    </row>
    <row r="191" spans="1:7" ht="12.75">
      <c r="A191" s="100">
        <v>140414</v>
      </c>
      <c r="B191" s="122" t="s">
        <v>105</v>
      </c>
      <c r="C191" s="72">
        <v>4</v>
      </c>
      <c r="D191" s="73">
        <v>0</v>
      </c>
      <c r="E191" s="77">
        <v>212325823</v>
      </c>
      <c r="F191" s="76" t="s">
        <v>334</v>
      </c>
      <c r="G191" s="123"/>
    </row>
    <row r="192" spans="1:7" ht="12.75">
      <c r="A192" s="100">
        <v>140414</v>
      </c>
      <c r="B192" s="122" t="s">
        <v>105</v>
      </c>
      <c r="C192" s="72">
        <v>30</v>
      </c>
      <c r="D192" s="73">
        <v>0</v>
      </c>
      <c r="E192" s="77">
        <v>212350223</v>
      </c>
      <c r="F192" s="76" t="s">
        <v>335</v>
      </c>
      <c r="G192" s="123"/>
    </row>
    <row r="193" spans="1:7" ht="12.75">
      <c r="A193" s="100">
        <v>140414</v>
      </c>
      <c r="B193" s="122" t="s">
        <v>105</v>
      </c>
      <c r="C193" s="72">
        <v>420</v>
      </c>
      <c r="D193" s="73">
        <v>0</v>
      </c>
      <c r="E193" s="77">
        <v>212376823</v>
      </c>
      <c r="F193" s="76" t="s">
        <v>336</v>
      </c>
      <c r="G193" s="123"/>
    </row>
    <row r="194" spans="1:7" ht="12.75">
      <c r="A194" s="100">
        <v>140414</v>
      </c>
      <c r="B194" s="122" t="s">
        <v>105</v>
      </c>
      <c r="C194" s="72">
        <v>84</v>
      </c>
      <c r="D194" s="73">
        <v>0</v>
      </c>
      <c r="E194" s="77" t="s">
        <v>337</v>
      </c>
      <c r="F194" s="76" t="s">
        <v>338</v>
      </c>
      <c r="G194" s="123"/>
    </row>
    <row r="195" spans="1:7" ht="12.75">
      <c r="A195" s="100">
        <v>140414</v>
      </c>
      <c r="B195" s="122" t="s">
        <v>105</v>
      </c>
      <c r="C195" s="72">
        <v>291</v>
      </c>
      <c r="D195" s="73">
        <v>0</v>
      </c>
      <c r="E195" s="77">
        <v>212417524</v>
      </c>
      <c r="F195" s="76" t="s">
        <v>339</v>
      </c>
      <c r="G195" s="123"/>
    </row>
    <row r="196" spans="1:7" ht="12.75">
      <c r="A196" s="100">
        <v>140414</v>
      </c>
      <c r="B196" s="122" t="s">
        <v>105</v>
      </c>
      <c r="C196" s="72">
        <v>24</v>
      </c>
      <c r="D196" s="73">
        <v>0</v>
      </c>
      <c r="E196" s="77">
        <v>212419824</v>
      </c>
      <c r="F196" s="76" t="s">
        <v>340</v>
      </c>
      <c r="G196" s="123"/>
    </row>
    <row r="197" spans="1:7" ht="12.75">
      <c r="A197" s="100">
        <v>140414</v>
      </c>
      <c r="B197" s="122" t="s">
        <v>105</v>
      </c>
      <c r="C197" s="72">
        <v>314</v>
      </c>
      <c r="D197" s="73">
        <v>0</v>
      </c>
      <c r="E197" s="77">
        <v>212425524</v>
      </c>
      <c r="F197" s="76" t="s">
        <v>341</v>
      </c>
      <c r="G197" s="123"/>
    </row>
    <row r="198" spans="1:7" ht="12.75">
      <c r="A198" s="100">
        <v>140414</v>
      </c>
      <c r="B198" s="122" t="s">
        <v>105</v>
      </c>
      <c r="C198" s="72">
        <v>406</v>
      </c>
      <c r="D198" s="73">
        <v>0</v>
      </c>
      <c r="E198" s="77">
        <v>212441524</v>
      </c>
      <c r="F198" s="76" t="s">
        <v>342</v>
      </c>
      <c r="G198" s="123"/>
    </row>
    <row r="199" spans="1:7" ht="12.75">
      <c r="A199" s="100">
        <v>140414</v>
      </c>
      <c r="B199" s="122" t="s">
        <v>105</v>
      </c>
      <c r="C199" s="72">
        <v>87</v>
      </c>
      <c r="D199" s="73">
        <v>0</v>
      </c>
      <c r="E199" s="77" t="s">
        <v>343</v>
      </c>
      <c r="F199" s="76" t="s">
        <v>344</v>
      </c>
      <c r="G199" s="123"/>
    </row>
    <row r="200" spans="1:7" ht="12.75">
      <c r="A200" s="100">
        <v>140414</v>
      </c>
      <c r="B200" s="122" t="s">
        <v>105</v>
      </c>
      <c r="C200" s="72">
        <v>127</v>
      </c>
      <c r="D200" s="73">
        <v>0</v>
      </c>
      <c r="E200" s="77">
        <v>212468524</v>
      </c>
      <c r="F200" s="76" t="s">
        <v>345</v>
      </c>
      <c r="G200" s="123"/>
    </row>
    <row r="201" spans="1:7" ht="12.75">
      <c r="A201" s="100">
        <v>140414</v>
      </c>
      <c r="B201" s="122" t="s">
        <v>105</v>
      </c>
      <c r="C201" s="72">
        <v>26</v>
      </c>
      <c r="D201" s="73">
        <v>0</v>
      </c>
      <c r="E201" s="77">
        <v>212473024</v>
      </c>
      <c r="F201" s="76" t="s">
        <v>346</v>
      </c>
      <c r="G201" s="123"/>
    </row>
    <row r="202" spans="1:7" ht="12.75">
      <c r="A202" s="100">
        <v>140414</v>
      </c>
      <c r="B202" s="122" t="s">
        <v>105</v>
      </c>
      <c r="C202" s="72">
        <v>7</v>
      </c>
      <c r="D202" s="73">
        <v>0</v>
      </c>
      <c r="E202" s="77">
        <v>212473624</v>
      </c>
      <c r="F202" s="76" t="s">
        <v>347</v>
      </c>
      <c r="G202" s="123"/>
    </row>
    <row r="203" spans="1:7" ht="12.75">
      <c r="A203" s="100">
        <v>140414</v>
      </c>
      <c r="B203" s="122" t="s">
        <v>105</v>
      </c>
      <c r="C203" s="72">
        <v>177</v>
      </c>
      <c r="D203" s="73">
        <v>0</v>
      </c>
      <c r="E203" s="77">
        <v>212499524</v>
      </c>
      <c r="F203" s="76" t="s">
        <v>348</v>
      </c>
      <c r="G203" s="123"/>
    </row>
    <row r="204" spans="1:7" ht="12.75">
      <c r="A204" s="100">
        <v>140414</v>
      </c>
      <c r="B204" s="122" t="s">
        <v>105</v>
      </c>
      <c r="C204" s="72">
        <v>95</v>
      </c>
      <c r="D204" s="73">
        <v>0</v>
      </c>
      <c r="E204" s="77">
        <v>212499624</v>
      </c>
      <c r="F204" s="76" t="s">
        <v>349</v>
      </c>
      <c r="G204" s="123"/>
    </row>
    <row r="205" spans="1:7" ht="12.75">
      <c r="A205" s="100">
        <v>140414</v>
      </c>
      <c r="B205" s="122" t="s">
        <v>105</v>
      </c>
      <c r="C205" s="72">
        <v>100</v>
      </c>
      <c r="D205" s="73">
        <v>0</v>
      </c>
      <c r="E205" s="77">
        <v>212505125</v>
      </c>
      <c r="F205" s="76" t="s">
        <v>350</v>
      </c>
      <c r="G205" s="123"/>
    </row>
    <row r="206" spans="1:7" ht="12.75">
      <c r="A206" s="100">
        <v>140414</v>
      </c>
      <c r="B206" s="122" t="s">
        <v>105</v>
      </c>
      <c r="C206" s="72">
        <v>107</v>
      </c>
      <c r="D206" s="73">
        <v>0</v>
      </c>
      <c r="E206" s="77" t="s">
        <v>351</v>
      </c>
      <c r="F206" s="76" t="s">
        <v>352</v>
      </c>
      <c r="G206" s="123"/>
    </row>
    <row r="207" spans="1:7" ht="12.75">
      <c r="A207" s="100">
        <v>140414</v>
      </c>
      <c r="B207" s="122" t="s">
        <v>105</v>
      </c>
      <c r="C207" s="72">
        <v>139</v>
      </c>
      <c r="D207" s="73">
        <v>0</v>
      </c>
      <c r="E207" s="77">
        <v>212515325</v>
      </c>
      <c r="F207" s="76" t="s">
        <v>353</v>
      </c>
      <c r="G207" s="123"/>
    </row>
    <row r="208" spans="1:7" ht="12.75">
      <c r="A208" s="100">
        <v>140414</v>
      </c>
      <c r="B208" s="122" t="s">
        <v>105</v>
      </c>
      <c r="C208" s="72">
        <v>227</v>
      </c>
      <c r="D208" s="73">
        <v>0</v>
      </c>
      <c r="E208" s="77" t="s">
        <v>354</v>
      </c>
      <c r="F208" s="76" t="s">
        <v>355</v>
      </c>
      <c r="G208" s="123"/>
    </row>
    <row r="209" spans="1:7" ht="12.75">
      <c r="A209" s="100">
        <v>140414</v>
      </c>
      <c r="B209" s="122" t="s">
        <v>105</v>
      </c>
      <c r="C209" s="72">
        <v>115</v>
      </c>
      <c r="D209" s="73">
        <v>0</v>
      </c>
      <c r="E209" s="77">
        <v>212550325</v>
      </c>
      <c r="F209" s="76" t="s">
        <v>356</v>
      </c>
      <c r="G209" s="123"/>
    </row>
    <row r="210" spans="1:7" ht="12.75">
      <c r="A210" s="100">
        <v>140414</v>
      </c>
      <c r="B210" s="122" t="s">
        <v>105</v>
      </c>
      <c r="C210" s="72">
        <v>100</v>
      </c>
      <c r="D210" s="73">
        <v>0</v>
      </c>
      <c r="E210" s="77">
        <v>212554125</v>
      </c>
      <c r="F210" s="76" t="s">
        <v>357</v>
      </c>
      <c r="G210" s="123"/>
    </row>
    <row r="211" spans="1:7" ht="12.75">
      <c r="A211" s="100">
        <v>140414</v>
      </c>
      <c r="B211" s="122" t="s">
        <v>105</v>
      </c>
      <c r="C211" s="72">
        <v>245</v>
      </c>
      <c r="D211" s="73">
        <v>0</v>
      </c>
      <c r="E211" s="77">
        <v>212585225</v>
      </c>
      <c r="F211" s="76" t="s">
        <v>358</v>
      </c>
      <c r="G211" s="123"/>
    </row>
    <row r="212" spans="1:7" ht="12.75">
      <c r="A212" s="100">
        <v>140414</v>
      </c>
      <c r="B212" s="122" t="s">
        <v>105</v>
      </c>
      <c r="C212" s="72">
        <v>29</v>
      </c>
      <c r="D212" s="73">
        <v>0</v>
      </c>
      <c r="E212" s="77">
        <v>212585325</v>
      </c>
      <c r="F212" s="76" t="s">
        <v>359</v>
      </c>
      <c r="G212" s="123"/>
    </row>
    <row r="213" spans="1:7" ht="12.75">
      <c r="A213" s="100">
        <v>140414</v>
      </c>
      <c r="B213" s="122" t="s">
        <v>105</v>
      </c>
      <c r="C213" s="72">
        <v>142</v>
      </c>
      <c r="D213" s="73">
        <v>0</v>
      </c>
      <c r="E213" s="77">
        <v>212595025</v>
      </c>
      <c r="F213" s="76" t="s">
        <v>360</v>
      </c>
      <c r="G213" s="123"/>
    </row>
    <row r="214" spans="1:7" ht="12.75">
      <c r="A214" s="100">
        <v>140414</v>
      </c>
      <c r="B214" s="122" t="s">
        <v>105</v>
      </c>
      <c r="C214" s="72">
        <v>55</v>
      </c>
      <c r="D214" s="73">
        <v>0</v>
      </c>
      <c r="E214" s="77" t="s">
        <v>361</v>
      </c>
      <c r="F214" s="76" t="s">
        <v>362</v>
      </c>
      <c r="G214" s="123"/>
    </row>
    <row r="215" spans="1:7" ht="12.75">
      <c r="A215" s="100">
        <v>140414</v>
      </c>
      <c r="B215" s="122" t="s">
        <v>105</v>
      </c>
      <c r="C215" s="72">
        <v>198</v>
      </c>
      <c r="D215" s="73">
        <v>0</v>
      </c>
      <c r="E215" s="77">
        <v>212625326</v>
      </c>
      <c r="F215" s="76" t="s">
        <v>363</v>
      </c>
      <c r="G215" s="123"/>
    </row>
    <row r="216" spans="1:7" ht="12.75">
      <c r="A216" s="100">
        <v>140414</v>
      </c>
      <c r="B216" s="122" t="s">
        <v>105</v>
      </c>
      <c r="C216" s="72">
        <v>430</v>
      </c>
      <c r="D216" s="73">
        <v>0</v>
      </c>
      <c r="E216" s="77">
        <v>212641026</v>
      </c>
      <c r="F216" s="76" t="s">
        <v>364</v>
      </c>
      <c r="G216" s="123"/>
    </row>
    <row r="217" spans="1:7" ht="12.75">
      <c r="A217" s="100">
        <v>140414</v>
      </c>
      <c r="B217" s="122" t="s">
        <v>105</v>
      </c>
      <c r="C217" s="72">
        <v>21</v>
      </c>
      <c r="D217" s="73">
        <v>0</v>
      </c>
      <c r="E217" s="77">
        <v>212650226</v>
      </c>
      <c r="F217" s="76" t="s">
        <v>365</v>
      </c>
      <c r="G217" s="123"/>
    </row>
    <row r="218" spans="1:7" ht="12.75">
      <c r="A218" s="100">
        <v>140414</v>
      </c>
      <c r="B218" s="122" t="s">
        <v>105</v>
      </c>
      <c r="C218" s="72">
        <v>153</v>
      </c>
      <c r="D218" s="73">
        <v>0</v>
      </c>
      <c r="E218" s="77">
        <v>212673026</v>
      </c>
      <c r="F218" s="76" t="s">
        <v>366</v>
      </c>
      <c r="G218" s="123"/>
    </row>
    <row r="219" spans="1:7" ht="12.75">
      <c r="A219" s="100">
        <v>140414</v>
      </c>
      <c r="B219" s="122" t="s">
        <v>105</v>
      </c>
      <c r="C219" s="72">
        <v>29</v>
      </c>
      <c r="D219" s="73">
        <v>0</v>
      </c>
      <c r="E219" s="77">
        <v>212673226</v>
      </c>
      <c r="F219" s="76" t="s">
        <v>367</v>
      </c>
      <c r="G219" s="123"/>
    </row>
    <row r="220" spans="1:7" ht="12.75">
      <c r="A220" s="100">
        <v>140414</v>
      </c>
      <c r="B220" s="122" t="s">
        <v>105</v>
      </c>
      <c r="C220" s="72">
        <v>96</v>
      </c>
      <c r="D220" s="73">
        <v>0</v>
      </c>
      <c r="E220" s="77">
        <v>212768327</v>
      </c>
      <c r="F220" s="76" t="s">
        <v>368</v>
      </c>
      <c r="G220" s="123"/>
    </row>
    <row r="221" spans="1:7" ht="12.75">
      <c r="A221" s="100">
        <v>140414</v>
      </c>
      <c r="B221" s="122" t="s">
        <v>105</v>
      </c>
      <c r="C221" s="72">
        <v>23</v>
      </c>
      <c r="D221" s="73">
        <v>0</v>
      </c>
      <c r="E221" s="77">
        <v>212805628</v>
      </c>
      <c r="F221" s="76" t="s">
        <v>369</v>
      </c>
      <c r="G221" s="123"/>
    </row>
    <row r="222" spans="1:7" ht="12.75">
      <c r="A222" s="100">
        <v>140414</v>
      </c>
      <c r="B222" s="122" t="s">
        <v>105</v>
      </c>
      <c r="C222" s="72">
        <v>7</v>
      </c>
      <c r="D222" s="73">
        <v>0</v>
      </c>
      <c r="E222" s="77">
        <v>212820228</v>
      </c>
      <c r="F222" s="76" t="s">
        <v>370</v>
      </c>
      <c r="G222" s="123"/>
    </row>
    <row r="223" spans="1:7" ht="12.75">
      <c r="A223" s="100">
        <v>140414</v>
      </c>
      <c r="B223" s="122" t="s">
        <v>105</v>
      </c>
      <c r="C223" s="72">
        <v>145</v>
      </c>
      <c r="D223" s="73">
        <v>0</v>
      </c>
      <c r="E223" s="77">
        <v>212825328</v>
      </c>
      <c r="F223" s="76" t="s">
        <v>371</v>
      </c>
      <c r="G223" s="123"/>
    </row>
    <row r="224" spans="1:7" ht="12.75">
      <c r="A224" s="100">
        <v>140414</v>
      </c>
      <c r="B224" s="122" t="s">
        <v>105</v>
      </c>
      <c r="C224" s="72">
        <v>166</v>
      </c>
      <c r="D224" s="73">
        <v>0</v>
      </c>
      <c r="E224" s="77">
        <v>212918029</v>
      </c>
      <c r="F224" s="76" t="s">
        <v>372</v>
      </c>
      <c r="G224" s="123"/>
    </row>
    <row r="225" spans="1:7" ht="12.75">
      <c r="A225" s="100">
        <v>140414</v>
      </c>
      <c r="B225" s="122" t="s">
        <v>105</v>
      </c>
      <c r="C225" s="72">
        <v>28</v>
      </c>
      <c r="D225" s="73">
        <v>0</v>
      </c>
      <c r="E225" s="77">
        <v>212968229</v>
      </c>
      <c r="F225" s="76" t="s">
        <v>373</v>
      </c>
      <c r="G225" s="123"/>
    </row>
    <row r="226" spans="1:7" ht="12.75">
      <c r="A226" s="100">
        <v>140414</v>
      </c>
      <c r="B226" s="122" t="s">
        <v>105</v>
      </c>
      <c r="C226" s="72">
        <v>168</v>
      </c>
      <c r="D226" s="73">
        <v>0</v>
      </c>
      <c r="E226" s="77">
        <v>213025530</v>
      </c>
      <c r="F226" s="76" t="s">
        <v>374</v>
      </c>
      <c r="G226" s="123"/>
    </row>
    <row r="227" spans="1:7" ht="12.75">
      <c r="A227" s="100">
        <v>140414</v>
      </c>
      <c r="B227" s="122" t="s">
        <v>105</v>
      </c>
      <c r="C227" s="72">
        <v>164</v>
      </c>
      <c r="D227" s="73">
        <v>0</v>
      </c>
      <c r="E227" s="77">
        <v>213041530</v>
      </c>
      <c r="F227" s="76" t="s">
        <v>375</v>
      </c>
      <c r="G227" s="123"/>
    </row>
    <row r="228" spans="1:7" ht="12.75">
      <c r="A228" s="100">
        <v>140414</v>
      </c>
      <c r="B228" s="122" t="s">
        <v>105</v>
      </c>
      <c r="C228" s="72">
        <v>158</v>
      </c>
      <c r="D228" s="73">
        <v>0</v>
      </c>
      <c r="E228" s="77">
        <v>213050330</v>
      </c>
      <c r="F228" s="76" t="s">
        <v>376</v>
      </c>
      <c r="G228" s="123"/>
    </row>
    <row r="229" spans="1:7" ht="12.75">
      <c r="A229" s="100">
        <v>140414</v>
      </c>
      <c r="B229" s="122" t="s">
        <v>105</v>
      </c>
      <c r="C229" s="72">
        <v>485</v>
      </c>
      <c r="D229" s="73">
        <v>0</v>
      </c>
      <c r="E229" s="77">
        <v>213076130</v>
      </c>
      <c r="F229" s="76" t="s">
        <v>377</v>
      </c>
      <c r="G229" s="123"/>
    </row>
    <row r="230" spans="1:7" ht="12.75">
      <c r="A230" s="100">
        <v>140414</v>
      </c>
      <c r="B230" s="122" t="s">
        <v>105</v>
      </c>
      <c r="C230" s="72">
        <v>212</v>
      </c>
      <c r="D230" s="73">
        <v>0</v>
      </c>
      <c r="E230" s="77">
        <v>213085230</v>
      </c>
      <c r="F230" s="76" t="s">
        <v>378</v>
      </c>
      <c r="G230" s="123"/>
    </row>
    <row r="231" spans="1:7" ht="12.75">
      <c r="A231" s="100">
        <v>140414</v>
      </c>
      <c r="B231" s="122" t="s">
        <v>105</v>
      </c>
      <c r="C231" s="72">
        <v>249</v>
      </c>
      <c r="D231" s="73">
        <v>0</v>
      </c>
      <c r="E231" s="77">
        <v>213085430</v>
      </c>
      <c r="F231" s="76" t="s">
        <v>379</v>
      </c>
      <c r="G231" s="123"/>
    </row>
    <row r="232" spans="1:7" ht="12.75">
      <c r="A232" s="100">
        <v>140414</v>
      </c>
      <c r="B232" s="122" t="s">
        <v>105</v>
      </c>
      <c r="C232" s="72">
        <v>344</v>
      </c>
      <c r="D232" s="73">
        <v>0</v>
      </c>
      <c r="E232" s="77" t="s">
        <v>380</v>
      </c>
      <c r="F232" s="76" t="s">
        <v>381</v>
      </c>
      <c r="G232" s="123"/>
    </row>
    <row r="233" spans="1:7" ht="12.75">
      <c r="A233" s="100">
        <v>140414</v>
      </c>
      <c r="B233" s="122" t="s">
        <v>105</v>
      </c>
      <c r="C233" s="72">
        <v>1993</v>
      </c>
      <c r="D233" s="73">
        <v>0</v>
      </c>
      <c r="E233" s="77" t="s">
        <v>382</v>
      </c>
      <c r="F233" s="76" t="s">
        <v>383</v>
      </c>
      <c r="G233" s="123"/>
    </row>
    <row r="234" spans="1:7" ht="12.75">
      <c r="A234" s="100">
        <v>140414</v>
      </c>
      <c r="B234" s="122" t="s">
        <v>105</v>
      </c>
      <c r="C234" s="72">
        <v>203</v>
      </c>
      <c r="D234" s="73">
        <v>0</v>
      </c>
      <c r="E234" s="77">
        <v>213115531</v>
      </c>
      <c r="F234" s="76" t="s">
        <v>384</v>
      </c>
      <c r="G234" s="123"/>
    </row>
    <row r="235" spans="1:7" ht="12.75">
      <c r="A235" s="100">
        <v>140414</v>
      </c>
      <c r="B235" s="122" t="s">
        <v>105</v>
      </c>
      <c r="C235" s="72">
        <v>5</v>
      </c>
      <c r="D235" s="73">
        <v>0</v>
      </c>
      <c r="E235" s="77">
        <v>213208832</v>
      </c>
      <c r="F235" s="76" t="s">
        <v>385</v>
      </c>
      <c r="G235" s="123"/>
    </row>
    <row r="236" spans="1:7" ht="12.75">
      <c r="A236" s="100">
        <v>140414</v>
      </c>
      <c r="B236" s="122" t="s">
        <v>105</v>
      </c>
      <c r="C236" s="72">
        <v>244</v>
      </c>
      <c r="D236" s="73">
        <v>0</v>
      </c>
      <c r="E236" s="77" t="s">
        <v>386</v>
      </c>
      <c r="F236" s="76" t="s">
        <v>387</v>
      </c>
      <c r="G236" s="123"/>
    </row>
    <row r="237" spans="1:7" ht="12.75">
      <c r="A237" s="100">
        <v>140414</v>
      </c>
      <c r="B237" s="122" t="s">
        <v>105</v>
      </c>
      <c r="C237" s="72">
        <v>100</v>
      </c>
      <c r="D237" s="73">
        <v>0</v>
      </c>
      <c r="E237" s="77">
        <v>213215832</v>
      </c>
      <c r="F237" s="76" t="s">
        <v>388</v>
      </c>
      <c r="G237" s="123"/>
    </row>
    <row r="238" spans="1:7" ht="12.75">
      <c r="A238" s="100">
        <v>140414</v>
      </c>
      <c r="B238" s="122" t="s">
        <v>105</v>
      </c>
      <c r="C238" s="72">
        <v>351</v>
      </c>
      <c r="D238" s="73">
        <v>0</v>
      </c>
      <c r="E238" s="77">
        <v>213219532</v>
      </c>
      <c r="F238" s="76" t="s">
        <v>389</v>
      </c>
      <c r="G238" s="123"/>
    </row>
    <row r="239" spans="1:7" ht="12.75">
      <c r="A239" s="100">
        <v>140414</v>
      </c>
      <c r="B239" s="122" t="s">
        <v>105</v>
      </c>
      <c r="C239" s="72">
        <v>71</v>
      </c>
      <c r="D239" s="73">
        <v>0</v>
      </c>
      <c r="E239" s="77" t="s">
        <v>390</v>
      </c>
      <c r="F239" s="76" t="s">
        <v>391</v>
      </c>
      <c r="G239" s="123"/>
    </row>
    <row r="240" spans="1:7" ht="12.75">
      <c r="A240" s="100">
        <v>140414</v>
      </c>
      <c r="B240" s="122" t="s">
        <v>105</v>
      </c>
      <c r="C240" s="72">
        <v>96</v>
      </c>
      <c r="D240" s="73">
        <v>0</v>
      </c>
      <c r="E240" s="77">
        <v>213315533</v>
      </c>
      <c r="F240" s="76" t="s">
        <v>392</v>
      </c>
      <c r="G240" s="123"/>
    </row>
    <row r="241" spans="1:7" ht="12.75">
      <c r="A241" s="100">
        <v>140414</v>
      </c>
      <c r="B241" s="122" t="s">
        <v>105</v>
      </c>
      <c r="C241" s="72">
        <v>149</v>
      </c>
      <c r="D241" s="73">
        <v>0</v>
      </c>
      <c r="E241" s="77">
        <v>213317433</v>
      </c>
      <c r="F241" s="76" t="s">
        <v>393</v>
      </c>
      <c r="G241" s="123"/>
    </row>
    <row r="242" spans="1:7" ht="12.75">
      <c r="A242" s="100">
        <v>140414</v>
      </c>
      <c r="B242" s="122" t="s">
        <v>105</v>
      </c>
      <c r="C242" s="72">
        <v>288</v>
      </c>
      <c r="D242" s="73">
        <v>0</v>
      </c>
      <c r="E242" s="77">
        <v>213376233</v>
      </c>
      <c r="F242" s="76" t="s">
        <v>394</v>
      </c>
      <c r="G242" s="123"/>
    </row>
    <row r="243" spans="1:7" ht="12.75">
      <c r="A243" s="100">
        <v>140414</v>
      </c>
      <c r="B243" s="122" t="s">
        <v>105</v>
      </c>
      <c r="C243" s="72">
        <v>239</v>
      </c>
      <c r="D243" s="73">
        <v>0</v>
      </c>
      <c r="E243" s="77" t="s">
        <v>395</v>
      </c>
      <c r="F243" s="76" t="s">
        <v>396</v>
      </c>
      <c r="G243" s="123"/>
    </row>
    <row r="244" spans="1:7" ht="12.75">
      <c r="A244" s="100">
        <v>140414</v>
      </c>
      <c r="B244" s="122" t="s">
        <v>105</v>
      </c>
      <c r="C244" s="72">
        <v>12796</v>
      </c>
      <c r="D244" s="73">
        <v>0</v>
      </c>
      <c r="E244" s="77">
        <v>213476834</v>
      </c>
      <c r="F244" s="76" t="s">
        <v>397</v>
      </c>
      <c r="G244" s="123"/>
    </row>
    <row r="245" spans="1:7" ht="12.75">
      <c r="A245" s="100">
        <v>140414</v>
      </c>
      <c r="B245" s="122" t="s">
        <v>105</v>
      </c>
      <c r="C245" s="72">
        <v>458</v>
      </c>
      <c r="D245" s="73">
        <v>0</v>
      </c>
      <c r="E245" s="77" t="s">
        <v>398</v>
      </c>
      <c r="F245" s="76" t="s">
        <v>399</v>
      </c>
      <c r="G245" s="123"/>
    </row>
    <row r="246" spans="1:7" ht="12.75">
      <c r="A246" s="100">
        <v>140414</v>
      </c>
      <c r="B246" s="122" t="s">
        <v>105</v>
      </c>
      <c r="C246" s="72">
        <v>141</v>
      </c>
      <c r="D246" s="73">
        <v>0</v>
      </c>
      <c r="E246" s="77">
        <v>213515835</v>
      </c>
      <c r="F246" s="76" t="s">
        <v>400</v>
      </c>
      <c r="G246" s="123"/>
    </row>
    <row r="247" spans="1:7" ht="12.75">
      <c r="A247" s="100">
        <v>140414</v>
      </c>
      <c r="B247" s="122" t="s">
        <v>105</v>
      </c>
      <c r="C247" s="72">
        <v>178</v>
      </c>
      <c r="D247" s="73">
        <v>0</v>
      </c>
      <c r="E247" s="77">
        <v>213525535</v>
      </c>
      <c r="F247" s="76" t="s">
        <v>401</v>
      </c>
      <c r="G247" s="123"/>
    </row>
    <row r="248" spans="1:7" ht="12.75">
      <c r="A248" s="100">
        <v>140414</v>
      </c>
      <c r="B248" s="122" t="s">
        <v>105</v>
      </c>
      <c r="C248" s="72">
        <v>219</v>
      </c>
      <c r="D248" s="73">
        <v>0</v>
      </c>
      <c r="E248" s="77" t="s">
        <v>402</v>
      </c>
      <c r="F248" s="76" t="s">
        <v>403</v>
      </c>
      <c r="G248" s="123"/>
    </row>
    <row r="249" spans="1:7" ht="12.75">
      <c r="A249" s="100">
        <v>140414</v>
      </c>
      <c r="B249" s="122" t="s">
        <v>105</v>
      </c>
      <c r="C249" s="72">
        <v>89</v>
      </c>
      <c r="D249" s="73">
        <v>0</v>
      </c>
      <c r="E249" s="77" t="s">
        <v>404</v>
      </c>
      <c r="F249" s="76" t="s">
        <v>405</v>
      </c>
      <c r="G249" s="123"/>
    </row>
    <row r="250" spans="1:7" ht="12.75">
      <c r="A250" s="100">
        <v>140414</v>
      </c>
      <c r="B250" s="122" t="s">
        <v>105</v>
      </c>
      <c r="C250" s="72">
        <v>149</v>
      </c>
      <c r="D250" s="73">
        <v>0</v>
      </c>
      <c r="E250" s="77">
        <v>213625436</v>
      </c>
      <c r="F250" s="76" t="s">
        <v>406</v>
      </c>
      <c r="G250" s="123"/>
    </row>
    <row r="251" spans="1:7" ht="12.75">
      <c r="A251" s="100">
        <v>140414</v>
      </c>
      <c r="B251" s="122" t="s">
        <v>105</v>
      </c>
      <c r="C251" s="72">
        <v>293</v>
      </c>
      <c r="D251" s="73">
        <v>0</v>
      </c>
      <c r="E251" s="77">
        <v>213625736</v>
      </c>
      <c r="F251" s="76" t="s">
        <v>407</v>
      </c>
      <c r="G251" s="123"/>
    </row>
    <row r="252" spans="1:7" ht="12.75">
      <c r="A252" s="100">
        <v>140414</v>
      </c>
      <c r="B252" s="122" t="s">
        <v>105</v>
      </c>
      <c r="C252" s="72">
        <v>139</v>
      </c>
      <c r="D252" s="73">
        <v>0</v>
      </c>
      <c r="E252" s="77">
        <v>213673236</v>
      </c>
      <c r="F252" s="76" t="s">
        <v>408</v>
      </c>
      <c r="G252" s="123"/>
    </row>
    <row r="253" spans="1:7" ht="12.75">
      <c r="A253" s="100">
        <v>140414</v>
      </c>
      <c r="B253" s="122" t="s">
        <v>105</v>
      </c>
      <c r="C253" s="72">
        <v>1771</v>
      </c>
      <c r="D253" s="73">
        <v>0</v>
      </c>
      <c r="E253" s="77" t="s">
        <v>409</v>
      </c>
      <c r="F253" s="76" t="s">
        <v>410</v>
      </c>
      <c r="G253" s="123"/>
    </row>
    <row r="254" spans="1:7" ht="12.75">
      <c r="A254" s="100">
        <v>140414</v>
      </c>
      <c r="B254" s="122" t="s">
        <v>105</v>
      </c>
      <c r="C254" s="72">
        <v>206</v>
      </c>
      <c r="D254" s="73">
        <v>0</v>
      </c>
      <c r="E254" s="77" t="s">
        <v>411</v>
      </c>
      <c r="F254" s="76" t="s">
        <v>412</v>
      </c>
      <c r="G254" s="123"/>
    </row>
    <row r="255" spans="1:7" ht="12.75">
      <c r="A255" s="100">
        <v>140414</v>
      </c>
      <c r="B255" s="122" t="s">
        <v>105</v>
      </c>
      <c r="C255" s="72">
        <v>154</v>
      </c>
      <c r="D255" s="73">
        <v>0</v>
      </c>
      <c r="E255" s="77" t="s">
        <v>413</v>
      </c>
      <c r="F255" s="76" t="s">
        <v>414</v>
      </c>
      <c r="G255" s="123"/>
    </row>
    <row r="256" spans="1:7" ht="12.75">
      <c r="A256" s="100">
        <v>140414</v>
      </c>
      <c r="B256" s="122" t="s">
        <v>105</v>
      </c>
      <c r="C256" s="72">
        <v>241</v>
      </c>
      <c r="D256" s="73">
        <v>0</v>
      </c>
      <c r="E256" s="77">
        <v>213715837</v>
      </c>
      <c r="F256" s="76" t="s">
        <v>415</v>
      </c>
      <c r="G256" s="123"/>
    </row>
    <row r="257" spans="1:7" ht="12.75">
      <c r="A257" s="100">
        <v>140414</v>
      </c>
      <c r="B257" s="122" t="s">
        <v>105</v>
      </c>
      <c r="C257" s="72">
        <v>189</v>
      </c>
      <c r="D257" s="73">
        <v>0</v>
      </c>
      <c r="E257" s="77" t="s">
        <v>416</v>
      </c>
      <c r="F257" s="76" t="s">
        <v>417</v>
      </c>
      <c r="G257" s="123"/>
    </row>
    <row r="258" spans="1:7" ht="12.75">
      <c r="A258" s="100">
        <v>140414</v>
      </c>
      <c r="B258" s="122" t="s">
        <v>105</v>
      </c>
      <c r="C258" s="72">
        <v>83</v>
      </c>
      <c r="D258" s="73">
        <v>0</v>
      </c>
      <c r="E258" s="77" t="s">
        <v>418</v>
      </c>
      <c r="F258" s="76" t="s">
        <v>419</v>
      </c>
      <c r="G258" s="123"/>
    </row>
    <row r="259" spans="1:7" ht="12.75">
      <c r="A259" s="100">
        <v>140414</v>
      </c>
      <c r="B259" s="122" t="s">
        <v>105</v>
      </c>
      <c r="C259" s="72">
        <v>314</v>
      </c>
      <c r="D259" s="73">
        <v>0</v>
      </c>
      <c r="E259" s="77">
        <v>213852838</v>
      </c>
      <c r="F259" s="76" t="s">
        <v>420</v>
      </c>
      <c r="G259" s="123"/>
    </row>
    <row r="260" spans="1:7" ht="12.75">
      <c r="A260" s="100">
        <v>140414</v>
      </c>
      <c r="B260" s="122" t="s">
        <v>105</v>
      </c>
      <c r="C260" s="72">
        <v>96</v>
      </c>
      <c r="D260" s="73">
        <v>0</v>
      </c>
      <c r="E260" s="77">
        <v>213915839</v>
      </c>
      <c r="F260" s="76" t="s">
        <v>421</v>
      </c>
      <c r="G260" s="123"/>
    </row>
    <row r="261" spans="1:7" ht="12.75">
      <c r="A261" s="100">
        <v>140414</v>
      </c>
      <c r="B261" s="122" t="s">
        <v>105</v>
      </c>
      <c r="C261" s="72">
        <v>28</v>
      </c>
      <c r="D261" s="73">
        <v>0</v>
      </c>
      <c r="E261" s="77">
        <v>213985139</v>
      </c>
      <c r="F261" s="76" t="s">
        <v>422</v>
      </c>
      <c r="G261" s="123"/>
    </row>
    <row r="262" spans="1:7" ht="12.75">
      <c r="A262" s="100">
        <v>140414</v>
      </c>
      <c r="B262" s="122" t="s">
        <v>105</v>
      </c>
      <c r="C262" s="72">
        <v>96</v>
      </c>
      <c r="D262" s="73">
        <v>0</v>
      </c>
      <c r="E262" s="77">
        <v>214005440</v>
      </c>
      <c r="F262" s="76" t="s">
        <v>423</v>
      </c>
      <c r="G262" s="123"/>
    </row>
    <row r="263" spans="1:7" ht="12.75">
      <c r="A263" s="100">
        <v>140414</v>
      </c>
      <c r="B263" s="122" t="s">
        <v>105</v>
      </c>
      <c r="C263" s="72">
        <v>132</v>
      </c>
      <c r="D263" s="73">
        <v>0</v>
      </c>
      <c r="E263" s="77">
        <v>214015740</v>
      </c>
      <c r="F263" s="76" t="s">
        <v>424</v>
      </c>
      <c r="G263" s="123"/>
    </row>
    <row r="264" spans="1:7" ht="12.75">
      <c r="A264" s="100">
        <v>140414</v>
      </c>
      <c r="B264" s="122" t="s">
        <v>105</v>
      </c>
      <c r="C264" s="72">
        <v>398</v>
      </c>
      <c r="D264" s="73">
        <v>0</v>
      </c>
      <c r="E264" s="77">
        <v>214025040</v>
      </c>
      <c r="F264" s="76" t="s">
        <v>425</v>
      </c>
      <c r="G264" s="123"/>
    </row>
    <row r="265" spans="1:7" ht="12.75">
      <c r="A265" s="100">
        <v>140414</v>
      </c>
      <c r="B265" s="122" t="s">
        <v>105</v>
      </c>
      <c r="C265" s="72">
        <v>65</v>
      </c>
      <c r="D265" s="73">
        <v>0</v>
      </c>
      <c r="E265" s="77">
        <v>214085440</v>
      </c>
      <c r="F265" s="76" t="s">
        <v>426</v>
      </c>
      <c r="G265" s="123"/>
    </row>
    <row r="266" spans="1:7" ht="12.75">
      <c r="A266" s="100">
        <v>140414</v>
      </c>
      <c r="B266" s="122" t="s">
        <v>105</v>
      </c>
      <c r="C266" s="72">
        <v>16</v>
      </c>
      <c r="D266" s="73">
        <v>0</v>
      </c>
      <c r="E266" s="77">
        <v>214108141</v>
      </c>
      <c r="F266" s="76" t="s">
        <v>427</v>
      </c>
      <c r="G266" s="123"/>
    </row>
    <row r="267" spans="1:7" ht="12.75">
      <c r="A267" s="100">
        <v>140414</v>
      </c>
      <c r="B267" s="122" t="s">
        <v>105</v>
      </c>
      <c r="C267" s="72">
        <v>289</v>
      </c>
      <c r="D267" s="73">
        <v>0</v>
      </c>
      <c r="E267" s="77">
        <v>214117541</v>
      </c>
      <c r="F267" s="76" t="s">
        <v>428</v>
      </c>
      <c r="G267" s="123"/>
    </row>
    <row r="268" spans="1:7" ht="12.75">
      <c r="A268" s="100">
        <v>140414</v>
      </c>
      <c r="B268" s="122" t="s">
        <v>105</v>
      </c>
      <c r="C268" s="72">
        <v>425</v>
      </c>
      <c r="D268" s="73">
        <v>0</v>
      </c>
      <c r="E268" s="77">
        <v>214176041</v>
      </c>
      <c r="F268" s="76" t="s">
        <v>429</v>
      </c>
      <c r="G268" s="123"/>
    </row>
    <row r="269" spans="1:7" ht="12.75">
      <c r="A269" s="100">
        <v>140414</v>
      </c>
      <c r="B269" s="122" t="s">
        <v>105</v>
      </c>
      <c r="C269" s="72">
        <v>892</v>
      </c>
      <c r="D269" s="73">
        <v>0</v>
      </c>
      <c r="E269" s="77" t="s">
        <v>430</v>
      </c>
      <c r="F269" s="76" t="s">
        <v>431</v>
      </c>
      <c r="G269" s="123"/>
    </row>
    <row r="270" spans="1:7" ht="12.75">
      <c r="A270" s="100">
        <v>140414</v>
      </c>
      <c r="B270" s="122" t="s">
        <v>105</v>
      </c>
      <c r="C270" s="72">
        <v>378</v>
      </c>
      <c r="D270" s="73">
        <v>0</v>
      </c>
      <c r="E270" s="77" t="s">
        <v>432</v>
      </c>
      <c r="F270" s="76" t="s">
        <v>433</v>
      </c>
      <c r="G270" s="123"/>
    </row>
    <row r="271" spans="1:7" ht="12.75">
      <c r="A271" s="100">
        <v>140414</v>
      </c>
      <c r="B271" s="122" t="s">
        <v>105</v>
      </c>
      <c r="C271" s="72">
        <v>182</v>
      </c>
      <c r="D271" s="73">
        <v>0</v>
      </c>
      <c r="E271" s="77">
        <v>214205842</v>
      </c>
      <c r="F271" s="76" t="s">
        <v>434</v>
      </c>
      <c r="G271" s="123"/>
    </row>
    <row r="272" spans="1:7" ht="12.75">
      <c r="A272" s="100">
        <v>140414</v>
      </c>
      <c r="B272" s="122" t="s">
        <v>105</v>
      </c>
      <c r="C272" s="72">
        <v>220</v>
      </c>
      <c r="D272" s="73">
        <v>0</v>
      </c>
      <c r="E272" s="77" t="s">
        <v>435</v>
      </c>
      <c r="F272" s="76" t="s">
        <v>436</v>
      </c>
      <c r="G272" s="123"/>
    </row>
    <row r="273" spans="1:7" ht="12.75">
      <c r="A273" s="100">
        <v>140414</v>
      </c>
      <c r="B273" s="122" t="s">
        <v>105</v>
      </c>
      <c r="C273" s="72">
        <v>154</v>
      </c>
      <c r="D273" s="73">
        <v>0</v>
      </c>
      <c r="E273" s="77">
        <v>214217442</v>
      </c>
      <c r="F273" s="76" t="s">
        <v>437</v>
      </c>
      <c r="G273" s="123"/>
    </row>
    <row r="274" spans="1:7" ht="12.75">
      <c r="A274" s="100">
        <v>140414</v>
      </c>
      <c r="B274" s="122" t="s">
        <v>105</v>
      </c>
      <c r="C274" s="72">
        <v>160</v>
      </c>
      <c r="D274" s="73">
        <v>0</v>
      </c>
      <c r="E274" s="77">
        <v>214319743</v>
      </c>
      <c r="F274" s="76" t="s">
        <v>438</v>
      </c>
      <c r="G274" s="123"/>
    </row>
    <row r="275" spans="1:7" ht="12.75">
      <c r="A275" s="100">
        <v>140414</v>
      </c>
      <c r="B275" s="122" t="s">
        <v>105</v>
      </c>
      <c r="C275" s="72">
        <v>416</v>
      </c>
      <c r="D275" s="73">
        <v>0</v>
      </c>
      <c r="E275" s="77">
        <v>214325743</v>
      </c>
      <c r="F275" s="76" t="s">
        <v>439</v>
      </c>
      <c r="G275" s="123"/>
    </row>
    <row r="276" spans="1:7" ht="12.75">
      <c r="A276" s="100">
        <v>140414</v>
      </c>
      <c r="B276" s="122" t="s">
        <v>105</v>
      </c>
      <c r="C276" s="72">
        <v>167</v>
      </c>
      <c r="D276" s="73">
        <v>0</v>
      </c>
      <c r="E276" s="77">
        <v>214373443</v>
      </c>
      <c r="F276" s="76" t="s">
        <v>440</v>
      </c>
      <c r="G276" s="123"/>
    </row>
    <row r="277" spans="1:7" ht="12.75">
      <c r="A277" s="100">
        <v>140414</v>
      </c>
      <c r="B277" s="122" t="s">
        <v>105</v>
      </c>
      <c r="C277" s="72">
        <v>154</v>
      </c>
      <c r="D277" s="73">
        <v>0</v>
      </c>
      <c r="E277" s="77" t="s">
        <v>441</v>
      </c>
      <c r="F277" s="76" t="s">
        <v>442</v>
      </c>
      <c r="G277" s="123"/>
    </row>
    <row r="278" spans="1:7" ht="12.75">
      <c r="A278" s="100">
        <v>140414</v>
      </c>
      <c r="B278" s="122" t="s">
        <v>105</v>
      </c>
      <c r="C278" s="72">
        <v>177</v>
      </c>
      <c r="D278" s="73">
        <v>0</v>
      </c>
      <c r="E278" s="77">
        <v>214417444</v>
      </c>
      <c r="F278" s="76" t="s">
        <v>443</v>
      </c>
      <c r="G278" s="123"/>
    </row>
    <row r="279" spans="1:7" ht="12.75">
      <c r="A279" s="100">
        <v>140414</v>
      </c>
      <c r="B279" s="122" t="s">
        <v>105</v>
      </c>
      <c r="C279" s="72">
        <v>63</v>
      </c>
      <c r="D279" s="73">
        <v>0</v>
      </c>
      <c r="E279" s="77">
        <v>214441244</v>
      </c>
      <c r="F279" s="76" t="s">
        <v>444</v>
      </c>
      <c r="G279" s="123"/>
    </row>
    <row r="280" spans="1:7" ht="12.75">
      <c r="A280" s="100">
        <v>140414</v>
      </c>
      <c r="B280" s="122" t="s">
        <v>105</v>
      </c>
      <c r="C280" s="72">
        <v>128</v>
      </c>
      <c r="D280" s="73">
        <v>0</v>
      </c>
      <c r="E280" s="77" t="s">
        <v>445</v>
      </c>
      <c r="F280" s="76" t="s">
        <v>446</v>
      </c>
      <c r="G280" s="123"/>
    </row>
    <row r="281" spans="1:7" ht="12.75">
      <c r="A281" s="100">
        <v>140414</v>
      </c>
      <c r="B281" s="122" t="s">
        <v>105</v>
      </c>
      <c r="C281" s="72">
        <v>189</v>
      </c>
      <c r="D281" s="73">
        <v>0</v>
      </c>
      <c r="E281" s="77">
        <v>214525745</v>
      </c>
      <c r="F281" s="76" t="s">
        <v>447</v>
      </c>
      <c r="G281" s="123"/>
    </row>
    <row r="282" spans="1:7" ht="12.75">
      <c r="A282" s="100">
        <v>140414</v>
      </c>
      <c r="B282" s="122" t="s">
        <v>105</v>
      </c>
      <c r="C282" s="72">
        <v>209</v>
      </c>
      <c r="D282" s="73">
        <v>0</v>
      </c>
      <c r="E282" s="77">
        <v>214566045</v>
      </c>
      <c r="F282" s="76" t="s">
        <v>448</v>
      </c>
      <c r="G282" s="123"/>
    </row>
    <row r="283" spans="1:7" ht="12.75">
      <c r="A283" s="100">
        <v>140414</v>
      </c>
      <c r="B283" s="122" t="s">
        <v>105</v>
      </c>
      <c r="C283" s="72">
        <v>110</v>
      </c>
      <c r="D283" s="73">
        <v>0</v>
      </c>
      <c r="E283" s="77">
        <v>214576845</v>
      </c>
      <c r="F283" s="76" t="s">
        <v>449</v>
      </c>
      <c r="G283" s="123"/>
    </row>
    <row r="284" spans="1:7" ht="12.75">
      <c r="A284" s="100">
        <v>140414</v>
      </c>
      <c r="B284" s="122" t="s">
        <v>105</v>
      </c>
      <c r="C284" s="72">
        <v>374</v>
      </c>
      <c r="D284" s="73">
        <v>0</v>
      </c>
      <c r="E284" s="77" t="s">
        <v>450</v>
      </c>
      <c r="F284" s="76" t="s">
        <v>451</v>
      </c>
      <c r="G284" s="123"/>
    </row>
    <row r="285" spans="1:7" ht="12.75">
      <c r="A285" s="100">
        <v>140414</v>
      </c>
      <c r="B285" s="122" t="s">
        <v>105</v>
      </c>
      <c r="C285" s="72">
        <v>154</v>
      </c>
      <c r="D285" s="73">
        <v>0</v>
      </c>
      <c r="E285" s="77">
        <v>214617446</v>
      </c>
      <c r="F285" s="76" t="s">
        <v>452</v>
      </c>
      <c r="G285" s="123"/>
    </row>
    <row r="286" spans="1:7" ht="12.75">
      <c r="A286" s="100">
        <v>140414</v>
      </c>
      <c r="B286" s="122" t="s">
        <v>105</v>
      </c>
      <c r="C286" s="72">
        <v>79</v>
      </c>
      <c r="D286" s="73">
        <v>0</v>
      </c>
      <c r="E286" s="77">
        <v>214676246</v>
      </c>
      <c r="F286" s="76" t="s">
        <v>453</v>
      </c>
      <c r="G286" s="123"/>
    </row>
    <row r="287" spans="1:7" ht="12.75">
      <c r="A287" s="100">
        <v>140414</v>
      </c>
      <c r="B287" s="122" t="s">
        <v>105</v>
      </c>
      <c r="C287" s="72">
        <v>167</v>
      </c>
      <c r="D287" s="73">
        <v>0</v>
      </c>
      <c r="E287" s="77">
        <v>214705647</v>
      </c>
      <c r="F287" s="76" t="s">
        <v>454</v>
      </c>
      <c r="G287" s="123"/>
    </row>
    <row r="288" spans="1:7" ht="12.75">
      <c r="A288" s="100">
        <v>140414</v>
      </c>
      <c r="B288" s="122" t="s">
        <v>105</v>
      </c>
      <c r="C288" s="72">
        <v>158</v>
      </c>
      <c r="D288" s="73">
        <v>0</v>
      </c>
      <c r="E288" s="77" t="s">
        <v>455</v>
      </c>
      <c r="F288" s="76" t="s">
        <v>456</v>
      </c>
      <c r="G288" s="123"/>
    </row>
    <row r="289" spans="1:7" ht="12.75">
      <c r="A289" s="100">
        <v>140414</v>
      </c>
      <c r="B289" s="122" t="s">
        <v>105</v>
      </c>
      <c r="C289" s="72">
        <v>258</v>
      </c>
      <c r="D289" s="73">
        <v>0</v>
      </c>
      <c r="E289" s="77">
        <v>214718247</v>
      </c>
      <c r="F289" s="76" t="s">
        <v>457</v>
      </c>
      <c r="G289" s="123"/>
    </row>
    <row r="290" spans="1:7" ht="12.75">
      <c r="A290" s="100">
        <v>140414</v>
      </c>
      <c r="B290" s="122" t="s">
        <v>105</v>
      </c>
      <c r="C290" s="72">
        <v>205</v>
      </c>
      <c r="D290" s="73">
        <v>0</v>
      </c>
      <c r="E290" s="77">
        <v>214754347</v>
      </c>
      <c r="F290" s="76" t="s">
        <v>458</v>
      </c>
      <c r="G290" s="123"/>
    </row>
    <row r="291" spans="1:7" ht="12.75">
      <c r="A291" s="100">
        <v>140414</v>
      </c>
      <c r="B291" s="122" t="s">
        <v>105</v>
      </c>
      <c r="C291" s="72">
        <v>657</v>
      </c>
      <c r="D291" s="73">
        <v>0</v>
      </c>
      <c r="E291" s="77" t="s">
        <v>459</v>
      </c>
      <c r="F291" s="76" t="s">
        <v>460</v>
      </c>
      <c r="G291" s="123"/>
    </row>
    <row r="292" spans="1:7" ht="12.75">
      <c r="A292" s="100">
        <v>140414</v>
      </c>
      <c r="B292" s="122" t="s">
        <v>105</v>
      </c>
      <c r="C292" s="72">
        <v>179</v>
      </c>
      <c r="D292" s="73">
        <v>0</v>
      </c>
      <c r="E292" s="77">
        <v>214773547</v>
      </c>
      <c r="F292" s="76" t="s">
        <v>461</v>
      </c>
      <c r="G292" s="123"/>
    </row>
    <row r="293" spans="1:7" ht="12.75">
      <c r="A293" s="100">
        <v>140414</v>
      </c>
      <c r="B293" s="122" t="s">
        <v>105</v>
      </c>
      <c r="C293" s="72">
        <v>550</v>
      </c>
      <c r="D293" s="73">
        <v>0</v>
      </c>
      <c r="E293" s="77">
        <v>214805148</v>
      </c>
      <c r="F293" s="76" t="s">
        <v>462</v>
      </c>
      <c r="G293" s="123"/>
    </row>
    <row r="294" spans="1:7" ht="12.75">
      <c r="A294" s="100">
        <v>140414</v>
      </c>
      <c r="B294" s="122" t="s">
        <v>105</v>
      </c>
      <c r="C294" s="72">
        <v>91</v>
      </c>
      <c r="D294" s="73">
        <v>0</v>
      </c>
      <c r="E294" s="77">
        <v>214815248</v>
      </c>
      <c r="F294" s="76" t="s">
        <v>463</v>
      </c>
      <c r="G294" s="123"/>
    </row>
    <row r="295" spans="1:7" ht="12.75">
      <c r="A295" s="100">
        <v>140414</v>
      </c>
      <c r="B295" s="122" t="s">
        <v>105</v>
      </c>
      <c r="C295" s="72">
        <v>26</v>
      </c>
      <c r="D295" s="73">
        <v>0</v>
      </c>
      <c r="E295" s="77">
        <v>214876248</v>
      </c>
      <c r="F295" s="76" t="s">
        <v>464</v>
      </c>
      <c r="G295" s="123"/>
    </row>
    <row r="296" spans="1:7" ht="12.75">
      <c r="A296" s="100">
        <v>140414</v>
      </c>
      <c r="B296" s="122" t="s">
        <v>105</v>
      </c>
      <c r="C296" s="72">
        <v>426</v>
      </c>
      <c r="D296" s="73">
        <v>0</v>
      </c>
      <c r="E296" s="77" t="s">
        <v>465</v>
      </c>
      <c r="F296" s="76" t="s">
        <v>466</v>
      </c>
      <c r="G296" s="123"/>
    </row>
    <row r="297" spans="1:7" ht="12.75">
      <c r="A297" s="100">
        <v>140414</v>
      </c>
      <c r="B297" s="122" t="s">
        <v>105</v>
      </c>
      <c r="C297" s="72">
        <v>273</v>
      </c>
      <c r="D297" s="73">
        <v>0</v>
      </c>
      <c r="E297" s="77">
        <v>214908849</v>
      </c>
      <c r="F297" s="76" t="s">
        <v>467</v>
      </c>
      <c r="G297" s="123"/>
    </row>
    <row r="298" spans="1:7" ht="12.75">
      <c r="A298" s="100">
        <v>140414</v>
      </c>
      <c r="B298" s="122" t="s">
        <v>105</v>
      </c>
      <c r="C298" s="72">
        <v>9</v>
      </c>
      <c r="D298" s="73">
        <v>0</v>
      </c>
      <c r="E298" s="77">
        <v>214973349</v>
      </c>
      <c r="F298" s="76" t="s">
        <v>468</v>
      </c>
      <c r="G298" s="123"/>
    </row>
    <row r="299" spans="1:7" ht="12.75">
      <c r="A299" s="100">
        <v>140414</v>
      </c>
      <c r="B299" s="122" t="s">
        <v>105</v>
      </c>
      <c r="C299" s="72">
        <v>73</v>
      </c>
      <c r="D299" s="73">
        <v>0</v>
      </c>
      <c r="E299" s="77" t="s">
        <v>469</v>
      </c>
      <c r="F299" s="76" t="s">
        <v>470</v>
      </c>
      <c r="G299" s="123"/>
    </row>
    <row r="300" spans="1:7" ht="12.75">
      <c r="A300" s="100">
        <v>140414</v>
      </c>
      <c r="B300" s="122" t="s">
        <v>105</v>
      </c>
      <c r="C300" s="72">
        <v>174</v>
      </c>
      <c r="D300" s="73">
        <v>0</v>
      </c>
      <c r="E300" s="77">
        <v>215017050</v>
      </c>
      <c r="F300" s="76" t="s">
        <v>471</v>
      </c>
      <c r="G300" s="123"/>
    </row>
    <row r="301" spans="1:7" ht="12.75">
      <c r="A301" s="100">
        <v>140414</v>
      </c>
      <c r="B301" s="122" t="s">
        <v>105</v>
      </c>
      <c r="C301" s="72">
        <v>119</v>
      </c>
      <c r="D301" s="73">
        <v>0</v>
      </c>
      <c r="E301" s="77" t="s">
        <v>472</v>
      </c>
      <c r="F301" s="76" t="s">
        <v>473</v>
      </c>
      <c r="G301" s="123"/>
    </row>
    <row r="302" spans="1:7" ht="12.75">
      <c r="A302" s="100">
        <v>140414</v>
      </c>
      <c r="B302" s="122" t="s">
        <v>105</v>
      </c>
      <c r="C302" s="72">
        <v>26</v>
      </c>
      <c r="D302" s="73">
        <v>0</v>
      </c>
      <c r="E302" s="77">
        <v>215027150</v>
      </c>
      <c r="F302" s="76" t="s">
        <v>474</v>
      </c>
      <c r="G302" s="123"/>
    </row>
    <row r="303" spans="1:7" ht="12.75">
      <c r="A303" s="100">
        <v>140414</v>
      </c>
      <c r="B303" s="122" t="s">
        <v>105</v>
      </c>
      <c r="C303" s="72">
        <v>33</v>
      </c>
      <c r="D303" s="73">
        <v>0</v>
      </c>
      <c r="E303" s="77">
        <v>215050150</v>
      </c>
      <c r="F303" s="76" t="s">
        <v>475</v>
      </c>
      <c r="G303" s="123"/>
    </row>
    <row r="304" spans="1:7" ht="12.75">
      <c r="A304" s="100">
        <v>140414</v>
      </c>
      <c r="B304" s="122" t="s">
        <v>105</v>
      </c>
      <c r="C304" s="72">
        <v>137</v>
      </c>
      <c r="D304" s="73">
        <v>0</v>
      </c>
      <c r="E304" s="77">
        <v>215050350</v>
      </c>
      <c r="F304" s="76" t="s">
        <v>2619</v>
      </c>
      <c r="G304" s="123"/>
    </row>
    <row r="305" spans="1:7" ht="12.75">
      <c r="A305" s="100">
        <v>140414</v>
      </c>
      <c r="B305" s="122" t="s">
        <v>105</v>
      </c>
      <c r="C305" s="72">
        <v>19</v>
      </c>
      <c r="D305" s="73">
        <v>0</v>
      </c>
      <c r="E305" s="77">
        <v>215050450</v>
      </c>
      <c r="F305" s="76" t="s">
        <v>2620</v>
      </c>
      <c r="G305" s="123"/>
    </row>
    <row r="306" spans="1:7" ht="12.75">
      <c r="A306" s="100">
        <v>140414</v>
      </c>
      <c r="B306" s="122" t="s">
        <v>105</v>
      </c>
      <c r="C306" s="72">
        <v>300</v>
      </c>
      <c r="D306" s="73">
        <v>0</v>
      </c>
      <c r="E306" s="77">
        <v>215068250</v>
      </c>
      <c r="F306" s="76" t="s">
        <v>2621</v>
      </c>
      <c r="G306" s="123"/>
    </row>
    <row r="307" spans="1:7" ht="12.75">
      <c r="A307" s="100">
        <v>140414</v>
      </c>
      <c r="B307" s="122" t="s">
        <v>105</v>
      </c>
      <c r="C307" s="72">
        <v>116</v>
      </c>
      <c r="D307" s="73">
        <v>0</v>
      </c>
      <c r="E307" s="77">
        <v>215115051</v>
      </c>
      <c r="F307" s="76" t="s">
        <v>2622</v>
      </c>
      <c r="G307" s="123"/>
    </row>
    <row r="308" spans="1:7" ht="12.75">
      <c r="A308" s="100">
        <v>140414</v>
      </c>
      <c r="B308" s="122" t="s">
        <v>105</v>
      </c>
      <c r="C308" s="72">
        <v>13</v>
      </c>
      <c r="D308" s="73">
        <v>0</v>
      </c>
      <c r="E308" s="77">
        <v>215125151</v>
      </c>
      <c r="F308" s="76" t="s">
        <v>2623</v>
      </c>
      <c r="G308" s="123"/>
    </row>
    <row r="309" spans="1:7" ht="12.75">
      <c r="A309" s="100">
        <v>140414</v>
      </c>
      <c r="B309" s="122" t="s">
        <v>105</v>
      </c>
      <c r="C309" s="72">
        <v>111</v>
      </c>
      <c r="D309" s="73">
        <v>0</v>
      </c>
      <c r="E309" s="77">
        <v>215141551</v>
      </c>
      <c r="F309" s="76" t="s">
        <v>2624</v>
      </c>
      <c r="G309" s="123"/>
    </row>
    <row r="310" spans="1:7" ht="12.75">
      <c r="A310" s="100">
        <v>140414</v>
      </c>
      <c r="B310" s="122" t="s">
        <v>105</v>
      </c>
      <c r="C310" s="72">
        <v>4</v>
      </c>
      <c r="D310" s="73">
        <v>0</v>
      </c>
      <c r="E310" s="77">
        <v>215152051</v>
      </c>
      <c r="F310" s="76" t="s">
        <v>2625</v>
      </c>
      <c r="G310" s="123"/>
    </row>
    <row r="311" spans="1:7" ht="12.75">
      <c r="A311" s="100">
        <v>140414</v>
      </c>
      <c r="B311" s="122" t="s">
        <v>105</v>
      </c>
      <c r="C311" s="72">
        <v>111</v>
      </c>
      <c r="D311" s="73">
        <v>0</v>
      </c>
      <c r="E311" s="77">
        <v>215154051</v>
      </c>
      <c r="F311" s="76" t="s">
        <v>2626</v>
      </c>
      <c r="G311" s="123"/>
    </row>
    <row r="312" spans="1:7" ht="12.75">
      <c r="A312" s="100">
        <v>140414</v>
      </c>
      <c r="B312" s="122" t="s">
        <v>105</v>
      </c>
      <c r="C312" s="72">
        <v>85</v>
      </c>
      <c r="D312" s="73">
        <v>0</v>
      </c>
      <c r="E312" s="77">
        <v>215168051</v>
      </c>
      <c r="F312" s="76" t="s">
        <v>2627</v>
      </c>
      <c r="G312" s="123"/>
    </row>
    <row r="313" spans="1:7" ht="12.75">
      <c r="A313" s="100">
        <v>140414</v>
      </c>
      <c r="B313" s="122" t="s">
        <v>105</v>
      </c>
      <c r="C313" s="72">
        <v>303</v>
      </c>
      <c r="D313" s="73">
        <v>0</v>
      </c>
      <c r="E313" s="77" t="s">
        <v>2628</v>
      </c>
      <c r="F313" s="76" t="s">
        <v>2629</v>
      </c>
      <c r="G313" s="123"/>
    </row>
    <row r="314" spans="1:7" ht="12.75">
      <c r="A314" s="100">
        <v>140414</v>
      </c>
      <c r="B314" s="122" t="s">
        <v>105</v>
      </c>
      <c r="C314" s="72">
        <v>15</v>
      </c>
      <c r="D314" s="73">
        <v>0</v>
      </c>
      <c r="E314" s="77">
        <v>215213052</v>
      </c>
      <c r="F314" s="76" t="s">
        <v>2630</v>
      </c>
      <c r="G314" s="123"/>
    </row>
    <row r="315" spans="1:7" ht="12.75">
      <c r="A315" s="100">
        <v>140414</v>
      </c>
      <c r="B315" s="122" t="s">
        <v>105</v>
      </c>
      <c r="C315" s="72">
        <v>302</v>
      </c>
      <c r="D315" s="73">
        <v>0</v>
      </c>
      <c r="E315" s="77">
        <v>215268152</v>
      </c>
      <c r="F315" s="76" t="s">
        <v>2631</v>
      </c>
      <c r="G315" s="123"/>
    </row>
    <row r="316" spans="1:7" ht="12.75">
      <c r="A316" s="100">
        <v>140414</v>
      </c>
      <c r="B316" s="122" t="s">
        <v>105</v>
      </c>
      <c r="C316" s="72">
        <v>28</v>
      </c>
      <c r="D316" s="73">
        <v>0</v>
      </c>
      <c r="E316" s="77">
        <v>215273352</v>
      </c>
      <c r="F316" s="76" t="s">
        <v>2632</v>
      </c>
      <c r="G316" s="123"/>
    </row>
    <row r="317" spans="1:7" ht="12.75">
      <c r="A317" s="100">
        <v>140414</v>
      </c>
      <c r="B317" s="122" t="s">
        <v>105</v>
      </c>
      <c r="C317" s="72">
        <v>261</v>
      </c>
      <c r="D317" s="73">
        <v>0</v>
      </c>
      <c r="E317" s="77">
        <v>215315753</v>
      </c>
      <c r="F317" s="76" t="s">
        <v>2633</v>
      </c>
      <c r="G317" s="123"/>
    </row>
    <row r="318" spans="1:7" ht="12.75">
      <c r="A318" s="100">
        <v>140414</v>
      </c>
      <c r="B318" s="122" t="s">
        <v>105</v>
      </c>
      <c r="C318" s="72">
        <v>39</v>
      </c>
      <c r="D318" s="73">
        <v>0</v>
      </c>
      <c r="E318" s="77">
        <v>215318753</v>
      </c>
      <c r="F318" s="76" t="s">
        <v>2634</v>
      </c>
      <c r="G318" s="123"/>
    </row>
    <row r="319" spans="1:7" ht="12.75">
      <c r="A319" s="100">
        <v>140414</v>
      </c>
      <c r="B319" s="122" t="s">
        <v>105</v>
      </c>
      <c r="C319" s="72">
        <v>301</v>
      </c>
      <c r="D319" s="73">
        <v>0</v>
      </c>
      <c r="E319" s="77">
        <v>215325053</v>
      </c>
      <c r="F319" s="76" t="s">
        <v>2635</v>
      </c>
      <c r="G319" s="123"/>
    </row>
    <row r="320" spans="1:7" ht="12.75">
      <c r="A320" s="100">
        <v>140414</v>
      </c>
      <c r="B320" s="122" t="s">
        <v>105</v>
      </c>
      <c r="C320" s="72">
        <v>29</v>
      </c>
      <c r="D320" s="73">
        <v>0</v>
      </c>
      <c r="E320" s="77">
        <v>215347053</v>
      </c>
      <c r="F320" s="76" t="s">
        <v>2636</v>
      </c>
      <c r="G320" s="123"/>
    </row>
    <row r="321" spans="1:7" ht="12.75">
      <c r="A321" s="100">
        <v>140414</v>
      </c>
      <c r="B321" s="122" t="s">
        <v>105</v>
      </c>
      <c r="C321" s="72">
        <v>8</v>
      </c>
      <c r="D321" s="73">
        <v>0</v>
      </c>
      <c r="E321" s="77">
        <v>215354553</v>
      </c>
      <c r="F321" s="76" t="s">
        <v>2637</v>
      </c>
      <c r="G321" s="123"/>
    </row>
    <row r="322" spans="1:7" ht="12.75">
      <c r="A322" s="100">
        <v>140414</v>
      </c>
      <c r="B322" s="122" t="s">
        <v>105</v>
      </c>
      <c r="C322" s="72">
        <v>118</v>
      </c>
      <c r="D322" s="73">
        <v>0</v>
      </c>
      <c r="E322" s="77">
        <v>215405854</v>
      </c>
      <c r="F322" s="76" t="s">
        <v>2638</v>
      </c>
      <c r="G322" s="123"/>
    </row>
    <row r="323" spans="1:7" ht="12.75">
      <c r="A323" s="100">
        <v>140414</v>
      </c>
      <c r="B323" s="122" t="s">
        <v>105</v>
      </c>
      <c r="C323" s="72">
        <v>178</v>
      </c>
      <c r="D323" s="73">
        <v>0</v>
      </c>
      <c r="E323" s="77">
        <v>215425154</v>
      </c>
      <c r="F323" s="76" t="s">
        <v>2639</v>
      </c>
      <c r="G323" s="123"/>
    </row>
    <row r="324" spans="1:7" ht="12.75">
      <c r="A324" s="100">
        <v>140414</v>
      </c>
      <c r="B324" s="122" t="s">
        <v>105</v>
      </c>
      <c r="C324" s="72">
        <v>99</v>
      </c>
      <c r="D324" s="73">
        <v>0</v>
      </c>
      <c r="E324" s="77">
        <v>215452254</v>
      </c>
      <c r="F324" s="76" t="s">
        <v>2640</v>
      </c>
      <c r="G324" s="123"/>
    </row>
    <row r="325" spans="1:7" ht="12.75">
      <c r="A325" s="100">
        <v>140414</v>
      </c>
      <c r="B325" s="122" t="s">
        <v>105</v>
      </c>
      <c r="C325" s="72">
        <v>117</v>
      </c>
      <c r="D325" s="73">
        <v>0</v>
      </c>
      <c r="E325" s="77" t="s">
        <v>2641</v>
      </c>
      <c r="F325" s="76" t="s">
        <v>2642</v>
      </c>
      <c r="G325" s="123"/>
    </row>
    <row r="326" spans="1:7" ht="12.75">
      <c r="A326" s="100">
        <v>140414</v>
      </c>
      <c r="B326" s="122" t="s">
        <v>105</v>
      </c>
      <c r="C326" s="72">
        <v>323</v>
      </c>
      <c r="D326" s="73">
        <v>0</v>
      </c>
      <c r="E326" s="77">
        <v>215515455</v>
      </c>
      <c r="F326" s="76" t="s">
        <v>2643</v>
      </c>
      <c r="G326" s="123"/>
    </row>
    <row r="327" spans="1:7" ht="12.75">
      <c r="A327" s="100">
        <v>140414</v>
      </c>
      <c r="B327" s="122" t="s">
        <v>105</v>
      </c>
      <c r="C327" s="72">
        <v>95</v>
      </c>
      <c r="D327" s="73">
        <v>0</v>
      </c>
      <c r="E327" s="77">
        <v>215515755</v>
      </c>
      <c r="F327" s="76" t="s">
        <v>2644</v>
      </c>
      <c r="G327" s="123"/>
    </row>
    <row r="328" spans="1:7" ht="12.75">
      <c r="A328" s="100">
        <v>140414</v>
      </c>
      <c r="B328" s="122" t="s">
        <v>105</v>
      </c>
      <c r="C328" s="72">
        <v>398</v>
      </c>
      <c r="D328" s="73">
        <v>0</v>
      </c>
      <c r="E328" s="77">
        <v>215519355</v>
      </c>
      <c r="F328" s="76" t="s">
        <v>2645</v>
      </c>
      <c r="G328" s="123"/>
    </row>
    <row r="329" spans="1:7" ht="12.75">
      <c r="A329" s="100">
        <v>140414</v>
      </c>
      <c r="B329" s="122" t="s">
        <v>105</v>
      </c>
      <c r="C329" s="72">
        <v>334</v>
      </c>
      <c r="D329" s="73">
        <v>0</v>
      </c>
      <c r="E329" s="77" t="s">
        <v>2646</v>
      </c>
      <c r="F329" s="76" t="s">
        <v>2647</v>
      </c>
      <c r="G329" s="123"/>
    </row>
    <row r="330" spans="1:7" ht="12.75">
      <c r="A330" s="100">
        <v>140414</v>
      </c>
      <c r="B330" s="122" t="s">
        <v>105</v>
      </c>
      <c r="C330" s="72">
        <v>134</v>
      </c>
      <c r="D330" s="73">
        <v>0</v>
      </c>
      <c r="E330" s="77">
        <v>215568255</v>
      </c>
      <c r="F330" s="76" t="s">
        <v>2648</v>
      </c>
      <c r="G330" s="123"/>
    </row>
    <row r="331" spans="1:7" ht="12.75">
      <c r="A331" s="100">
        <v>140414</v>
      </c>
      <c r="B331" s="122" t="s">
        <v>105</v>
      </c>
      <c r="C331" s="72">
        <v>224</v>
      </c>
      <c r="D331" s="73">
        <v>0</v>
      </c>
      <c r="E331" s="77">
        <v>215568655</v>
      </c>
      <c r="F331" s="76" t="s">
        <v>2649</v>
      </c>
      <c r="G331" s="123"/>
    </row>
    <row r="332" spans="1:7" ht="12.75">
      <c r="A332" s="100">
        <v>140414</v>
      </c>
      <c r="B332" s="122" t="s">
        <v>105</v>
      </c>
      <c r="C332" s="72">
        <v>396</v>
      </c>
      <c r="D332" s="73">
        <v>0</v>
      </c>
      <c r="E332" s="77" t="s">
        <v>2650</v>
      </c>
      <c r="F332" s="76" t="s">
        <v>2651</v>
      </c>
      <c r="G332" s="123"/>
    </row>
    <row r="333" spans="1:7" ht="12.75">
      <c r="A333" s="100">
        <v>140414</v>
      </c>
      <c r="B333" s="122" t="s">
        <v>105</v>
      </c>
      <c r="C333" s="72">
        <v>112</v>
      </c>
      <c r="D333" s="73">
        <v>0</v>
      </c>
      <c r="E333" s="77">
        <v>215568855</v>
      </c>
      <c r="F333" s="76" t="s">
        <v>2652</v>
      </c>
      <c r="G333" s="123"/>
    </row>
    <row r="334" spans="1:7" ht="12.75">
      <c r="A334" s="100">
        <v>140414</v>
      </c>
      <c r="B334" s="122" t="s">
        <v>105</v>
      </c>
      <c r="C334" s="72">
        <v>103</v>
      </c>
      <c r="D334" s="73">
        <v>0</v>
      </c>
      <c r="E334" s="77">
        <v>215586755</v>
      </c>
      <c r="F334" s="76" t="s">
        <v>2653</v>
      </c>
      <c r="G334" s="123"/>
    </row>
    <row r="335" spans="1:7" ht="12.75">
      <c r="A335" s="100">
        <v>140414</v>
      </c>
      <c r="B335" s="122" t="s">
        <v>105</v>
      </c>
      <c r="C335" s="72">
        <v>440</v>
      </c>
      <c r="D335" s="73">
        <v>0</v>
      </c>
      <c r="E335" s="77" t="s">
        <v>2654</v>
      </c>
      <c r="F335" s="76" t="s">
        <v>2655</v>
      </c>
      <c r="G335" s="123"/>
    </row>
    <row r="336" spans="1:7" ht="12.75">
      <c r="A336" s="100">
        <v>140414</v>
      </c>
      <c r="B336" s="122" t="s">
        <v>105</v>
      </c>
      <c r="C336" s="72">
        <v>183</v>
      </c>
      <c r="D336" s="73">
        <v>0</v>
      </c>
      <c r="E336" s="77">
        <v>215618256</v>
      </c>
      <c r="F336" s="76" t="s">
        <v>2656</v>
      </c>
      <c r="G336" s="123"/>
    </row>
    <row r="337" spans="1:7" ht="12.75">
      <c r="A337" s="100">
        <v>140414</v>
      </c>
      <c r="B337" s="122" t="s">
        <v>105</v>
      </c>
      <c r="C337" s="72">
        <v>21</v>
      </c>
      <c r="D337" s="73">
        <v>0</v>
      </c>
      <c r="E337" s="77">
        <v>215618756</v>
      </c>
      <c r="F337" s="76" t="s">
        <v>2657</v>
      </c>
      <c r="G337" s="123"/>
    </row>
    <row r="338" spans="1:7" ht="12.75">
      <c r="A338" s="100">
        <v>140414</v>
      </c>
      <c r="B338" s="122" t="s">
        <v>105</v>
      </c>
      <c r="C338" s="72">
        <v>125</v>
      </c>
      <c r="D338" s="73">
        <v>0</v>
      </c>
      <c r="E338" s="77">
        <v>215666456</v>
      </c>
      <c r="F338" s="76" t="s">
        <v>2658</v>
      </c>
      <c r="G338" s="123"/>
    </row>
    <row r="339" spans="1:7" ht="12.75">
      <c r="A339" s="100">
        <v>140414</v>
      </c>
      <c r="B339" s="122" t="s">
        <v>105</v>
      </c>
      <c r="C339" s="72">
        <v>566</v>
      </c>
      <c r="D339" s="73">
        <v>0</v>
      </c>
      <c r="E339" s="77">
        <v>215713657</v>
      </c>
      <c r="F339" s="76" t="s">
        <v>2659</v>
      </c>
      <c r="G339" s="123"/>
    </row>
    <row r="340" spans="1:7" ht="12.75">
      <c r="A340" s="100">
        <v>140414</v>
      </c>
      <c r="B340" s="122" t="s">
        <v>105</v>
      </c>
      <c r="C340" s="72">
        <v>291</v>
      </c>
      <c r="D340" s="73">
        <v>0</v>
      </c>
      <c r="E340" s="77">
        <v>215715757</v>
      </c>
      <c r="F340" s="76" t="s">
        <v>2660</v>
      </c>
      <c r="G340" s="123"/>
    </row>
    <row r="341" spans="1:7" ht="12.75">
      <c r="A341" s="100">
        <v>140414</v>
      </c>
      <c r="B341" s="122" t="s">
        <v>105</v>
      </c>
      <c r="C341" s="72">
        <v>105</v>
      </c>
      <c r="D341" s="73">
        <v>0</v>
      </c>
      <c r="E341" s="77">
        <v>215741357</v>
      </c>
      <c r="F341" s="76" t="s">
        <v>2661</v>
      </c>
      <c r="G341" s="123"/>
    </row>
    <row r="342" spans="1:7" ht="12.75">
      <c r="A342" s="100">
        <v>140414</v>
      </c>
      <c r="B342" s="122" t="s">
        <v>105</v>
      </c>
      <c r="C342" s="72">
        <v>180</v>
      </c>
      <c r="D342" s="73">
        <v>0</v>
      </c>
      <c r="E342" s="77">
        <v>215786757</v>
      </c>
      <c r="F342" s="76" t="s">
        <v>2662</v>
      </c>
      <c r="G342" s="123"/>
    </row>
    <row r="343" spans="1:7" ht="12.75">
      <c r="A343" s="100">
        <v>140414</v>
      </c>
      <c r="B343" s="122" t="s">
        <v>105</v>
      </c>
      <c r="C343" s="72">
        <v>246</v>
      </c>
      <c r="D343" s="73">
        <v>0</v>
      </c>
      <c r="E343" s="77" t="s">
        <v>2663</v>
      </c>
      <c r="F343" s="76" t="s">
        <v>2664</v>
      </c>
      <c r="G343" s="123"/>
    </row>
    <row r="344" spans="1:7" ht="12.75">
      <c r="A344" s="100">
        <v>140414</v>
      </c>
      <c r="B344" s="122" t="s">
        <v>105</v>
      </c>
      <c r="C344" s="72">
        <v>39</v>
      </c>
      <c r="D344" s="73">
        <v>0</v>
      </c>
      <c r="E344" s="77">
        <v>215808758</v>
      </c>
      <c r="F344" s="76" t="s">
        <v>2665</v>
      </c>
      <c r="G344" s="123"/>
    </row>
    <row r="345" spans="1:7" ht="12.75">
      <c r="A345" s="100">
        <v>140414</v>
      </c>
      <c r="B345" s="122" t="s">
        <v>105</v>
      </c>
      <c r="C345" s="72">
        <v>969</v>
      </c>
      <c r="D345" s="73">
        <v>0</v>
      </c>
      <c r="E345" s="77">
        <v>215825758</v>
      </c>
      <c r="F345" s="76" t="s">
        <v>2666</v>
      </c>
      <c r="G345" s="123"/>
    </row>
    <row r="346" spans="1:7" ht="12.75">
      <c r="A346" s="100">
        <v>140414</v>
      </c>
      <c r="B346" s="122" t="s">
        <v>105</v>
      </c>
      <c r="C346" s="72">
        <v>58</v>
      </c>
      <c r="D346" s="73">
        <v>0</v>
      </c>
      <c r="E346" s="77">
        <v>215915759</v>
      </c>
      <c r="F346" s="76" t="s">
        <v>2667</v>
      </c>
      <c r="G346" s="123"/>
    </row>
    <row r="347" spans="1:7" ht="12.75">
      <c r="A347" s="100">
        <v>140414</v>
      </c>
      <c r="B347" s="122" t="s">
        <v>105</v>
      </c>
      <c r="C347" s="72">
        <v>206</v>
      </c>
      <c r="D347" s="73">
        <v>0</v>
      </c>
      <c r="E347" s="77" t="s">
        <v>2668</v>
      </c>
      <c r="F347" s="76" t="s">
        <v>2669</v>
      </c>
      <c r="G347" s="123"/>
    </row>
    <row r="348" spans="1:7" ht="12.75">
      <c r="A348" s="100">
        <v>140414</v>
      </c>
      <c r="B348" s="122" t="s">
        <v>105</v>
      </c>
      <c r="C348" s="72">
        <v>9625</v>
      </c>
      <c r="D348" s="73">
        <v>0</v>
      </c>
      <c r="E348" s="77">
        <v>216005360</v>
      </c>
      <c r="F348" s="76" t="s">
        <v>2670</v>
      </c>
      <c r="G348" s="123"/>
    </row>
    <row r="349" spans="1:7" ht="12.75">
      <c r="A349" s="100">
        <v>140414</v>
      </c>
      <c r="B349" s="122" t="s">
        <v>105</v>
      </c>
      <c r="C349" s="72">
        <v>26</v>
      </c>
      <c r="D349" s="73">
        <v>0</v>
      </c>
      <c r="E349" s="77">
        <v>216005660</v>
      </c>
      <c r="F349" s="76" t="s">
        <v>2671</v>
      </c>
      <c r="G349" s="123"/>
    </row>
    <row r="350" spans="1:7" ht="12.75">
      <c r="A350" s="100">
        <v>140414</v>
      </c>
      <c r="B350" s="122" t="s">
        <v>105</v>
      </c>
      <c r="C350" s="72">
        <v>95</v>
      </c>
      <c r="D350" s="73">
        <v>0</v>
      </c>
      <c r="E350" s="77" t="s">
        <v>2672</v>
      </c>
      <c r="F350" s="76" t="s">
        <v>2673</v>
      </c>
      <c r="G350" s="123"/>
    </row>
    <row r="351" spans="1:7" ht="12.75">
      <c r="A351" s="100">
        <v>140414</v>
      </c>
      <c r="B351" s="122" t="s">
        <v>105</v>
      </c>
      <c r="C351" s="72">
        <v>224</v>
      </c>
      <c r="D351" s="73">
        <v>0</v>
      </c>
      <c r="E351" s="77">
        <v>216018460</v>
      </c>
      <c r="F351" s="76" t="s">
        <v>2674</v>
      </c>
      <c r="G351" s="123"/>
    </row>
    <row r="352" spans="1:7" ht="12.75">
      <c r="A352" s="100">
        <v>140414</v>
      </c>
      <c r="B352" s="122" t="s">
        <v>105</v>
      </c>
      <c r="C352" s="72">
        <v>123</v>
      </c>
      <c r="D352" s="73">
        <v>0</v>
      </c>
      <c r="E352" s="77">
        <v>216018860</v>
      </c>
      <c r="F352" s="76" t="s">
        <v>2675</v>
      </c>
      <c r="G352" s="123"/>
    </row>
    <row r="353" spans="1:7" ht="12.75">
      <c r="A353" s="100">
        <v>140414</v>
      </c>
      <c r="B353" s="122" t="s">
        <v>105</v>
      </c>
      <c r="C353" s="72">
        <v>65</v>
      </c>
      <c r="D353" s="73">
        <v>0</v>
      </c>
      <c r="E353" s="77">
        <v>216023660</v>
      </c>
      <c r="F353" s="76" t="s">
        <v>2676</v>
      </c>
      <c r="G353" s="123"/>
    </row>
    <row r="354" spans="1:7" ht="12.75">
      <c r="A354" s="100">
        <v>140414</v>
      </c>
      <c r="B354" s="122" t="s">
        <v>105</v>
      </c>
      <c r="C354" s="72">
        <v>28</v>
      </c>
      <c r="D354" s="73">
        <v>0</v>
      </c>
      <c r="E354" s="77">
        <v>216025260</v>
      </c>
      <c r="F354" s="76" t="s">
        <v>2677</v>
      </c>
      <c r="G354" s="123"/>
    </row>
    <row r="355" spans="1:7" ht="12.75">
      <c r="A355" s="100">
        <v>140414</v>
      </c>
      <c r="B355" s="122" t="s">
        <v>105</v>
      </c>
      <c r="C355" s="72">
        <v>82</v>
      </c>
      <c r="D355" s="73">
        <v>0</v>
      </c>
      <c r="E355" s="77">
        <v>216041660</v>
      </c>
      <c r="F355" s="76" t="s">
        <v>2678</v>
      </c>
      <c r="G355" s="123"/>
    </row>
    <row r="356" spans="1:7" ht="12.75">
      <c r="A356" s="100">
        <v>140414</v>
      </c>
      <c r="B356" s="122" t="s">
        <v>105</v>
      </c>
      <c r="C356" s="72">
        <v>158</v>
      </c>
      <c r="D356" s="73">
        <v>0</v>
      </c>
      <c r="E356" s="77">
        <v>216047660</v>
      </c>
      <c r="F356" s="76" t="s">
        <v>2679</v>
      </c>
      <c r="G356" s="123"/>
    </row>
    <row r="357" spans="1:7" ht="12.75">
      <c r="A357" s="100">
        <v>140414</v>
      </c>
      <c r="B357" s="122" t="s">
        <v>105</v>
      </c>
      <c r="C357" s="72">
        <v>118</v>
      </c>
      <c r="D357" s="73">
        <v>0</v>
      </c>
      <c r="E357" s="77">
        <v>216054660</v>
      </c>
      <c r="F357" s="76" t="s">
        <v>2680</v>
      </c>
      <c r="G357" s="123"/>
    </row>
    <row r="358" spans="1:7" ht="12.75">
      <c r="A358" s="100">
        <v>140414</v>
      </c>
      <c r="B358" s="122" t="s">
        <v>105</v>
      </c>
      <c r="C358" s="72">
        <v>101</v>
      </c>
      <c r="D358" s="73">
        <v>0</v>
      </c>
      <c r="E358" s="77">
        <v>216086760</v>
      </c>
      <c r="F358" s="76" t="s">
        <v>2681</v>
      </c>
      <c r="G358" s="123"/>
    </row>
    <row r="359" spans="1:7" ht="12.75">
      <c r="A359" s="100">
        <v>140414</v>
      </c>
      <c r="B359" s="122" t="s">
        <v>105</v>
      </c>
      <c r="C359" s="72">
        <v>128</v>
      </c>
      <c r="D359" s="73">
        <v>0</v>
      </c>
      <c r="E359" s="77">
        <v>216115761</v>
      </c>
      <c r="F359" s="76" t="s">
        <v>2682</v>
      </c>
      <c r="G359" s="123"/>
    </row>
    <row r="360" spans="1:7" ht="12.75">
      <c r="A360" s="100">
        <v>140414</v>
      </c>
      <c r="B360" s="122" t="s">
        <v>105</v>
      </c>
      <c r="C360" s="72">
        <v>292</v>
      </c>
      <c r="D360" s="73">
        <v>0</v>
      </c>
      <c r="E360" s="77">
        <v>216115861</v>
      </c>
      <c r="F360" s="76" t="s">
        <v>2683</v>
      </c>
      <c r="G360" s="123"/>
    </row>
    <row r="361" spans="1:7" ht="12.75">
      <c r="A361" s="100">
        <v>140414</v>
      </c>
      <c r="B361" s="122" t="s">
        <v>105</v>
      </c>
      <c r="C361" s="72">
        <v>206</v>
      </c>
      <c r="D361" s="73">
        <v>0</v>
      </c>
      <c r="E361" s="77">
        <v>216127361</v>
      </c>
      <c r="F361" s="76" t="s">
        <v>2684</v>
      </c>
      <c r="G361" s="123"/>
    </row>
    <row r="362" spans="1:7" ht="12.75">
      <c r="A362" s="100">
        <v>140414</v>
      </c>
      <c r="B362" s="122" t="s">
        <v>105</v>
      </c>
      <c r="C362" s="72">
        <v>4</v>
      </c>
      <c r="D362" s="73">
        <v>0</v>
      </c>
      <c r="E362" s="77">
        <v>216154261</v>
      </c>
      <c r="F362" s="76" t="s">
        <v>2685</v>
      </c>
      <c r="G362" s="123"/>
    </row>
    <row r="363" spans="1:7" ht="12.75">
      <c r="A363" s="100">
        <v>140414</v>
      </c>
      <c r="B363" s="122" t="s">
        <v>105</v>
      </c>
      <c r="C363" s="72">
        <v>9</v>
      </c>
      <c r="D363" s="73">
        <v>0</v>
      </c>
      <c r="E363" s="77">
        <v>216168861</v>
      </c>
      <c r="F363" s="76" t="s">
        <v>2686</v>
      </c>
      <c r="G363" s="123"/>
    </row>
    <row r="364" spans="1:7" ht="12.75">
      <c r="A364" s="100">
        <v>140414</v>
      </c>
      <c r="B364" s="122" t="s">
        <v>105</v>
      </c>
      <c r="C364" s="72">
        <v>92</v>
      </c>
      <c r="D364" s="73">
        <v>0</v>
      </c>
      <c r="E364" s="77">
        <v>216173461</v>
      </c>
      <c r="F364" s="76" t="s">
        <v>2687</v>
      </c>
      <c r="G364" s="123"/>
    </row>
    <row r="365" spans="1:7" ht="12.75">
      <c r="A365" s="100">
        <v>140414</v>
      </c>
      <c r="B365" s="122" t="s">
        <v>105</v>
      </c>
      <c r="C365" s="72">
        <v>150</v>
      </c>
      <c r="D365" s="73">
        <v>0</v>
      </c>
      <c r="E365" s="77">
        <v>216213062</v>
      </c>
      <c r="F365" s="76" t="s">
        <v>2688</v>
      </c>
      <c r="G365" s="123"/>
    </row>
    <row r="366" spans="1:7" ht="12.75">
      <c r="A366" s="100">
        <v>140414</v>
      </c>
      <c r="B366" s="122" t="s">
        <v>105</v>
      </c>
      <c r="C366" s="72">
        <v>102</v>
      </c>
      <c r="D366" s="73">
        <v>0</v>
      </c>
      <c r="E366" s="77">
        <v>216215362</v>
      </c>
      <c r="F366" s="76" t="s">
        <v>2689</v>
      </c>
      <c r="G366" s="123"/>
    </row>
    <row r="367" spans="1:7" ht="12.75">
      <c r="A367" s="100">
        <v>140414</v>
      </c>
      <c r="B367" s="122" t="s">
        <v>105</v>
      </c>
      <c r="C367" s="72">
        <v>131</v>
      </c>
      <c r="D367" s="73">
        <v>0</v>
      </c>
      <c r="E367" s="77">
        <v>216215762</v>
      </c>
      <c r="F367" s="76" t="s">
        <v>2690</v>
      </c>
      <c r="G367" s="123"/>
    </row>
    <row r="368" spans="1:7" ht="12.75">
      <c r="A368" s="100">
        <v>140414</v>
      </c>
      <c r="B368" s="122" t="s">
        <v>105</v>
      </c>
      <c r="C368" s="72">
        <v>123</v>
      </c>
      <c r="D368" s="73">
        <v>0</v>
      </c>
      <c r="E368" s="77">
        <v>216225862</v>
      </c>
      <c r="F368" s="76" t="s">
        <v>2691</v>
      </c>
      <c r="G368" s="123"/>
    </row>
    <row r="369" spans="1:7" ht="12.75">
      <c r="A369" s="100">
        <v>140414</v>
      </c>
      <c r="B369" s="122" t="s">
        <v>105</v>
      </c>
      <c r="C369" s="72">
        <v>145</v>
      </c>
      <c r="D369" s="73">
        <v>0</v>
      </c>
      <c r="E369" s="77">
        <v>216268162</v>
      </c>
      <c r="F369" s="76" t="s">
        <v>2692</v>
      </c>
      <c r="G369" s="123"/>
    </row>
    <row r="370" spans="1:7" ht="12.75">
      <c r="A370" s="100">
        <v>140414</v>
      </c>
      <c r="B370" s="122" t="s">
        <v>105</v>
      </c>
      <c r="C370" s="72">
        <v>221</v>
      </c>
      <c r="D370" s="73">
        <v>0</v>
      </c>
      <c r="E370" s="77">
        <v>216315763</v>
      </c>
      <c r="F370" s="76" t="s">
        <v>2693</v>
      </c>
      <c r="G370" s="123"/>
    </row>
    <row r="371" spans="1:7" ht="12.75">
      <c r="A371" s="100">
        <v>140414</v>
      </c>
      <c r="B371" s="122" t="s">
        <v>105</v>
      </c>
      <c r="C371" s="72">
        <v>39</v>
      </c>
      <c r="D371" s="73">
        <v>0</v>
      </c>
      <c r="E371" s="77">
        <v>216373563</v>
      </c>
      <c r="F371" s="76" t="s">
        <v>2694</v>
      </c>
      <c r="G371" s="123"/>
    </row>
    <row r="372" spans="1:7" ht="12.75">
      <c r="A372" s="100">
        <v>140414</v>
      </c>
      <c r="B372" s="122" t="s">
        <v>105</v>
      </c>
      <c r="C372" s="72">
        <v>654</v>
      </c>
      <c r="D372" s="73">
        <v>0</v>
      </c>
      <c r="E372" s="77">
        <v>216376563</v>
      </c>
      <c r="F372" s="76" t="s">
        <v>2695</v>
      </c>
      <c r="G372" s="123"/>
    </row>
    <row r="373" spans="1:7" ht="12.75">
      <c r="A373" s="100">
        <v>140414</v>
      </c>
      <c r="B373" s="122" t="s">
        <v>105</v>
      </c>
      <c r="C373" s="72">
        <v>85</v>
      </c>
      <c r="D373" s="73">
        <v>0</v>
      </c>
      <c r="E373" s="77">
        <v>216376863</v>
      </c>
      <c r="F373" s="76" t="s">
        <v>2696</v>
      </c>
      <c r="G373" s="123"/>
    </row>
    <row r="374" spans="1:7" ht="12.75">
      <c r="A374" s="100">
        <v>140414</v>
      </c>
      <c r="B374" s="122" t="s">
        <v>105</v>
      </c>
      <c r="C374" s="72">
        <v>221</v>
      </c>
      <c r="D374" s="73">
        <v>0</v>
      </c>
      <c r="E374" s="77">
        <v>216385263</v>
      </c>
      <c r="F374" s="76" t="s">
        <v>2697</v>
      </c>
      <c r="G374" s="123"/>
    </row>
    <row r="375" spans="1:7" ht="12.75">
      <c r="A375" s="100">
        <v>140414</v>
      </c>
      <c r="B375" s="122" t="s">
        <v>105</v>
      </c>
      <c r="C375" s="72">
        <v>488</v>
      </c>
      <c r="D375" s="73">
        <v>0</v>
      </c>
      <c r="E375" s="77" t="s">
        <v>2698</v>
      </c>
      <c r="F375" s="76" t="s">
        <v>2699</v>
      </c>
      <c r="G375" s="123"/>
    </row>
    <row r="376" spans="1:7" ht="12.75">
      <c r="A376" s="100">
        <v>140414</v>
      </c>
      <c r="B376" s="122" t="s">
        <v>105</v>
      </c>
      <c r="C376" s="72">
        <v>119</v>
      </c>
      <c r="D376" s="73">
        <v>0</v>
      </c>
      <c r="E376" s="77" t="s">
        <v>2700</v>
      </c>
      <c r="F376" s="76" t="s">
        <v>2701</v>
      </c>
      <c r="G376" s="123"/>
    </row>
    <row r="377" spans="1:7" ht="12.75">
      <c r="A377" s="100">
        <v>140414</v>
      </c>
      <c r="B377" s="122" t="s">
        <v>105</v>
      </c>
      <c r="C377" s="72">
        <v>170</v>
      </c>
      <c r="D377" s="73">
        <v>0</v>
      </c>
      <c r="E377" s="77" t="s">
        <v>2702</v>
      </c>
      <c r="F377" s="76" t="s">
        <v>2703</v>
      </c>
      <c r="G377" s="123"/>
    </row>
    <row r="378" spans="1:7" ht="12.75">
      <c r="A378" s="100">
        <v>140414</v>
      </c>
      <c r="B378" s="122" t="s">
        <v>105</v>
      </c>
      <c r="C378" s="72">
        <v>117</v>
      </c>
      <c r="D378" s="73">
        <v>0</v>
      </c>
      <c r="E378" s="77">
        <v>216415764</v>
      </c>
      <c r="F378" s="76" t="s">
        <v>2704</v>
      </c>
      <c r="G378" s="123"/>
    </row>
    <row r="379" spans="1:7" ht="12.75">
      <c r="A379" s="100">
        <v>140414</v>
      </c>
      <c r="B379" s="122" t="s">
        <v>105</v>
      </c>
      <c r="C379" s="72">
        <v>95</v>
      </c>
      <c r="D379" s="73">
        <v>0</v>
      </c>
      <c r="E379" s="77">
        <v>216468264</v>
      </c>
      <c r="F379" s="76" t="s">
        <v>2705</v>
      </c>
      <c r="G379" s="123"/>
    </row>
    <row r="380" spans="1:7" ht="12.75">
      <c r="A380" s="100">
        <v>140414</v>
      </c>
      <c r="B380" s="122" t="s">
        <v>105</v>
      </c>
      <c r="C380" s="72">
        <v>176</v>
      </c>
      <c r="D380" s="73">
        <v>0</v>
      </c>
      <c r="E380" s="77" t="s">
        <v>2706</v>
      </c>
      <c r="F380" s="76" t="s">
        <v>2707</v>
      </c>
      <c r="G380" s="123"/>
    </row>
    <row r="381" spans="1:7" ht="12.75">
      <c r="A381" s="100">
        <v>140414</v>
      </c>
      <c r="B381" s="122" t="s">
        <v>105</v>
      </c>
      <c r="C381" s="72">
        <v>1577</v>
      </c>
      <c r="D381" s="73">
        <v>0</v>
      </c>
      <c r="E381" s="77">
        <v>216476364</v>
      </c>
      <c r="F381" s="76" t="s">
        <v>2708</v>
      </c>
      <c r="G381" s="123"/>
    </row>
    <row r="382" spans="1:7" ht="12.75">
      <c r="A382" s="100">
        <v>140414</v>
      </c>
      <c r="B382" s="122" t="s">
        <v>105</v>
      </c>
      <c r="C382" s="72">
        <v>223</v>
      </c>
      <c r="D382" s="73">
        <v>0</v>
      </c>
      <c r="E382" s="77" t="s">
        <v>2709</v>
      </c>
      <c r="F382" s="76" t="s">
        <v>2710</v>
      </c>
      <c r="G382" s="123"/>
    </row>
    <row r="383" spans="1:7" ht="12.75">
      <c r="A383" s="100">
        <v>140414</v>
      </c>
      <c r="B383" s="122" t="s">
        <v>105</v>
      </c>
      <c r="C383" s="72">
        <v>128</v>
      </c>
      <c r="D383" s="73">
        <v>0</v>
      </c>
      <c r="E383" s="77">
        <v>216517665</v>
      </c>
      <c r="F383" s="76" t="s">
        <v>2711</v>
      </c>
      <c r="G383" s="123"/>
    </row>
    <row r="384" spans="1:7" ht="12.75">
      <c r="A384" s="100">
        <v>140414</v>
      </c>
      <c r="B384" s="122" t="s">
        <v>105</v>
      </c>
      <c r="C384" s="72">
        <v>368</v>
      </c>
      <c r="D384" s="73">
        <v>0</v>
      </c>
      <c r="E384" s="77">
        <v>216586865</v>
      </c>
      <c r="F384" s="76" t="s">
        <v>2712</v>
      </c>
      <c r="G384" s="123"/>
    </row>
    <row r="385" spans="1:7" ht="12.75">
      <c r="A385" s="100">
        <v>140414</v>
      </c>
      <c r="B385" s="122" t="s">
        <v>105</v>
      </c>
      <c r="C385" s="72">
        <v>402</v>
      </c>
      <c r="D385" s="73">
        <v>0</v>
      </c>
      <c r="E385" s="77">
        <v>216605266</v>
      </c>
      <c r="F385" s="76" t="s">
        <v>2713</v>
      </c>
      <c r="G385" s="123"/>
    </row>
    <row r="386" spans="1:7" ht="12.75">
      <c r="A386" s="100">
        <v>140414</v>
      </c>
      <c r="B386" s="122" t="s">
        <v>105</v>
      </c>
      <c r="C386" s="72">
        <v>123</v>
      </c>
      <c r="D386" s="73">
        <v>0</v>
      </c>
      <c r="E386" s="77">
        <v>216615466</v>
      </c>
      <c r="F386" s="76" t="s">
        <v>2714</v>
      </c>
      <c r="G386" s="123"/>
    </row>
    <row r="387" spans="1:7" ht="12.75">
      <c r="A387" s="100">
        <v>140414</v>
      </c>
      <c r="B387" s="122" t="s">
        <v>105</v>
      </c>
      <c r="C387" s="72">
        <v>108</v>
      </c>
      <c r="D387" s="73">
        <v>0</v>
      </c>
      <c r="E387" s="77">
        <v>216668266</v>
      </c>
      <c r="F387" s="76" t="s">
        <v>2715</v>
      </c>
      <c r="G387" s="123"/>
    </row>
    <row r="388" spans="1:7" ht="12.75">
      <c r="A388" s="100">
        <v>140414</v>
      </c>
      <c r="B388" s="122" t="s">
        <v>105</v>
      </c>
      <c r="C388" s="72">
        <v>248</v>
      </c>
      <c r="D388" s="73">
        <v>0</v>
      </c>
      <c r="E388" s="77" t="s">
        <v>2716</v>
      </c>
      <c r="F388" s="76" t="s">
        <v>2717</v>
      </c>
      <c r="G388" s="123"/>
    </row>
    <row r="389" spans="1:7" ht="12.75">
      <c r="A389" s="100">
        <v>140414</v>
      </c>
      <c r="B389" s="122" t="s">
        <v>105</v>
      </c>
      <c r="C389" s="72">
        <v>396</v>
      </c>
      <c r="D389" s="73">
        <v>0</v>
      </c>
      <c r="E389" s="77" t="s">
        <v>2718</v>
      </c>
      <c r="F389" s="76" t="s">
        <v>2719</v>
      </c>
      <c r="G389" s="123"/>
    </row>
    <row r="390" spans="1:7" ht="12.75">
      <c r="A390" s="100">
        <v>140414</v>
      </c>
      <c r="B390" s="122" t="s">
        <v>105</v>
      </c>
      <c r="C390" s="72">
        <v>23</v>
      </c>
      <c r="D390" s="73">
        <v>0</v>
      </c>
      <c r="E390" s="77">
        <v>216715367</v>
      </c>
      <c r="F390" s="76" t="s">
        <v>2720</v>
      </c>
      <c r="G390" s="123"/>
    </row>
    <row r="391" spans="1:7" ht="12.75">
      <c r="A391" s="100">
        <v>140414</v>
      </c>
      <c r="B391" s="122" t="s">
        <v>105</v>
      </c>
      <c r="C391" s="72">
        <v>151</v>
      </c>
      <c r="D391" s="73">
        <v>0</v>
      </c>
      <c r="E391" s="77" t="s">
        <v>2721</v>
      </c>
      <c r="F391" s="76" t="s">
        <v>2722</v>
      </c>
      <c r="G391" s="123"/>
    </row>
    <row r="392" spans="1:7" ht="12.75">
      <c r="A392" s="100">
        <v>140414</v>
      </c>
      <c r="B392" s="122" t="s">
        <v>105</v>
      </c>
      <c r="C392" s="72">
        <v>229</v>
      </c>
      <c r="D392" s="73">
        <v>0</v>
      </c>
      <c r="E392" s="77">
        <v>216717867</v>
      </c>
      <c r="F392" s="76" t="s">
        <v>2723</v>
      </c>
      <c r="G392" s="123"/>
    </row>
    <row r="393" spans="1:7" ht="12.75">
      <c r="A393" s="100">
        <v>140414</v>
      </c>
      <c r="B393" s="122" t="s">
        <v>105</v>
      </c>
      <c r="C393" s="72">
        <v>63</v>
      </c>
      <c r="D393" s="73">
        <v>0</v>
      </c>
      <c r="E393" s="77">
        <v>216725867</v>
      </c>
      <c r="F393" s="76" t="s">
        <v>2724</v>
      </c>
      <c r="G393" s="123"/>
    </row>
    <row r="394" spans="1:7" ht="12.75">
      <c r="A394" s="100">
        <v>140414</v>
      </c>
      <c r="B394" s="122" t="s">
        <v>105</v>
      </c>
      <c r="C394" s="72">
        <v>120</v>
      </c>
      <c r="D394" s="73">
        <v>0</v>
      </c>
      <c r="E394" s="77" t="s">
        <v>2725</v>
      </c>
      <c r="F394" s="76" t="s">
        <v>2726</v>
      </c>
      <c r="G394" s="123"/>
    </row>
    <row r="395" spans="1:7" ht="12.75">
      <c r="A395" s="100">
        <v>140414</v>
      </c>
      <c r="B395" s="122" t="s">
        <v>105</v>
      </c>
      <c r="C395" s="72">
        <v>76</v>
      </c>
      <c r="D395" s="73">
        <v>0</v>
      </c>
      <c r="E395" s="77">
        <v>216768867</v>
      </c>
      <c r="F395" s="76" t="s">
        <v>2727</v>
      </c>
      <c r="G395" s="123"/>
    </row>
    <row r="396" spans="1:7" ht="12.75">
      <c r="A396" s="100">
        <v>140414</v>
      </c>
      <c r="B396" s="122" t="s">
        <v>105</v>
      </c>
      <c r="C396" s="72">
        <v>34</v>
      </c>
      <c r="D396" s="73">
        <v>0</v>
      </c>
      <c r="E396" s="77">
        <v>216773067</v>
      </c>
      <c r="F396" s="76" t="s">
        <v>2728</v>
      </c>
      <c r="G396" s="123"/>
    </row>
    <row r="397" spans="1:7" ht="12.75">
      <c r="A397" s="100">
        <v>140414</v>
      </c>
      <c r="B397" s="122" t="s">
        <v>105</v>
      </c>
      <c r="C397" s="72">
        <v>108</v>
      </c>
      <c r="D397" s="73">
        <v>0</v>
      </c>
      <c r="E397" s="77">
        <v>216805368</v>
      </c>
      <c r="F397" s="76" t="s">
        <v>2729</v>
      </c>
      <c r="G397" s="123"/>
    </row>
    <row r="398" spans="1:7" ht="12.75">
      <c r="A398" s="100">
        <v>140414</v>
      </c>
      <c r="B398" s="122" t="s">
        <v>105</v>
      </c>
      <c r="C398" s="72">
        <v>20</v>
      </c>
      <c r="D398" s="73">
        <v>0</v>
      </c>
      <c r="E398" s="77">
        <v>216823068</v>
      </c>
      <c r="F398" s="76" t="s">
        <v>2730</v>
      </c>
      <c r="G398" s="123"/>
    </row>
    <row r="399" spans="1:7" ht="12.75">
      <c r="A399" s="100">
        <v>140414</v>
      </c>
      <c r="B399" s="122" t="s">
        <v>105</v>
      </c>
      <c r="C399" s="72">
        <v>230</v>
      </c>
      <c r="D399" s="73">
        <v>0</v>
      </c>
      <c r="E399" s="77">
        <v>216850568</v>
      </c>
      <c r="F399" s="76" t="s">
        <v>2731</v>
      </c>
      <c r="G399" s="123"/>
    </row>
    <row r="400" spans="1:7" ht="12.75">
      <c r="A400" s="100">
        <v>140414</v>
      </c>
      <c r="B400" s="122" t="s">
        <v>105</v>
      </c>
      <c r="C400" s="72">
        <v>117</v>
      </c>
      <c r="D400" s="73">
        <v>0</v>
      </c>
      <c r="E400" s="77">
        <v>216868368</v>
      </c>
      <c r="F400" s="76" t="s">
        <v>2732</v>
      </c>
      <c r="G400" s="123"/>
    </row>
    <row r="401" spans="1:7" ht="12.75">
      <c r="A401" s="100">
        <v>140414</v>
      </c>
      <c r="B401" s="122" t="s">
        <v>105</v>
      </c>
      <c r="C401" s="72">
        <v>114</v>
      </c>
      <c r="D401" s="73">
        <v>0</v>
      </c>
      <c r="E401" s="77" t="s">
        <v>2733</v>
      </c>
      <c r="F401" s="76" t="s">
        <v>2734</v>
      </c>
      <c r="G401" s="123"/>
    </row>
    <row r="402" spans="1:7" ht="12.75">
      <c r="A402" s="100">
        <v>140414</v>
      </c>
      <c r="B402" s="122" t="s">
        <v>105</v>
      </c>
      <c r="C402" s="72">
        <v>6</v>
      </c>
      <c r="D402" s="73">
        <v>0</v>
      </c>
      <c r="E402" s="77">
        <v>216873168</v>
      </c>
      <c r="F402" s="76" t="s">
        <v>2735</v>
      </c>
      <c r="G402" s="123"/>
    </row>
    <row r="403" spans="1:7" ht="12.75">
      <c r="A403" s="100">
        <v>140414</v>
      </c>
      <c r="B403" s="122" t="s">
        <v>105</v>
      </c>
      <c r="C403" s="72">
        <v>371</v>
      </c>
      <c r="D403" s="73">
        <v>0</v>
      </c>
      <c r="E403" s="77">
        <v>216873268</v>
      </c>
      <c r="F403" s="76" t="s">
        <v>2736</v>
      </c>
      <c r="G403" s="123"/>
    </row>
    <row r="404" spans="1:7" ht="12.75">
      <c r="A404" s="100">
        <v>140414</v>
      </c>
      <c r="B404" s="122" t="s">
        <v>105</v>
      </c>
      <c r="C404" s="72">
        <v>479</v>
      </c>
      <c r="D404" s="73">
        <v>0</v>
      </c>
      <c r="E404" s="77">
        <v>216886568</v>
      </c>
      <c r="F404" s="76" t="s">
        <v>2737</v>
      </c>
      <c r="G404" s="123"/>
    </row>
    <row r="405" spans="1:7" ht="12.75">
      <c r="A405" s="100">
        <v>140414</v>
      </c>
      <c r="B405" s="122" t="s">
        <v>105</v>
      </c>
      <c r="C405" s="72">
        <v>32</v>
      </c>
      <c r="D405" s="73">
        <v>0</v>
      </c>
      <c r="E405" s="77">
        <v>216915469</v>
      </c>
      <c r="F405" s="76" t="s">
        <v>2738</v>
      </c>
      <c r="G405" s="123"/>
    </row>
    <row r="406" spans="1:7" ht="12.75">
      <c r="A406" s="100">
        <v>140414</v>
      </c>
      <c r="B406" s="122" t="s">
        <v>105</v>
      </c>
      <c r="C406" s="72">
        <v>91</v>
      </c>
      <c r="D406" s="73">
        <v>0</v>
      </c>
      <c r="E406" s="77">
        <v>216968169</v>
      </c>
      <c r="F406" s="76" t="s">
        <v>2739</v>
      </c>
      <c r="G406" s="123"/>
    </row>
    <row r="407" spans="1:7" ht="12.75">
      <c r="A407" s="100">
        <v>140414</v>
      </c>
      <c r="B407" s="122" t="s">
        <v>105</v>
      </c>
      <c r="C407" s="72">
        <v>210</v>
      </c>
      <c r="D407" s="73">
        <v>0</v>
      </c>
      <c r="E407" s="77">
        <v>216968669</v>
      </c>
      <c r="F407" s="76" t="s">
        <v>2740</v>
      </c>
      <c r="G407" s="123"/>
    </row>
    <row r="408" spans="1:7" ht="12.75">
      <c r="A408" s="100">
        <v>140414</v>
      </c>
      <c r="B408" s="122" t="s">
        <v>105</v>
      </c>
      <c r="C408" s="72">
        <v>153</v>
      </c>
      <c r="D408" s="73">
        <v>0</v>
      </c>
      <c r="E408" s="77">
        <v>216976869</v>
      </c>
      <c r="F408" s="76" t="s">
        <v>2741</v>
      </c>
      <c r="G408" s="123"/>
    </row>
    <row r="409" spans="1:7" ht="12.75">
      <c r="A409" s="100">
        <v>140414</v>
      </c>
      <c r="B409" s="122" t="s">
        <v>105</v>
      </c>
      <c r="C409" s="72">
        <v>238</v>
      </c>
      <c r="D409" s="73">
        <v>0</v>
      </c>
      <c r="E409" s="77">
        <v>216986569</v>
      </c>
      <c r="F409" s="76" t="s">
        <v>2742</v>
      </c>
      <c r="G409" s="123"/>
    </row>
    <row r="410" spans="1:7" ht="12.75">
      <c r="A410" s="100">
        <v>140414</v>
      </c>
      <c r="B410" s="122" t="s">
        <v>105</v>
      </c>
      <c r="C410" s="72">
        <v>293</v>
      </c>
      <c r="D410" s="73">
        <v>0</v>
      </c>
      <c r="E410" s="77">
        <v>217005670</v>
      </c>
      <c r="F410" s="76" t="s">
        <v>2743</v>
      </c>
      <c r="G410" s="123"/>
    </row>
    <row r="411" spans="1:7" ht="12.75">
      <c r="A411" s="100">
        <v>140414</v>
      </c>
      <c r="B411" s="122" t="s">
        <v>105</v>
      </c>
      <c r="C411" s="72">
        <v>178</v>
      </c>
      <c r="D411" s="73">
        <v>0</v>
      </c>
      <c r="E411" s="77">
        <v>217008770</v>
      </c>
      <c r="F411" s="76" t="s">
        <v>2744</v>
      </c>
      <c r="G411" s="123"/>
    </row>
    <row r="412" spans="1:7" ht="12.75">
      <c r="A412" s="100">
        <v>140414</v>
      </c>
      <c r="B412" s="122" t="s">
        <v>105</v>
      </c>
      <c r="C412" s="72">
        <v>738</v>
      </c>
      <c r="D412" s="73">
        <v>0</v>
      </c>
      <c r="E412" s="77">
        <v>217013670</v>
      </c>
      <c r="F412" s="76" t="s">
        <v>2745</v>
      </c>
      <c r="G412" s="123"/>
    </row>
    <row r="413" spans="1:7" ht="12.75">
      <c r="A413" s="100">
        <v>140414</v>
      </c>
      <c r="B413" s="122" t="s">
        <v>105</v>
      </c>
      <c r="C413" s="72">
        <v>95</v>
      </c>
      <c r="D413" s="73">
        <v>0</v>
      </c>
      <c r="E413" s="77">
        <v>217041770</v>
      </c>
      <c r="F413" s="76" t="s">
        <v>2746</v>
      </c>
      <c r="G413" s="123"/>
    </row>
    <row r="414" spans="1:7" ht="12.75">
      <c r="A414" s="100">
        <v>140414</v>
      </c>
      <c r="B414" s="122" t="s">
        <v>105</v>
      </c>
      <c r="C414" s="72">
        <v>4</v>
      </c>
      <c r="D414" s="73">
        <v>0</v>
      </c>
      <c r="E414" s="77">
        <v>217047570</v>
      </c>
      <c r="F414" s="76" t="s">
        <v>2747</v>
      </c>
      <c r="G414" s="123"/>
    </row>
    <row r="415" spans="1:7" ht="12.75">
      <c r="A415" s="100">
        <v>140414</v>
      </c>
      <c r="B415" s="122" t="s">
        <v>105</v>
      </c>
      <c r="C415" s="72">
        <v>161</v>
      </c>
      <c r="D415" s="73">
        <v>0</v>
      </c>
      <c r="E415" s="77">
        <v>217050370</v>
      </c>
      <c r="F415" s="76" t="s">
        <v>2748</v>
      </c>
      <c r="G415" s="123"/>
    </row>
    <row r="416" spans="1:7" ht="12.75">
      <c r="A416" s="100">
        <v>140414</v>
      </c>
      <c r="B416" s="122" t="s">
        <v>105</v>
      </c>
      <c r="C416" s="72">
        <v>27</v>
      </c>
      <c r="D416" s="73">
        <v>0</v>
      </c>
      <c r="E416" s="77">
        <v>217054670</v>
      </c>
      <c r="F416" s="76" t="s">
        <v>2749</v>
      </c>
      <c r="G416" s="123"/>
    </row>
    <row r="417" spans="1:7" ht="12.75">
      <c r="A417" s="100">
        <v>140414</v>
      </c>
      <c r="B417" s="122" t="s">
        <v>105</v>
      </c>
      <c r="C417" s="72">
        <v>126</v>
      </c>
      <c r="D417" s="73">
        <v>0</v>
      </c>
      <c r="E417" s="77">
        <v>217066170</v>
      </c>
      <c r="F417" s="76" t="s">
        <v>2750</v>
      </c>
      <c r="G417" s="123"/>
    </row>
    <row r="418" spans="1:7" ht="12.75">
      <c r="A418" s="100">
        <v>140414</v>
      </c>
      <c r="B418" s="122" t="s">
        <v>105</v>
      </c>
      <c r="C418" s="72">
        <v>73</v>
      </c>
      <c r="D418" s="73">
        <v>0</v>
      </c>
      <c r="E418" s="77" t="s">
        <v>2751</v>
      </c>
      <c r="F418" s="76" t="s">
        <v>2752</v>
      </c>
      <c r="G418" s="123"/>
    </row>
    <row r="419" spans="1:7" ht="12.75">
      <c r="A419" s="100">
        <v>140414</v>
      </c>
      <c r="B419" s="122" t="s">
        <v>105</v>
      </c>
      <c r="C419" s="72">
        <v>154</v>
      </c>
      <c r="D419" s="73">
        <v>0</v>
      </c>
      <c r="E419" s="77">
        <v>217068770</v>
      </c>
      <c r="F419" s="76" t="s">
        <v>2753</v>
      </c>
      <c r="G419" s="123"/>
    </row>
    <row r="420" spans="1:7" ht="12.75">
      <c r="A420" s="100">
        <v>140414</v>
      </c>
      <c r="B420" s="122" t="s">
        <v>105</v>
      </c>
      <c r="C420" s="72">
        <v>30</v>
      </c>
      <c r="D420" s="73">
        <v>0</v>
      </c>
      <c r="E420" s="77">
        <v>217073270</v>
      </c>
      <c r="F420" s="76" t="s">
        <v>2754</v>
      </c>
      <c r="G420" s="123"/>
    </row>
    <row r="421" spans="1:7" ht="12.75">
      <c r="A421" s="100">
        <v>140414</v>
      </c>
      <c r="B421" s="122" t="s">
        <v>105</v>
      </c>
      <c r="C421" s="72">
        <v>195</v>
      </c>
      <c r="D421" s="73">
        <v>0</v>
      </c>
      <c r="E421" s="77">
        <v>217073770</v>
      </c>
      <c r="F421" s="76" t="s">
        <v>2755</v>
      </c>
      <c r="G421" s="123"/>
    </row>
    <row r="422" spans="1:7" ht="12.75">
      <c r="A422" s="100">
        <v>140414</v>
      </c>
      <c r="B422" s="122" t="s">
        <v>105</v>
      </c>
      <c r="C422" s="72">
        <v>297</v>
      </c>
      <c r="D422" s="73">
        <v>0</v>
      </c>
      <c r="E422" s="77">
        <v>217173671</v>
      </c>
      <c r="F422" s="76" t="s">
        <v>2756</v>
      </c>
      <c r="G422" s="123"/>
    </row>
    <row r="423" spans="1:7" ht="12.75">
      <c r="A423" s="100">
        <v>140414</v>
      </c>
      <c r="B423" s="122" t="s">
        <v>105</v>
      </c>
      <c r="C423" s="72">
        <v>229</v>
      </c>
      <c r="D423" s="73">
        <v>0</v>
      </c>
      <c r="E423" s="77">
        <v>217186571</v>
      </c>
      <c r="F423" s="76" t="s">
        <v>2757</v>
      </c>
      <c r="G423" s="123"/>
    </row>
    <row r="424" spans="1:7" ht="12.75">
      <c r="A424" s="100">
        <v>140414</v>
      </c>
      <c r="B424" s="122" t="s">
        <v>105</v>
      </c>
      <c r="C424" s="72">
        <v>108</v>
      </c>
      <c r="D424" s="73">
        <v>0</v>
      </c>
      <c r="E424" s="77" t="s">
        <v>2758</v>
      </c>
      <c r="F424" s="76" t="s">
        <v>2759</v>
      </c>
      <c r="G424" s="123"/>
    </row>
    <row r="425" spans="1:7" ht="12.75">
      <c r="A425" s="100">
        <v>140414</v>
      </c>
      <c r="B425" s="122" t="s">
        <v>105</v>
      </c>
      <c r="C425" s="72">
        <v>136</v>
      </c>
      <c r="D425" s="73">
        <v>0</v>
      </c>
      <c r="E425" s="77">
        <v>217215272</v>
      </c>
      <c r="F425" s="76" t="s">
        <v>2760</v>
      </c>
      <c r="G425" s="123"/>
    </row>
    <row r="426" spans="1:7" ht="12.75">
      <c r="A426" s="100">
        <v>140414</v>
      </c>
      <c r="B426" s="122" t="s">
        <v>105</v>
      </c>
      <c r="C426" s="72">
        <v>7498</v>
      </c>
      <c r="D426" s="73">
        <v>0</v>
      </c>
      <c r="E426" s="77" t="s">
        <v>2761</v>
      </c>
      <c r="F426" s="76" t="s">
        <v>2762</v>
      </c>
      <c r="G426" s="123"/>
    </row>
    <row r="427" spans="1:7" ht="12.75">
      <c r="A427" s="100">
        <v>140414</v>
      </c>
      <c r="B427" s="122" t="s">
        <v>105</v>
      </c>
      <c r="C427" s="72">
        <v>198</v>
      </c>
      <c r="D427" s="73">
        <v>0</v>
      </c>
      <c r="E427" s="77">
        <v>217217272</v>
      </c>
      <c r="F427" s="76" t="s">
        <v>2763</v>
      </c>
      <c r="G427" s="123"/>
    </row>
    <row r="428" spans="1:7" ht="12.75">
      <c r="A428" s="100">
        <v>140414</v>
      </c>
      <c r="B428" s="122" t="s">
        <v>105</v>
      </c>
      <c r="C428" s="72">
        <v>254</v>
      </c>
      <c r="D428" s="73">
        <v>0</v>
      </c>
      <c r="E428" s="77">
        <v>217225372</v>
      </c>
      <c r="F428" s="76" t="s">
        <v>2764</v>
      </c>
      <c r="G428" s="123"/>
    </row>
    <row r="429" spans="1:7" ht="12.75">
      <c r="A429" s="100">
        <v>140414</v>
      </c>
      <c r="B429" s="122" t="s">
        <v>105</v>
      </c>
      <c r="C429" s="72">
        <v>504</v>
      </c>
      <c r="D429" s="73">
        <v>0</v>
      </c>
      <c r="E429" s="77">
        <v>217225772</v>
      </c>
      <c r="F429" s="76" t="s">
        <v>2765</v>
      </c>
      <c r="G429" s="123"/>
    </row>
    <row r="430" spans="1:7" ht="12.75">
      <c r="A430" s="100">
        <v>140414</v>
      </c>
      <c r="B430" s="122" t="s">
        <v>105</v>
      </c>
      <c r="C430" s="72">
        <v>180</v>
      </c>
      <c r="D430" s="73">
        <v>0</v>
      </c>
      <c r="E430" s="77">
        <v>217241872</v>
      </c>
      <c r="F430" s="76" t="s">
        <v>2766</v>
      </c>
      <c r="G430" s="123"/>
    </row>
    <row r="431" spans="1:7" ht="12.75">
      <c r="A431" s="100">
        <v>140414</v>
      </c>
      <c r="B431" s="122" t="s">
        <v>105</v>
      </c>
      <c r="C431" s="72">
        <v>168</v>
      </c>
      <c r="D431" s="73">
        <v>0</v>
      </c>
      <c r="E431" s="77">
        <v>217254172</v>
      </c>
      <c r="F431" s="76" t="s">
        <v>2767</v>
      </c>
      <c r="G431" s="123"/>
    </row>
    <row r="432" spans="1:7" ht="12.75">
      <c r="A432" s="100">
        <v>140414</v>
      </c>
      <c r="B432" s="122" t="s">
        <v>105</v>
      </c>
      <c r="C432" s="72">
        <v>165</v>
      </c>
      <c r="D432" s="73">
        <v>0</v>
      </c>
      <c r="E432" s="77">
        <v>217263272</v>
      </c>
      <c r="F432" s="76" t="s">
        <v>2768</v>
      </c>
      <c r="G432" s="123"/>
    </row>
    <row r="433" spans="1:7" ht="12.75">
      <c r="A433" s="100">
        <v>140414</v>
      </c>
      <c r="B433" s="122" t="s">
        <v>105</v>
      </c>
      <c r="C433" s="72">
        <v>162</v>
      </c>
      <c r="D433" s="73">
        <v>0</v>
      </c>
      <c r="E433" s="77">
        <v>217266572</v>
      </c>
      <c r="F433" s="76" t="s">
        <v>2769</v>
      </c>
      <c r="G433" s="123"/>
    </row>
    <row r="434" spans="1:7" ht="12.75">
      <c r="A434" s="100">
        <v>140414</v>
      </c>
      <c r="B434" s="122" t="s">
        <v>105</v>
      </c>
      <c r="C434" s="72">
        <v>286</v>
      </c>
      <c r="D434" s="73">
        <v>0</v>
      </c>
      <c r="E434" s="77">
        <v>217268572</v>
      </c>
      <c r="F434" s="76" t="s">
        <v>2770</v>
      </c>
      <c r="G434" s="123"/>
    </row>
    <row r="435" spans="1:7" ht="12.75">
      <c r="A435" s="100">
        <v>140414</v>
      </c>
      <c r="B435" s="122" t="s">
        <v>105</v>
      </c>
      <c r="C435" s="72">
        <v>18</v>
      </c>
      <c r="D435" s="73">
        <v>0</v>
      </c>
      <c r="E435" s="77">
        <v>217313873</v>
      </c>
      <c r="F435" s="76" t="s">
        <v>2771</v>
      </c>
      <c r="G435" s="123"/>
    </row>
    <row r="436" spans="1:7" ht="12.75">
      <c r="A436" s="100">
        <v>140414</v>
      </c>
      <c r="B436" s="122" t="s">
        <v>105</v>
      </c>
      <c r="C436" s="72">
        <v>148</v>
      </c>
      <c r="D436" s="73">
        <v>0</v>
      </c>
      <c r="E436" s="77">
        <v>217315673</v>
      </c>
      <c r="F436" s="76" t="s">
        <v>2772</v>
      </c>
      <c r="G436" s="123"/>
    </row>
    <row r="437" spans="1:7" ht="12.75">
      <c r="A437" s="100">
        <v>140414</v>
      </c>
      <c r="B437" s="122" t="s">
        <v>105</v>
      </c>
      <c r="C437" s="72">
        <v>473</v>
      </c>
      <c r="D437" s="73">
        <v>0</v>
      </c>
      <c r="E437" s="77">
        <v>217317873</v>
      </c>
      <c r="F437" s="76" t="s">
        <v>2773</v>
      </c>
      <c r="G437" s="123"/>
    </row>
    <row r="438" spans="1:7" ht="12.75">
      <c r="A438" s="100">
        <v>140414</v>
      </c>
      <c r="B438" s="122" t="s">
        <v>105</v>
      </c>
      <c r="C438" s="72">
        <v>98</v>
      </c>
      <c r="D438" s="73">
        <v>0</v>
      </c>
      <c r="E438" s="77">
        <v>217325473</v>
      </c>
      <c r="F438" s="76" t="s">
        <v>2774</v>
      </c>
      <c r="G438" s="123"/>
    </row>
    <row r="439" spans="1:7" ht="12.75">
      <c r="A439" s="100">
        <v>140414</v>
      </c>
      <c r="B439" s="122" t="s">
        <v>105</v>
      </c>
      <c r="C439" s="72">
        <v>162</v>
      </c>
      <c r="D439" s="73">
        <v>0</v>
      </c>
      <c r="E439" s="77">
        <v>217350573</v>
      </c>
      <c r="F439" s="76" t="s">
        <v>2775</v>
      </c>
      <c r="G439" s="123"/>
    </row>
    <row r="440" spans="1:7" ht="12.75">
      <c r="A440" s="100">
        <v>140414</v>
      </c>
      <c r="B440" s="122" t="s">
        <v>105</v>
      </c>
      <c r="C440" s="72">
        <v>127</v>
      </c>
      <c r="D440" s="73">
        <v>0</v>
      </c>
      <c r="E440" s="77">
        <v>217368573</v>
      </c>
      <c r="F440" s="76" t="s">
        <v>2776</v>
      </c>
      <c r="G440" s="123"/>
    </row>
    <row r="441" spans="1:7" ht="12.75">
      <c r="A441" s="100">
        <v>140414</v>
      </c>
      <c r="B441" s="122" t="s">
        <v>105</v>
      </c>
      <c r="C441" s="72">
        <v>70</v>
      </c>
      <c r="D441" s="73">
        <v>0</v>
      </c>
      <c r="E441" s="77">
        <v>217368673</v>
      </c>
      <c r="F441" s="76" t="s">
        <v>2777</v>
      </c>
      <c r="G441" s="123"/>
    </row>
    <row r="442" spans="1:7" ht="22.5">
      <c r="A442" s="100">
        <v>140414</v>
      </c>
      <c r="B442" s="122" t="s">
        <v>105</v>
      </c>
      <c r="C442" s="72">
        <v>423</v>
      </c>
      <c r="D442" s="73">
        <v>0</v>
      </c>
      <c r="E442" s="77" t="s">
        <v>2778</v>
      </c>
      <c r="F442" s="76" t="s">
        <v>2779</v>
      </c>
      <c r="G442" s="123"/>
    </row>
    <row r="443" spans="1:7" ht="12.75">
      <c r="A443" s="100">
        <v>140414</v>
      </c>
      <c r="B443" s="122" t="s">
        <v>105</v>
      </c>
      <c r="C443" s="72">
        <v>80</v>
      </c>
      <c r="D443" s="73">
        <v>0</v>
      </c>
      <c r="E443" s="77">
        <v>217415774</v>
      </c>
      <c r="F443" s="76" t="s">
        <v>2780</v>
      </c>
      <c r="G443" s="123"/>
    </row>
    <row r="444" spans="1:7" ht="12.75">
      <c r="A444" s="100">
        <v>140414</v>
      </c>
      <c r="B444" s="122" t="s">
        <v>105</v>
      </c>
      <c r="C444" s="72">
        <v>18</v>
      </c>
      <c r="D444" s="73">
        <v>0</v>
      </c>
      <c r="E444" s="77">
        <v>217417174</v>
      </c>
      <c r="F444" s="76" t="s">
        <v>2781</v>
      </c>
      <c r="G444" s="123"/>
    </row>
    <row r="445" spans="1:7" ht="12.75">
      <c r="A445" s="100">
        <v>140414</v>
      </c>
      <c r="B445" s="122" t="s">
        <v>105</v>
      </c>
      <c r="C445" s="72">
        <v>484</v>
      </c>
      <c r="D445" s="73">
        <v>0</v>
      </c>
      <c r="E445" s="77">
        <v>217454874</v>
      </c>
      <c r="F445" s="76" t="s">
        <v>2782</v>
      </c>
      <c r="G445" s="123"/>
    </row>
    <row r="446" spans="1:7" ht="12.75">
      <c r="A446" s="100">
        <v>140414</v>
      </c>
      <c r="B446" s="122" t="s">
        <v>105</v>
      </c>
      <c r="C446" s="72">
        <v>6</v>
      </c>
      <c r="D446" s="73">
        <v>0</v>
      </c>
      <c r="E446" s="77">
        <v>217525875</v>
      </c>
      <c r="F446" s="76" t="s">
        <v>2783</v>
      </c>
      <c r="G446" s="123"/>
    </row>
    <row r="447" spans="1:7" ht="12.75">
      <c r="A447" s="100">
        <v>140414</v>
      </c>
      <c r="B447" s="122" t="s">
        <v>105</v>
      </c>
      <c r="C447" s="72">
        <v>132</v>
      </c>
      <c r="D447" s="73">
        <v>0</v>
      </c>
      <c r="E447" s="77">
        <v>217547675</v>
      </c>
      <c r="F447" s="76" t="s">
        <v>2784</v>
      </c>
      <c r="G447" s="123"/>
    </row>
    <row r="448" spans="1:7" ht="12.75">
      <c r="A448" s="100">
        <v>140414</v>
      </c>
      <c r="B448" s="122" t="s">
        <v>105</v>
      </c>
      <c r="C448" s="72">
        <v>142</v>
      </c>
      <c r="D448" s="73">
        <v>0</v>
      </c>
      <c r="E448" s="77">
        <v>217566075</v>
      </c>
      <c r="F448" s="76" t="s">
        <v>2785</v>
      </c>
      <c r="G448" s="123"/>
    </row>
    <row r="449" spans="1:7" ht="12.75">
      <c r="A449" s="100">
        <v>140414</v>
      </c>
      <c r="B449" s="122" t="s">
        <v>105</v>
      </c>
      <c r="C449" s="72">
        <v>385</v>
      </c>
      <c r="D449" s="73">
        <v>0</v>
      </c>
      <c r="E449" s="77">
        <v>217568575</v>
      </c>
      <c r="F449" s="76" t="s">
        <v>2786</v>
      </c>
      <c r="G449" s="123"/>
    </row>
    <row r="450" spans="1:7" ht="12.75">
      <c r="A450" s="100">
        <v>140414</v>
      </c>
      <c r="B450" s="122" t="s">
        <v>105</v>
      </c>
      <c r="C450" s="72">
        <v>134</v>
      </c>
      <c r="D450" s="73">
        <v>0</v>
      </c>
      <c r="E450" s="77">
        <v>217573675</v>
      </c>
      <c r="F450" s="76" t="s">
        <v>2787</v>
      </c>
      <c r="G450" s="123"/>
    </row>
    <row r="451" spans="1:7" ht="12.75">
      <c r="A451" s="100">
        <v>140414</v>
      </c>
      <c r="B451" s="122" t="s">
        <v>105</v>
      </c>
      <c r="C451" s="72">
        <v>646</v>
      </c>
      <c r="D451" s="73">
        <v>0</v>
      </c>
      <c r="E451" s="77">
        <v>217576275</v>
      </c>
      <c r="F451" s="76" t="s">
        <v>2788</v>
      </c>
      <c r="G451" s="123"/>
    </row>
    <row r="452" spans="1:7" ht="12.75">
      <c r="A452" s="100">
        <v>140414</v>
      </c>
      <c r="B452" s="122" t="s">
        <v>105</v>
      </c>
      <c r="C452" s="72">
        <v>1578</v>
      </c>
      <c r="D452" s="73">
        <v>0</v>
      </c>
      <c r="E452" s="77">
        <v>217605376</v>
      </c>
      <c r="F452" s="76" t="s">
        <v>2789</v>
      </c>
      <c r="G452" s="123"/>
    </row>
    <row r="453" spans="1:7" ht="12.75">
      <c r="A453" s="100">
        <v>140414</v>
      </c>
      <c r="B453" s="122" t="s">
        <v>105</v>
      </c>
      <c r="C453" s="72">
        <v>945</v>
      </c>
      <c r="D453" s="73">
        <v>0</v>
      </c>
      <c r="E453" s="77" t="s">
        <v>2790</v>
      </c>
      <c r="F453" s="76" t="s">
        <v>2791</v>
      </c>
      <c r="G453" s="123"/>
    </row>
    <row r="454" spans="1:7" ht="12.75">
      <c r="A454" s="100">
        <v>140414</v>
      </c>
      <c r="B454" s="122" t="s">
        <v>105</v>
      </c>
      <c r="C454" s="72">
        <v>126</v>
      </c>
      <c r="D454" s="73">
        <v>0</v>
      </c>
      <c r="E454" s="77">
        <v>217615476</v>
      </c>
      <c r="F454" s="76" t="s">
        <v>2792</v>
      </c>
      <c r="G454" s="123"/>
    </row>
    <row r="455" spans="1:7" ht="12.75">
      <c r="A455" s="100">
        <v>140414</v>
      </c>
      <c r="B455" s="122" t="s">
        <v>105</v>
      </c>
      <c r="C455" s="72">
        <v>149</v>
      </c>
      <c r="D455" s="73">
        <v>0</v>
      </c>
      <c r="E455" s="77">
        <v>217615676</v>
      </c>
      <c r="F455" s="76" t="s">
        <v>2793</v>
      </c>
      <c r="G455" s="123"/>
    </row>
    <row r="456" spans="1:7" ht="12.75">
      <c r="A456" s="100">
        <v>140414</v>
      </c>
      <c r="B456" s="122" t="s">
        <v>105</v>
      </c>
      <c r="C456" s="72">
        <v>124</v>
      </c>
      <c r="D456" s="73">
        <v>0</v>
      </c>
      <c r="E456" s="77">
        <v>217615776</v>
      </c>
      <c r="F456" s="76" t="s">
        <v>2794</v>
      </c>
      <c r="G456" s="123"/>
    </row>
    <row r="457" spans="1:7" ht="12.75">
      <c r="A457" s="100">
        <v>140414</v>
      </c>
      <c r="B457" s="122" t="s">
        <v>105</v>
      </c>
      <c r="C457" s="72">
        <v>150</v>
      </c>
      <c r="D457" s="73">
        <v>0</v>
      </c>
      <c r="E457" s="77" t="s">
        <v>2795</v>
      </c>
      <c r="F457" s="76" t="s">
        <v>2796</v>
      </c>
      <c r="G457" s="123"/>
    </row>
    <row r="458" spans="1:7" ht="12.75">
      <c r="A458" s="100">
        <v>140414</v>
      </c>
      <c r="B458" s="122" t="s">
        <v>105</v>
      </c>
      <c r="C458" s="72">
        <v>170</v>
      </c>
      <c r="D458" s="73">
        <v>0</v>
      </c>
      <c r="E458" s="77">
        <v>217668276</v>
      </c>
      <c r="F458" s="76" t="s">
        <v>2797</v>
      </c>
      <c r="G458" s="123"/>
    </row>
    <row r="459" spans="1:7" ht="12.75">
      <c r="A459" s="100">
        <v>140414</v>
      </c>
      <c r="B459" s="122" t="s">
        <v>105</v>
      </c>
      <c r="C459" s="72">
        <v>129</v>
      </c>
      <c r="D459" s="73">
        <v>0</v>
      </c>
      <c r="E459" s="77">
        <v>217715377</v>
      </c>
      <c r="F459" s="76" t="s">
        <v>2798</v>
      </c>
      <c r="G459" s="123"/>
    </row>
    <row r="460" spans="1:7" ht="12.75">
      <c r="A460" s="100">
        <v>140414</v>
      </c>
      <c r="B460" s="122" t="s">
        <v>105</v>
      </c>
      <c r="C460" s="72">
        <v>231</v>
      </c>
      <c r="D460" s="73">
        <v>0</v>
      </c>
      <c r="E460" s="77">
        <v>217717777</v>
      </c>
      <c r="F460" s="76" t="s">
        <v>2799</v>
      </c>
      <c r="G460" s="123"/>
    </row>
    <row r="461" spans="1:7" ht="12.75">
      <c r="A461" s="100">
        <v>140414</v>
      </c>
      <c r="B461" s="122" t="s">
        <v>105</v>
      </c>
      <c r="C461" s="72">
        <v>346</v>
      </c>
      <c r="D461" s="73">
        <v>0</v>
      </c>
      <c r="E461" s="77">
        <v>217717877</v>
      </c>
      <c r="F461" s="76" t="s">
        <v>2800</v>
      </c>
      <c r="G461" s="123"/>
    </row>
    <row r="462" spans="1:7" ht="12.75">
      <c r="A462" s="100">
        <v>140414</v>
      </c>
      <c r="B462" s="122" t="s">
        <v>105</v>
      </c>
      <c r="C462" s="72">
        <v>16</v>
      </c>
      <c r="D462" s="73">
        <v>0</v>
      </c>
      <c r="E462" s="77">
        <v>217725777</v>
      </c>
      <c r="F462" s="76" t="s">
        <v>2801</v>
      </c>
      <c r="G462" s="123"/>
    </row>
    <row r="463" spans="1:7" ht="12.75">
      <c r="A463" s="100">
        <v>140414</v>
      </c>
      <c r="B463" s="122" t="s">
        <v>105</v>
      </c>
      <c r="C463" s="72">
        <v>170</v>
      </c>
      <c r="D463" s="73">
        <v>0</v>
      </c>
      <c r="E463" s="77">
        <v>217750577</v>
      </c>
      <c r="F463" s="76" t="s">
        <v>2802</v>
      </c>
      <c r="G463" s="123"/>
    </row>
    <row r="464" spans="1:7" ht="12.75">
      <c r="A464" s="100">
        <v>140414</v>
      </c>
      <c r="B464" s="122" t="s">
        <v>105</v>
      </c>
      <c r="C464" s="72">
        <v>61</v>
      </c>
      <c r="D464" s="73">
        <v>0</v>
      </c>
      <c r="E464" s="77">
        <v>217768377</v>
      </c>
      <c r="F464" s="76" t="s">
        <v>2803</v>
      </c>
      <c r="G464" s="123"/>
    </row>
    <row r="465" spans="1:7" ht="12.75">
      <c r="A465" s="100">
        <v>140414</v>
      </c>
      <c r="B465" s="122" t="s">
        <v>105</v>
      </c>
      <c r="C465" s="72">
        <v>110</v>
      </c>
      <c r="D465" s="73">
        <v>0</v>
      </c>
      <c r="E465" s="77">
        <v>217815778</v>
      </c>
      <c r="F465" s="76" t="s">
        <v>2804</v>
      </c>
      <c r="G465" s="123"/>
    </row>
    <row r="466" spans="1:7" ht="12.75">
      <c r="A466" s="100">
        <v>140414</v>
      </c>
      <c r="B466" s="122" t="s">
        <v>105</v>
      </c>
      <c r="C466" s="72">
        <v>17</v>
      </c>
      <c r="D466" s="73">
        <v>0</v>
      </c>
      <c r="E466" s="77">
        <v>217820178</v>
      </c>
      <c r="F466" s="76" t="s">
        <v>2805</v>
      </c>
      <c r="G466" s="123"/>
    </row>
    <row r="467" spans="1:7" ht="12.75">
      <c r="A467" s="100">
        <v>140414</v>
      </c>
      <c r="B467" s="122" t="s">
        <v>105</v>
      </c>
      <c r="C467" s="72">
        <v>440</v>
      </c>
      <c r="D467" s="73">
        <v>0</v>
      </c>
      <c r="E467" s="77">
        <v>217823678</v>
      </c>
      <c r="F467" s="76" t="s">
        <v>2806</v>
      </c>
      <c r="G467" s="123"/>
    </row>
    <row r="468" spans="1:7" ht="12.75">
      <c r="A468" s="100">
        <v>140414</v>
      </c>
      <c r="B468" s="122" t="s">
        <v>105</v>
      </c>
      <c r="C468" s="72">
        <v>4</v>
      </c>
      <c r="D468" s="73">
        <v>0</v>
      </c>
      <c r="E468" s="77">
        <v>217825178</v>
      </c>
      <c r="F468" s="76" t="s">
        <v>2807</v>
      </c>
      <c r="G468" s="123"/>
    </row>
    <row r="469" spans="1:7" ht="12.75">
      <c r="A469" s="100">
        <v>140414</v>
      </c>
      <c r="B469" s="122" t="s">
        <v>105</v>
      </c>
      <c r="C469" s="72">
        <v>34</v>
      </c>
      <c r="D469" s="73">
        <v>0</v>
      </c>
      <c r="E469" s="77">
        <v>217841078</v>
      </c>
      <c r="F469" s="76" t="s">
        <v>2808</v>
      </c>
      <c r="G469" s="123"/>
    </row>
    <row r="470" spans="1:7" ht="12.75">
      <c r="A470" s="100">
        <v>140414</v>
      </c>
      <c r="B470" s="122" t="s">
        <v>105</v>
      </c>
      <c r="C470" s="72">
        <v>1398</v>
      </c>
      <c r="D470" s="73">
        <v>0</v>
      </c>
      <c r="E470" s="77">
        <v>217852378</v>
      </c>
      <c r="F470" s="76" t="s">
        <v>2809</v>
      </c>
      <c r="G470" s="123"/>
    </row>
    <row r="471" spans="1:7" ht="12.75">
      <c r="A471" s="100">
        <v>140414</v>
      </c>
      <c r="B471" s="122" t="s">
        <v>105</v>
      </c>
      <c r="C471" s="72">
        <v>154</v>
      </c>
      <c r="D471" s="73">
        <v>0</v>
      </c>
      <c r="E471" s="77">
        <v>217873678</v>
      </c>
      <c r="F471" s="76" t="s">
        <v>2810</v>
      </c>
      <c r="G471" s="123"/>
    </row>
    <row r="472" spans="1:7" ht="12.75">
      <c r="A472" s="100">
        <v>140414</v>
      </c>
      <c r="B472" s="122" t="s">
        <v>105</v>
      </c>
      <c r="C472" s="72">
        <v>37</v>
      </c>
      <c r="D472" s="73">
        <v>0</v>
      </c>
      <c r="E472" s="77">
        <v>217905079</v>
      </c>
      <c r="F472" s="76" t="s">
        <v>2811</v>
      </c>
      <c r="G472" s="123"/>
    </row>
    <row r="473" spans="1:7" ht="12.75">
      <c r="A473" s="100">
        <v>140414</v>
      </c>
      <c r="B473" s="122" t="s">
        <v>105</v>
      </c>
      <c r="C473" s="72">
        <v>674</v>
      </c>
      <c r="D473" s="73">
        <v>0</v>
      </c>
      <c r="E473" s="77" t="s">
        <v>2812</v>
      </c>
      <c r="F473" s="76" t="s">
        <v>2813</v>
      </c>
      <c r="G473" s="123"/>
    </row>
    <row r="474" spans="1:7" ht="12.75">
      <c r="A474" s="100">
        <v>140414</v>
      </c>
      <c r="B474" s="122" t="s">
        <v>105</v>
      </c>
      <c r="C474" s="72">
        <v>27</v>
      </c>
      <c r="D474" s="73">
        <v>0</v>
      </c>
      <c r="E474" s="77">
        <v>217915879</v>
      </c>
      <c r="F474" s="76" t="s">
        <v>2814</v>
      </c>
      <c r="G474" s="123"/>
    </row>
    <row r="475" spans="1:7" ht="12.75">
      <c r="A475" s="100">
        <v>140414</v>
      </c>
      <c r="B475" s="122" t="s">
        <v>105</v>
      </c>
      <c r="C475" s="72">
        <v>48</v>
      </c>
      <c r="D475" s="73">
        <v>0</v>
      </c>
      <c r="E475" s="77">
        <v>217918479</v>
      </c>
      <c r="F475" s="76" t="s">
        <v>2815</v>
      </c>
      <c r="G475" s="123"/>
    </row>
    <row r="476" spans="1:7" ht="12.75">
      <c r="A476" s="100">
        <v>140414</v>
      </c>
      <c r="B476" s="122" t="s">
        <v>105</v>
      </c>
      <c r="C476" s="72">
        <v>199</v>
      </c>
      <c r="D476" s="73">
        <v>0</v>
      </c>
      <c r="E476" s="77">
        <v>217944279</v>
      </c>
      <c r="F476" s="76" t="s">
        <v>2816</v>
      </c>
      <c r="G476" s="123"/>
    </row>
    <row r="477" spans="1:7" ht="12.75">
      <c r="A477" s="100">
        <v>140414</v>
      </c>
      <c r="B477" s="122" t="s">
        <v>105</v>
      </c>
      <c r="C477" s="72">
        <v>19</v>
      </c>
      <c r="D477" s="73">
        <v>0</v>
      </c>
      <c r="E477" s="77">
        <v>217968179</v>
      </c>
      <c r="F477" s="76" t="s">
        <v>2817</v>
      </c>
      <c r="G477" s="123"/>
    </row>
    <row r="478" spans="1:7" ht="12.75">
      <c r="A478" s="100">
        <v>140414</v>
      </c>
      <c r="B478" s="122" t="s">
        <v>105</v>
      </c>
      <c r="C478" s="72">
        <v>540</v>
      </c>
      <c r="D478" s="73">
        <v>0</v>
      </c>
      <c r="E478" s="77" t="s">
        <v>2818</v>
      </c>
      <c r="F478" s="76" t="s">
        <v>2819</v>
      </c>
      <c r="G478" s="123"/>
    </row>
    <row r="479" spans="1:7" ht="12.75">
      <c r="A479" s="100">
        <v>140414</v>
      </c>
      <c r="B479" s="122" t="s">
        <v>105</v>
      </c>
      <c r="C479" s="72">
        <v>94</v>
      </c>
      <c r="D479" s="73">
        <v>0</v>
      </c>
      <c r="E479" s="77">
        <v>217985279</v>
      </c>
      <c r="F479" s="76" t="s">
        <v>2820</v>
      </c>
      <c r="G479" s="123"/>
    </row>
    <row r="480" spans="1:7" ht="12.75">
      <c r="A480" s="100">
        <v>140414</v>
      </c>
      <c r="B480" s="122" t="s">
        <v>105</v>
      </c>
      <c r="C480" s="72">
        <v>1116</v>
      </c>
      <c r="D480" s="73">
        <v>0</v>
      </c>
      <c r="E480" s="77">
        <v>218005380</v>
      </c>
      <c r="F480" s="76" t="s">
        <v>2821</v>
      </c>
      <c r="G480" s="123"/>
    </row>
    <row r="481" spans="1:7" ht="12.75">
      <c r="A481" s="100">
        <v>140414</v>
      </c>
      <c r="B481" s="122" t="s">
        <v>105</v>
      </c>
      <c r="C481" s="72">
        <v>164</v>
      </c>
      <c r="D481" s="73">
        <v>0</v>
      </c>
      <c r="E481" s="77">
        <v>218005480</v>
      </c>
      <c r="F481" s="76" t="s">
        <v>2822</v>
      </c>
      <c r="G481" s="123"/>
    </row>
    <row r="482" spans="1:7" ht="12.75">
      <c r="A482" s="100">
        <v>140414</v>
      </c>
      <c r="B482" s="122" t="s">
        <v>105</v>
      </c>
      <c r="C482" s="72">
        <v>18</v>
      </c>
      <c r="D482" s="73">
        <v>0</v>
      </c>
      <c r="E482" s="77">
        <v>218015180</v>
      </c>
      <c r="F482" s="76" t="s">
        <v>2823</v>
      </c>
      <c r="G482" s="123"/>
    </row>
    <row r="483" spans="1:7" ht="12.75">
      <c r="A483" s="100">
        <v>140414</v>
      </c>
      <c r="B483" s="122" t="s">
        <v>105</v>
      </c>
      <c r="C483" s="72">
        <v>125</v>
      </c>
      <c r="D483" s="73">
        <v>0</v>
      </c>
      <c r="E483" s="77" t="s">
        <v>2824</v>
      </c>
      <c r="F483" s="76" t="s">
        <v>2825</v>
      </c>
      <c r="G483" s="123"/>
    </row>
    <row r="484" spans="1:7" ht="12.75">
      <c r="A484" s="100">
        <v>140414</v>
      </c>
      <c r="B484" s="122" t="s">
        <v>105</v>
      </c>
      <c r="C484" s="72">
        <v>218</v>
      </c>
      <c r="D484" s="73">
        <v>0</v>
      </c>
      <c r="E484" s="77" t="s">
        <v>2826</v>
      </c>
      <c r="F484" s="76" t="s">
        <v>2827</v>
      </c>
      <c r="G484" s="123"/>
    </row>
    <row r="485" spans="1:7" ht="12.75">
      <c r="A485" s="100">
        <v>140414</v>
      </c>
      <c r="B485" s="122" t="s">
        <v>105</v>
      </c>
      <c r="C485" s="72">
        <v>151</v>
      </c>
      <c r="D485" s="73">
        <v>0</v>
      </c>
      <c r="E485" s="77">
        <v>218015580</v>
      </c>
      <c r="F485" s="76" t="s">
        <v>2828</v>
      </c>
      <c r="G485" s="123"/>
    </row>
    <row r="486" spans="1:7" ht="12.75">
      <c r="A486" s="100">
        <v>140414</v>
      </c>
      <c r="B486" s="122" t="s">
        <v>105</v>
      </c>
      <c r="C486" s="72">
        <v>1281</v>
      </c>
      <c r="D486" s="73">
        <v>0</v>
      </c>
      <c r="E486" s="77">
        <v>218017380</v>
      </c>
      <c r="F486" s="76" t="s">
        <v>2829</v>
      </c>
      <c r="G486" s="123"/>
    </row>
    <row r="487" spans="1:7" ht="12.75">
      <c r="A487" s="100">
        <v>140414</v>
      </c>
      <c r="B487" s="122" t="s">
        <v>105</v>
      </c>
      <c r="C487" s="72">
        <v>6</v>
      </c>
      <c r="D487" s="73">
        <v>0</v>
      </c>
      <c r="E487" s="77">
        <v>218019780</v>
      </c>
      <c r="F487" s="76" t="s">
        <v>2830</v>
      </c>
      <c r="G487" s="123"/>
    </row>
    <row r="488" spans="1:7" ht="12.75">
      <c r="A488" s="100">
        <v>140414</v>
      </c>
      <c r="B488" s="122" t="s">
        <v>105</v>
      </c>
      <c r="C488" s="72">
        <v>118</v>
      </c>
      <c r="D488" s="73">
        <v>0</v>
      </c>
      <c r="E488" s="77" t="s">
        <v>2831</v>
      </c>
      <c r="F488" s="76" t="s">
        <v>2832</v>
      </c>
      <c r="G488" s="123"/>
    </row>
    <row r="489" spans="1:7" ht="12.75">
      <c r="A489" s="100">
        <v>140414</v>
      </c>
      <c r="B489" s="122" t="s">
        <v>105</v>
      </c>
      <c r="C489" s="72">
        <v>461</v>
      </c>
      <c r="D489" s="73">
        <v>0</v>
      </c>
      <c r="E489" s="77">
        <v>218047980</v>
      </c>
      <c r="F489" s="76" t="s">
        <v>2833</v>
      </c>
      <c r="G489" s="123"/>
    </row>
    <row r="490" spans="1:7" ht="12.75">
      <c r="A490" s="100">
        <v>140414</v>
      </c>
      <c r="B490" s="122" t="s">
        <v>105</v>
      </c>
      <c r="C490" s="72">
        <v>29</v>
      </c>
      <c r="D490" s="73">
        <v>0</v>
      </c>
      <c r="E490" s="77">
        <v>218050680</v>
      </c>
      <c r="F490" s="76" t="s">
        <v>2834</v>
      </c>
      <c r="G490" s="123"/>
    </row>
    <row r="491" spans="1:7" ht="12.75">
      <c r="A491" s="100">
        <v>140414</v>
      </c>
      <c r="B491" s="122" t="s">
        <v>105</v>
      </c>
      <c r="C491" s="72">
        <v>84</v>
      </c>
      <c r="D491" s="73">
        <v>0</v>
      </c>
      <c r="E491" s="77">
        <v>218054480</v>
      </c>
      <c r="F491" s="76" t="s">
        <v>2835</v>
      </c>
      <c r="G491" s="123"/>
    </row>
    <row r="492" spans="1:7" ht="12.75">
      <c r="A492" s="100">
        <v>140414</v>
      </c>
      <c r="B492" s="122" t="s">
        <v>105</v>
      </c>
      <c r="C492" s="72">
        <v>214</v>
      </c>
      <c r="D492" s="73">
        <v>0</v>
      </c>
      <c r="E492" s="77">
        <v>218054680</v>
      </c>
      <c r="F492" s="76" t="s">
        <v>2836</v>
      </c>
      <c r="G492" s="123"/>
    </row>
    <row r="493" spans="1:7" ht="12.75">
      <c r="A493" s="100">
        <v>140414</v>
      </c>
      <c r="B493" s="122" t="s">
        <v>105</v>
      </c>
      <c r="C493" s="72">
        <v>220</v>
      </c>
      <c r="D493" s="73">
        <v>0</v>
      </c>
      <c r="E493" s="77">
        <v>218115681</v>
      </c>
      <c r="F493" s="76" t="s">
        <v>2837</v>
      </c>
      <c r="G493" s="123"/>
    </row>
    <row r="494" spans="1:7" ht="12.75">
      <c r="A494" s="100">
        <v>140414</v>
      </c>
      <c r="B494" s="122" t="s">
        <v>105</v>
      </c>
      <c r="C494" s="72">
        <v>161</v>
      </c>
      <c r="D494" s="73">
        <v>0</v>
      </c>
      <c r="E494" s="77">
        <v>218125281</v>
      </c>
      <c r="F494" s="76" t="s">
        <v>2838</v>
      </c>
      <c r="G494" s="123"/>
    </row>
    <row r="495" spans="1:7" ht="12.75">
      <c r="A495" s="100">
        <v>140414</v>
      </c>
      <c r="B495" s="122" t="s">
        <v>105</v>
      </c>
      <c r="C495" s="72">
        <v>1248</v>
      </c>
      <c r="D495" s="73">
        <v>0</v>
      </c>
      <c r="E495" s="77">
        <v>218152381</v>
      </c>
      <c r="F495" s="76" t="s">
        <v>2839</v>
      </c>
      <c r="G495" s="123"/>
    </row>
    <row r="496" spans="1:7" ht="12.75">
      <c r="A496" s="100">
        <v>140414</v>
      </c>
      <c r="B496" s="122" t="s">
        <v>105</v>
      </c>
      <c r="C496" s="72">
        <v>422</v>
      </c>
      <c r="D496" s="73">
        <v>0</v>
      </c>
      <c r="E496" s="77">
        <v>218168081</v>
      </c>
      <c r="F496" s="76" t="s">
        <v>2840</v>
      </c>
      <c r="G496" s="123"/>
    </row>
    <row r="497" spans="1:7" ht="12.75">
      <c r="A497" s="100">
        <v>140414</v>
      </c>
      <c r="B497" s="122" t="s">
        <v>105</v>
      </c>
      <c r="C497" s="72">
        <v>878</v>
      </c>
      <c r="D497" s="73">
        <v>0</v>
      </c>
      <c r="E497" s="77">
        <v>218266682</v>
      </c>
      <c r="F497" s="76" t="s">
        <v>2841</v>
      </c>
      <c r="G497" s="123"/>
    </row>
    <row r="498" spans="1:7" ht="12.75">
      <c r="A498" s="100">
        <v>140414</v>
      </c>
      <c r="B498" s="122" t="s">
        <v>105</v>
      </c>
      <c r="C498" s="72">
        <v>180</v>
      </c>
      <c r="D498" s="73">
        <v>0</v>
      </c>
      <c r="E498" s="77">
        <v>218315183</v>
      </c>
      <c r="F498" s="76" t="s">
        <v>2842</v>
      </c>
      <c r="G498" s="123"/>
    </row>
    <row r="499" spans="1:7" ht="12.75">
      <c r="A499" s="100">
        <v>140414</v>
      </c>
      <c r="B499" s="122" t="s">
        <v>105</v>
      </c>
      <c r="C499" s="72">
        <v>391</v>
      </c>
      <c r="D499" s="73">
        <v>0</v>
      </c>
      <c r="E499" s="77">
        <v>218341483</v>
      </c>
      <c r="F499" s="76" t="s">
        <v>2843</v>
      </c>
      <c r="G499" s="123"/>
    </row>
    <row r="500" spans="1:7" ht="12.75">
      <c r="A500" s="100">
        <v>140414</v>
      </c>
      <c r="B500" s="122" t="s">
        <v>105</v>
      </c>
      <c r="C500" s="72">
        <v>128</v>
      </c>
      <c r="D500" s="73">
        <v>0</v>
      </c>
      <c r="E500" s="77">
        <v>218350683</v>
      </c>
      <c r="F500" s="76" t="s">
        <v>2844</v>
      </c>
      <c r="G500" s="123"/>
    </row>
    <row r="501" spans="1:7" ht="12.75">
      <c r="A501" s="100">
        <v>140414</v>
      </c>
      <c r="B501" s="122" t="s">
        <v>105</v>
      </c>
      <c r="C501" s="72">
        <v>33</v>
      </c>
      <c r="D501" s="73">
        <v>0</v>
      </c>
      <c r="E501" s="77">
        <v>218352083</v>
      </c>
      <c r="F501" s="76" t="s">
        <v>2845</v>
      </c>
      <c r="G501" s="123"/>
    </row>
    <row r="502" spans="1:7" ht="12.75">
      <c r="A502" s="100">
        <v>140414</v>
      </c>
      <c r="B502" s="122" t="s">
        <v>105</v>
      </c>
      <c r="C502" s="72">
        <v>24</v>
      </c>
      <c r="D502" s="73">
        <v>0</v>
      </c>
      <c r="E502" s="77">
        <v>218366383</v>
      </c>
      <c r="F502" s="76" t="s">
        <v>2846</v>
      </c>
      <c r="G502" s="123"/>
    </row>
    <row r="503" spans="1:7" ht="12.75">
      <c r="A503" s="100">
        <v>140414</v>
      </c>
      <c r="B503" s="122" t="s">
        <v>105</v>
      </c>
      <c r="C503" s="72">
        <v>7</v>
      </c>
      <c r="D503" s="73">
        <v>0</v>
      </c>
      <c r="E503" s="77">
        <v>218373283</v>
      </c>
      <c r="F503" s="76" t="s">
        <v>2847</v>
      </c>
      <c r="G503" s="123"/>
    </row>
    <row r="504" spans="1:7" ht="12.75">
      <c r="A504" s="100">
        <v>140414</v>
      </c>
      <c r="B504" s="122" t="s">
        <v>105</v>
      </c>
      <c r="C504" s="72">
        <v>32</v>
      </c>
      <c r="D504" s="73">
        <v>0</v>
      </c>
      <c r="E504" s="77">
        <v>218373483</v>
      </c>
      <c r="F504" s="76" t="s">
        <v>2848</v>
      </c>
      <c r="G504" s="123"/>
    </row>
    <row r="505" spans="1:7" ht="12.75">
      <c r="A505" s="100">
        <v>140414</v>
      </c>
      <c r="B505" s="122" t="s">
        <v>105</v>
      </c>
      <c r="C505" s="72">
        <v>106</v>
      </c>
      <c r="D505" s="73">
        <v>0</v>
      </c>
      <c r="E505" s="77" t="s">
        <v>2849</v>
      </c>
      <c r="F505" s="76" t="s">
        <v>2850</v>
      </c>
      <c r="G505" s="123"/>
    </row>
    <row r="506" spans="1:7" ht="12.75">
      <c r="A506" s="100">
        <v>140414</v>
      </c>
      <c r="B506" s="122" t="s">
        <v>105</v>
      </c>
      <c r="C506" s="72">
        <v>174</v>
      </c>
      <c r="D506" s="73">
        <v>0</v>
      </c>
      <c r="E506" s="77" t="s">
        <v>2851</v>
      </c>
      <c r="F506" s="76" t="s">
        <v>2852</v>
      </c>
      <c r="G506" s="123"/>
    </row>
    <row r="507" spans="1:7" ht="12.75">
      <c r="A507" s="100">
        <v>140414</v>
      </c>
      <c r="B507" s="122" t="s">
        <v>105</v>
      </c>
      <c r="C507" s="72">
        <v>14</v>
      </c>
      <c r="D507" s="73">
        <v>0</v>
      </c>
      <c r="E507" s="77">
        <v>218508685</v>
      </c>
      <c r="F507" s="76" t="s">
        <v>2853</v>
      </c>
      <c r="G507" s="123"/>
    </row>
    <row r="508" spans="1:7" ht="12.75">
      <c r="A508" s="100">
        <v>140414</v>
      </c>
      <c r="B508" s="122" t="s">
        <v>105</v>
      </c>
      <c r="C508" s="72">
        <v>186</v>
      </c>
      <c r="D508" s="73">
        <v>0</v>
      </c>
      <c r="E508" s="77">
        <v>218518785</v>
      </c>
      <c r="F508" s="76" t="s">
        <v>2854</v>
      </c>
      <c r="G508" s="123"/>
    </row>
    <row r="509" spans="1:7" ht="12.75">
      <c r="A509" s="100">
        <v>140414</v>
      </c>
      <c r="B509" s="122" t="s">
        <v>105</v>
      </c>
      <c r="C509" s="72">
        <v>74</v>
      </c>
      <c r="D509" s="73">
        <v>0</v>
      </c>
      <c r="E509" s="77">
        <v>218519785</v>
      </c>
      <c r="F509" s="76" t="s">
        <v>2855</v>
      </c>
      <c r="G509" s="123"/>
    </row>
    <row r="510" spans="1:7" ht="12.75">
      <c r="A510" s="100">
        <v>140414</v>
      </c>
      <c r="B510" s="122" t="s">
        <v>105</v>
      </c>
      <c r="C510" s="72">
        <v>273</v>
      </c>
      <c r="D510" s="73">
        <v>0</v>
      </c>
      <c r="E510" s="77">
        <v>218525885</v>
      </c>
      <c r="F510" s="76" t="s">
        <v>2856</v>
      </c>
      <c r="G510" s="123"/>
    </row>
    <row r="511" spans="1:7" ht="12.75">
      <c r="A511" s="100">
        <v>140414</v>
      </c>
      <c r="B511" s="122" t="s">
        <v>105</v>
      </c>
      <c r="C511" s="72">
        <v>432</v>
      </c>
      <c r="D511" s="73">
        <v>0</v>
      </c>
      <c r="E511" s="77">
        <v>218541885</v>
      </c>
      <c r="F511" s="76" t="s">
        <v>2857</v>
      </c>
      <c r="G511" s="123"/>
    </row>
    <row r="512" spans="1:7" ht="22.5">
      <c r="A512" s="100">
        <v>140414</v>
      </c>
      <c r="B512" s="122" t="s">
        <v>105</v>
      </c>
      <c r="C512" s="72">
        <v>216</v>
      </c>
      <c r="D512" s="73">
        <v>0</v>
      </c>
      <c r="E512" s="77">
        <v>218552685</v>
      </c>
      <c r="F512" s="76" t="s">
        <v>2858</v>
      </c>
      <c r="G512" s="123"/>
    </row>
    <row r="513" spans="1:7" ht="12.75">
      <c r="A513" s="100">
        <v>140414</v>
      </c>
      <c r="B513" s="122" t="s">
        <v>105</v>
      </c>
      <c r="C513" s="72">
        <v>1307</v>
      </c>
      <c r="D513" s="73">
        <v>0</v>
      </c>
      <c r="E513" s="77">
        <v>218552885</v>
      </c>
      <c r="F513" s="76" t="s">
        <v>2859</v>
      </c>
      <c r="G513" s="123"/>
    </row>
    <row r="514" spans="1:7" ht="12.75">
      <c r="A514" s="100">
        <v>140414</v>
      </c>
      <c r="B514" s="122" t="s">
        <v>105</v>
      </c>
      <c r="C514" s="72">
        <v>150</v>
      </c>
      <c r="D514" s="73">
        <v>0</v>
      </c>
      <c r="E514" s="77">
        <v>218568385</v>
      </c>
      <c r="F514" s="76" t="s">
        <v>2860</v>
      </c>
      <c r="G514" s="123"/>
    </row>
    <row r="515" spans="1:7" ht="12.75">
      <c r="A515" s="100">
        <v>140414</v>
      </c>
      <c r="B515" s="122" t="s">
        <v>105</v>
      </c>
      <c r="C515" s="72">
        <v>42</v>
      </c>
      <c r="D515" s="73">
        <v>0</v>
      </c>
      <c r="E515" s="77">
        <v>218573585</v>
      </c>
      <c r="F515" s="76" t="s">
        <v>2861</v>
      </c>
      <c r="G515" s="123"/>
    </row>
    <row r="516" spans="1:7" ht="12.75">
      <c r="A516" s="100">
        <v>140414</v>
      </c>
      <c r="B516" s="122" t="s">
        <v>105</v>
      </c>
      <c r="C516" s="72">
        <v>170</v>
      </c>
      <c r="D516" s="73">
        <v>0</v>
      </c>
      <c r="E516" s="77">
        <v>218586885</v>
      </c>
      <c r="F516" s="76" t="s">
        <v>2862</v>
      </c>
      <c r="G516" s="123"/>
    </row>
    <row r="517" spans="1:7" ht="12.75">
      <c r="A517" s="100">
        <v>140414</v>
      </c>
      <c r="B517" s="122" t="s">
        <v>105</v>
      </c>
      <c r="C517" s="72">
        <v>595</v>
      </c>
      <c r="D517" s="73">
        <v>0</v>
      </c>
      <c r="E517" s="77" t="s">
        <v>2863</v>
      </c>
      <c r="F517" s="76" t="s">
        <v>2864</v>
      </c>
      <c r="G517" s="123"/>
    </row>
    <row r="518" spans="1:7" ht="12.75">
      <c r="A518" s="100">
        <v>140414</v>
      </c>
      <c r="B518" s="122" t="s">
        <v>105</v>
      </c>
      <c r="C518" s="72">
        <v>177</v>
      </c>
      <c r="D518" s="73">
        <v>0</v>
      </c>
      <c r="E518" s="77">
        <v>218615686</v>
      </c>
      <c r="F518" s="76" t="s">
        <v>2865</v>
      </c>
      <c r="G518" s="123"/>
    </row>
    <row r="519" spans="1:7" ht="12.75">
      <c r="A519" s="100">
        <v>140414</v>
      </c>
      <c r="B519" s="122" t="s">
        <v>105</v>
      </c>
      <c r="C519" s="72">
        <v>397</v>
      </c>
      <c r="D519" s="73">
        <v>0</v>
      </c>
      <c r="E519" s="77">
        <v>218617486</v>
      </c>
      <c r="F519" s="76" t="s">
        <v>2866</v>
      </c>
      <c r="G519" s="123"/>
    </row>
    <row r="520" spans="1:7" ht="12.75">
      <c r="A520" s="100">
        <v>140414</v>
      </c>
      <c r="B520" s="122" t="s">
        <v>105</v>
      </c>
      <c r="C520" s="72">
        <v>35</v>
      </c>
      <c r="D520" s="73">
        <v>0</v>
      </c>
      <c r="E520" s="77">
        <v>218625286</v>
      </c>
      <c r="F520" s="76" t="s">
        <v>2867</v>
      </c>
      <c r="G520" s="123"/>
    </row>
    <row r="521" spans="1:7" ht="12.75">
      <c r="A521" s="100">
        <v>140414</v>
      </c>
      <c r="B521" s="122" t="s">
        <v>105</v>
      </c>
      <c r="C521" s="72">
        <v>311</v>
      </c>
      <c r="D521" s="73">
        <v>0</v>
      </c>
      <c r="E521" s="77">
        <v>218625486</v>
      </c>
      <c r="F521" s="76" t="s">
        <v>2868</v>
      </c>
      <c r="G521" s="123"/>
    </row>
    <row r="522" spans="1:7" ht="12.75">
      <c r="A522" s="100">
        <v>140414</v>
      </c>
      <c r="B522" s="122" t="s">
        <v>105</v>
      </c>
      <c r="C522" s="72">
        <v>77</v>
      </c>
      <c r="D522" s="73">
        <v>0</v>
      </c>
      <c r="E522" s="77">
        <v>218668686</v>
      </c>
      <c r="F522" s="76" t="s">
        <v>2869</v>
      </c>
      <c r="G522" s="123"/>
    </row>
    <row r="523" spans="1:7" ht="12.75">
      <c r="A523" s="100">
        <v>140414</v>
      </c>
      <c r="B523" s="122" t="s">
        <v>105</v>
      </c>
      <c r="C523" s="72">
        <v>137</v>
      </c>
      <c r="D523" s="73">
        <v>0</v>
      </c>
      <c r="E523" s="77">
        <v>218673686</v>
      </c>
      <c r="F523" s="76" t="s">
        <v>2870</v>
      </c>
      <c r="G523" s="123"/>
    </row>
    <row r="524" spans="1:7" ht="12.75">
      <c r="A524" s="100">
        <v>140414</v>
      </c>
      <c r="B524" s="122" t="s">
        <v>105</v>
      </c>
      <c r="C524" s="72">
        <v>170</v>
      </c>
      <c r="D524" s="73">
        <v>0</v>
      </c>
      <c r="E524" s="77" t="s">
        <v>2871</v>
      </c>
      <c r="F524" s="76" t="s">
        <v>2872</v>
      </c>
      <c r="G524" s="123"/>
    </row>
    <row r="525" spans="1:7" ht="12.75">
      <c r="A525" s="100">
        <v>140414</v>
      </c>
      <c r="B525" s="122" t="s">
        <v>105</v>
      </c>
      <c r="C525" s="72">
        <v>22</v>
      </c>
      <c r="D525" s="73">
        <v>0</v>
      </c>
      <c r="E525" s="77">
        <v>218715187</v>
      </c>
      <c r="F525" s="76" t="s">
        <v>2873</v>
      </c>
      <c r="G525" s="123"/>
    </row>
    <row r="526" spans="1:7" ht="12.75">
      <c r="A526" s="100">
        <v>140414</v>
      </c>
      <c r="B526" s="122" t="s">
        <v>105</v>
      </c>
      <c r="C526" s="72">
        <v>365</v>
      </c>
      <c r="D526" s="73">
        <v>0</v>
      </c>
      <c r="E526" s="77">
        <v>218750287</v>
      </c>
      <c r="F526" s="76" t="s">
        <v>2874</v>
      </c>
      <c r="G526" s="123"/>
    </row>
    <row r="527" spans="1:7" ht="12.75">
      <c r="A527" s="100">
        <v>140414</v>
      </c>
      <c r="B527" s="122" t="s">
        <v>105</v>
      </c>
      <c r="C527" s="72">
        <v>449</v>
      </c>
      <c r="D527" s="73">
        <v>0</v>
      </c>
      <c r="E527" s="77">
        <v>218766687</v>
      </c>
      <c r="F527" s="76" t="s">
        <v>2875</v>
      </c>
      <c r="G527" s="123"/>
    </row>
    <row r="528" spans="1:7" ht="12.75">
      <c r="A528" s="100">
        <v>140414</v>
      </c>
      <c r="B528" s="122" t="s">
        <v>105</v>
      </c>
      <c r="C528" s="72">
        <v>339</v>
      </c>
      <c r="D528" s="73">
        <v>0</v>
      </c>
      <c r="E528" s="77">
        <v>218813688</v>
      </c>
      <c r="F528" s="76" t="s">
        <v>2876</v>
      </c>
      <c r="G528" s="123"/>
    </row>
    <row r="529" spans="1:7" ht="12.75">
      <c r="A529" s="100">
        <v>140414</v>
      </c>
      <c r="B529" s="122" t="s">
        <v>105</v>
      </c>
      <c r="C529" s="72">
        <v>319</v>
      </c>
      <c r="D529" s="73">
        <v>0</v>
      </c>
      <c r="E529" s="77" t="s">
        <v>2877</v>
      </c>
      <c r="F529" s="76" t="s">
        <v>2878</v>
      </c>
      <c r="G529" s="123"/>
    </row>
    <row r="530" spans="1:7" ht="12.75">
      <c r="A530" s="100">
        <v>140414</v>
      </c>
      <c r="B530" s="122" t="s">
        <v>105</v>
      </c>
      <c r="C530" s="72">
        <v>211</v>
      </c>
      <c r="D530" s="73">
        <v>0</v>
      </c>
      <c r="E530" s="77">
        <v>218847288</v>
      </c>
      <c r="F530" s="76" t="s">
        <v>2879</v>
      </c>
      <c r="G530" s="123"/>
    </row>
    <row r="531" spans="1:7" ht="12.75">
      <c r="A531" s="100">
        <v>140414</v>
      </c>
      <c r="B531" s="122" t="s">
        <v>105</v>
      </c>
      <c r="C531" s="72">
        <v>32</v>
      </c>
      <c r="D531" s="73">
        <v>0</v>
      </c>
      <c r="E531" s="77">
        <v>218923189</v>
      </c>
      <c r="F531" s="76" t="s">
        <v>2880</v>
      </c>
      <c r="G531" s="123"/>
    </row>
    <row r="532" spans="1:7" ht="12.75">
      <c r="A532" s="100">
        <v>140414</v>
      </c>
      <c r="B532" s="122" t="s">
        <v>105</v>
      </c>
      <c r="C532" s="72">
        <v>116</v>
      </c>
      <c r="D532" s="73">
        <v>0</v>
      </c>
      <c r="E532" s="77">
        <v>218925489</v>
      </c>
      <c r="F532" s="76" t="s">
        <v>2881</v>
      </c>
      <c r="G532" s="123"/>
    </row>
    <row r="533" spans="1:7" ht="12.75">
      <c r="A533" s="100">
        <v>140414</v>
      </c>
      <c r="B533" s="122" t="s">
        <v>105</v>
      </c>
      <c r="C533" s="72">
        <v>420</v>
      </c>
      <c r="D533" s="73">
        <v>0</v>
      </c>
      <c r="E533" s="77">
        <v>218950689</v>
      </c>
      <c r="F533" s="76" t="s">
        <v>2882</v>
      </c>
      <c r="G533" s="123"/>
    </row>
    <row r="534" spans="1:7" ht="12.75">
      <c r="A534" s="100">
        <v>140414</v>
      </c>
      <c r="B534" s="122" t="s">
        <v>105</v>
      </c>
      <c r="C534" s="72">
        <v>259</v>
      </c>
      <c r="D534" s="73">
        <v>0</v>
      </c>
      <c r="E534" s="77" t="s">
        <v>2883</v>
      </c>
      <c r="F534" s="76" t="s">
        <v>2884</v>
      </c>
      <c r="G534" s="123"/>
    </row>
    <row r="535" spans="1:7" ht="12.75">
      <c r="A535" s="100">
        <v>140414</v>
      </c>
      <c r="B535" s="122" t="s">
        <v>105</v>
      </c>
      <c r="C535" s="72">
        <v>435</v>
      </c>
      <c r="D535" s="73">
        <v>0</v>
      </c>
      <c r="E535" s="77">
        <v>219005490</v>
      </c>
      <c r="F535" s="76" t="s">
        <v>2885</v>
      </c>
      <c r="G535" s="123"/>
    </row>
    <row r="536" spans="1:7" ht="12.75">
      <c r="A536" s="100">
        <v>140414</v>
      </c>
      <c r="B536" s="122" t="s">
        <v>105</v>
      </c>
      <c r="C536" s="72">
        <v>334</v>
      </c>
      <c r="D536" s="73">
        <v>0</v>
      </c>
      <c r="E536" s="77" t="s">
        <v>2886</v>
      </c>
      <c r="F536" s="76" t="s">
        <v>2887</v>
      </c>
      <c r="G536" s="123"/>
    </row>
    <row r="537" spans="1:7" ht="12.75">
      <c r="A537" s="100">
        <v>140414</v>
      </c>
      <c r="B537" s="122" t="s">
        <v>105</v>
      </c>
      <c r="C537" s="72">
        <v>185</v>
      </c>
      <c r="D537" s="73">
        <v>0</v>
      </c>
      <c r="E537" s="77" t="s">
        <v>2888</v>
      </c>
      <c r="F537" s="76" t="s">
        <v>2889</v>
      </c>
      <c r="G537" s="123"/>
    </row>
    <row r="538" spans="1:7" ht="12.75">
      <c r="A538" s="100">
        <v>140414</v>
      </c>
      <c r="B538" s="122" t="s">
        <v>105</v>
      </c>
      <c r="C538" s="72">
        <v>105</v>
      </c>
      <c r="D538" s="73">
        <v>0</v>
      </c>
      <c r="E538" s="77">
        <v>219015090</v>
      </c>
      <c r="F538" s="76" t="s">
        <v>2890</v>
      </c>
      <c r="G538" s="123"/>
    </row>
    <row r="539" spans="1:7" ht="12.75">
      <c r="A539" s="100">
        <v>140414</v>
      </c>
      <c r="B539" s="122" t="s">
        <v>105</v>
      </c>
      <c r="C539" s="72">
        <v>202</v>
      </c>
      <c r="D539" s="73">
        <v>0</v>
      </c>
      <c r="E539" s="77">
        <v>219015690</v>
      </c>
      <c r="F539" s="76" t="s">
        <v>2891</v>
      </c>
      <c r="G539" s="123"/>
    </row>
    <row r="540" spans="1:7" ht="12.75">
      <c r="A540" s="100">
        <v>140414</v>
      </c>
      <c r="B540" s="122" t="s">
        <v>105</v>
      </c>
      <c r="C540" s="72">
        <v>89</v>
      </c>
      <c r="D540" s="73">
        <v>0</v>
      </c>
      <c r="E540" s="77">
        <v>219015790</v>
      </c>
      <c r="F540" s="76" t="s">
        <v>2892</v>
      </c>
      <c r="G540" s="123"/>
    </row>
    <row r="541" spans="1:7" ht="12.75">
      <c r="A541" s="100">
        <v>140414</v>
      </c>
      <c r="B541" s="122" t="s">
        <v>105</v>
      </c>
      <c r="C541" s="72">
        <v>18638</v>
      </c>
      <c r="D541" s="73">
        <v>0</v>
      </c>
      <c r="E541" s="77">
        <v>219019290</v>
      </c>
      <c r="F541" s="76" t="s">
        <v>2893</v>
      </c>
      <c r="G541" s="123"/>
    </row>
    <row r="542" spans="1:7" ht="12.75">
      <c r="A542" s="100">
        <v>140414</v>
      </c>
      <c r="B542" s="122" t="s">
        <v>105</v>
      </c>
      <c r="C542" s="72">
        <v>8815</v>
      </c>
      <c r="D542" s="73">
        <v>0</v>
      </c>
      <c r="E542" s="77">
        <v>219025290</v>
      </c>
      <c r="F542" s="76" t="s">
        <v>2894</v>
      </c>
      <c r="G542" s="123"/>
    </row>
    <row r="543" spans="1:7" ht="12.75">
      <c r="A543" s="100">
        <v>140414</v>
      </c>
      <c r="B543" s="122" t="s">
        <v>105</v>
      </c>
      <c r="C543" s="72">
        <v>113</v>
      </c>
      <c r="D543" s="73">
        <v>0</v>
      </c>
      <c r="E543" s="77">
        <v>219076890</v>
      </c>
      <c r="F543" s="76" t="s">
        <v>2895</v>
      </c>
      <c r="G543" s="123"/>
    </row>
    <row r="544" spans="1:7" ht="12.75">
      <c r="A544" s="100">
        <v>140414</v>
      </c>
      <c r="B544" s="122" t="s">
        <v>105</v>
      </c>
      <c r="C544" s="72">
        <v>35</v>
      </c>
      <c r="D544" s="73">
        <v>0</v>
      </c>
      <c r="E544" s="77">
        <v>219115491</v>
      </c>
      <c r="F544" s="76" t="s">
        <v>2896</v>
      </c>
      <c r="G544" s="123"/>
    </row>
    <row r="545" spans="1:7" ht="12.75">
      <c r="A545" s="100">
        <v>140414</v>
      </c>
      <c r="B545" s="122" t="s">
        <v>105</v>
      </c>
      <c r="C545" s="72">
        <v>90</v>
      </c>
      <c r="D545" s="73">
        <v>0</v>
      </c>
      <c r="E545" s="77" t="s">
        <v>2897</v>
      </c>
      <c r="F545" s="76" t="s">
        <v>2898</v>
      </c>
      <c r="G545" s="123"/>
    </row>
    <row r="546" spans="1:7" ht="12.75">
      <c r="A546" s="100">
        <v>140414</v>
      </c>
      <c r="B546" s="122" t="s">
        <v>105</v>
      </c>
      <c r="C546" s="72">
        <v>924</v>
      </c>
      <c r="D546" s="73">
        <v>0</v>
      </c>
      <c r="E546" s="77">
        <v>219218592</v>
      </c>
      <c r="F546" s="76" t="s">
        <v>2899</v>
      </c>
      <c r="G546" s="123"/>
    </row>
    <row r="547" spans="1:7" ht="12.75">
      <c r="A547" s="100">
        <v>140414</v>
      </c>
      <c r="B547" s="122" t="s">
        <v>105</v>
      </c>
      <c r="C547" s="72">
        <v>84</v>
      </c>
      <c r="D547" s="73">
        <v>0</v>
      </c>
      <c r="E547" s="77">
        <v>219225592</v>
      </c>
      <c r="F547" s="76" t="s">
        <v>2900</v>
      </c>
      <c r="G547" s="123"/>
    </row>
    <row r="548" spans="1:7" ht="12.75">
      <c r="A548" s="100">
        <v>140414</v>
      </c>
      <c r="B548" s="122" t="s">
        <v>105</v>
      </c>
      <c r="C548" s="72">
        <v>145</v>
      </c>
      <c r="D548" s="73">
        <v>0</v>
      </c>
      <c r="E548" s="77">
        <v>219276892</v>
      </c>
      <c r="F548" s="76" t="s">
        <v>2901</v>
      </c>
      <c r="G548" s="123"/>
    </row>
    <row r="549" spans="1:7" ht="12.75">
      <c r="A549" s="100">
        <v>140414</v>
      </c>
      <c r="B549" s="122" t="s">
        <v>105</v>
      </c>
      <c r="C549" s="72">
        <v>139</v>
      </c>
      <c r="D549" s="73">
        <v>0</v>
      </c>
      <c r="E549" s="77" t="s">
        <v>2902</v>
      </c>
      <c r="F549" s="76" t="s">
        <v>2903</v>
      </c>
      <c r="G549" s="123"/>
    </row>
    <row r="550" spans="1:7" ht="12.75">
      <c r="A550" s="100">
        <v>140414</v>
      </c>
      <c r="B550" s="122" t="s">
        <v>105</v>
      </c>
      <c r="C550" s="72">
        <v>95</v>
      </c>
      <c r="D550" s="73">
        <v>0</v>
      </c>
      <c r="E550" s="77" t="s">
        <v>2904</v>
      </c>
      <c r="F550" s="76" t="s">
        <v>2905</v>
      </c>
      <c r="G550" s="123"/>
    </row>
    <row r="551" spans="1:7" ht="12.75">
      <c r="A551" s="100">
        <v>140414</v>
      </c>
      <c r="B551" s="122" t="s">
        <v>105</v>
      </c>
      <c r="C551" s="72">
        <v>312</v>
      </c>
      <c r="D551" s="73">
        <v>0</v>
      </c>
      <c r="E551" s="77">
        <v>219315693</v>
      </c>
      <c r="F551" s="76" t="s">
        <v>2906</v>
      </c>
      <c r="G551" s="123"/>
    </row>
    <row r="552" spans="1:7" ht="12.75">
      <c r="A552" s="100">
        <v>140414</v>
      </c>
      <c r="B552" s="122" t="s">
        <v>105</v>
      </c>
      <c r="C552" s="72">
        <v>142</v>
      </c>
      <c r="D552" s="73">
        <v>0</v>
      </c>
      <c r="E552" s="77">
        <v>219325793</v>
      </c>
      <c r="F552" s="76" t="s">
        <v>2907</v>
      </c>
      <c r="G552" s="123"/>
    </row>
    <row r="553" spans="1:7" ht="12.75">
      <c r="A553" s="100">
        <v>140414</v>
      </c>
      <c r="B553" s="122" t="s">
        <v>105</v>
      </c>
      <c r="C553" s="72">
        <v>204</v>
      </c>
      <c r="D553" s="73">
        <v>0</v>
      </c>
      <c r="E553" s="77" t="s">
        <v>2908</v>
      </c>
      <c r="F553" s="76" t="s">
        <v>2909</v>
      </c>
      <c r="G553" s="123"/>
    </row>
    <row r="554" spans="1:7" ht="12.75">
      <c r="A554" s="100">
        <v>140414</v>
      </c>
      <c r="B554" s="122" t="s">
        <v>105</v>
      </c>
      <c r="C554" s="72">
        <v>95</v>
      </c>
      <c r="D554" s="73">
        <v>0</v>
      </c>
      <c r="E554" s="77" t="s">
        <v>2910</v>
      </c>
      <c r="F554" s="76" t="s">
        <v>2911</v>
      </c>
      <c r="G554" s="123"/>
    </row>
    <row r="555" spans="1:7" ht="12.75">
      <c r="A555" s="100">
        <v>140414</v>
      </c>
      <c r="B555" s="122" t="s">
        <v>105</v>
      </c>
      <c r="C555" s="72">
        <v>176</v>
      </c>
      <c r="D555" s="73">
        <v>0</v>
      </c>
      <c r="E555" s="77">
        <v>219418094</v>
      </c>
      <c r="F555" s="76" t="s">
        <v>2912</v>
      </c>
      <c r="G555" s="123"/>
    </row>
    <row r="556" spans="1:7" ht="12.75">
      <c r="A556" s="100">
        <v>140414</v>
      </c>
      <c r="B556" s="122" t="s">
        <v>105</v>
      </c>
      <c r="C556" s="72">
        <v>1000</v>
      </c>
      <c r="D556" s="73">
        <v>0</v>
      </c>
      <c r="E556" s="77">
        <v>219463594</v>
      </c>
      <c r="F556" s="76" t="s">
        <v>2913</v>
      </c>
      <c r="G556" s="123"/>
    </row>
    <row r="557" spans="1:7" ht="12.75">
      <c r="A557" s="100">
        <v>140414</v>
      </c>
      <c r="B557" s="122" t="s">
        <v>105</v>
      </c>
      <c r="C557" s="72">
        <v>556</v>
      </c>
      <c r="D557" s="73">
        <v>0</v>
      </c>
      <c r="E557" s="77">
        <v>219481794</v>
      </c>
      <c r="F557" s="76" t="s">
        <v>2914</v>
      </c>
      <c r="G557" s="123"/>
    </row>
    <row r="558" spans="1:7" ht="12.75">
      <c r="A558" s="100">
        <v>140414</v>
      </c>
      <c r="B558" s="122" t="s">
        <v>105</v>
      </c>
      <c r="C558" s="72">
        <v>216</v>
      </c>
      <c r="D558" s="73">
        <v>0</v>
      </c>
      <c r="E558" s="77">
        <v>219517495</v>
      </c>
      <c r="F558" s="76" t="s">
        <v>2915</v>
      </c>
      <c r="G558" s="123"/>
    </row>
    <row r="559" spans="1:7" ht="12.75">
      <c r="A559" s="100">
        <v>140414</v>
      </c>
      <c r="B559" s="122" t="s">
        <v>105</v>
      </c>
      <c r="C559" s="72">
        <v>238</v>
      </c>
      <c r="D559" s="73">
        <v>0</v>
      </c>
      <c r="E559" s="77">
        <v>219525295</v>
      </c>
      <c r="F559" s="76" t="s">
        <v>2916</v>
      </c>
      <c r="G559" s="123"/>
    </row>
    <row r="560" spans="1:7" ht="12.75">
      <c r="A560" s="100">
        <v>140414</v>
      </c>
      <c r="B560" s="122" t="s">
        <v>105</v>
      </c>
      <c r="C560" s="72">
        <v>63</v>
      </c>
      <c r="D560" s="73">
        <v>0</v>
      </c>
      <c r="E560" s="77">
        <v>219527495</v>
      </c>
      <c r="F560" s="76" t="s">
        <v>2917</v>
      </c>
      <c r="G560" s="123"/>
    </row>
    <row r="561" spans="1:7" ht="12.75">
      <c r="A561" s="100">
        <v>140414</v>
      </c>
      <c r="B561" s="122" t="s">
        <v>105</v>
      </c>
      <c r="C561" s="72">
        <v>22</v>
      </c>
      <c r="D561" s="73">
        <v>0</v>
      </c>
      <c r="E561" s="77">
        <v>219576895</v>
      </c>
      <c r="F561" s="76" t="s">
        <v>2918</v>
      </c>
      <c r="G561" s="123"/>
    </row>
    <row r="562" spans="1:7" ht="12.75">
      <c r="A562" s="100">
        <v>140414</v>
      </c>
      <c r="B562" s="122" t="s">
        <v>105</v>
      </c>
      <c r="C562" s="72">
        <v>98</v>
      </c>
      <c r="D562" s="73">
        <v>0</v>
      </c>
      <c r="E562" s="77" t="s">
        <v>2919</v>
      </c>
      <c r="F562" s="76" t="s">
        <v>2920</v>
      </c>
      <c r="G562" s="123"/>
    </row>
    <row r="563" spans="1:7" ht="12.75">
      <c r="A563" s="100">
        <v>140414</v>
      </c>
      <c r="B563" s="122" t="s">
        <v>105</v>
      </c>
      <c r="C563" s="72">
        <v>174</v>
      </c>
      <c r="D563" s="73">
        <v>0</v>
      </c>
      <c r="E563" s="77">
        <v>219615696</v>
      </c>
      <c r="F563" s="76" t="s">
        <v>2921</v>
      </c>
      <c r="G563" s="123"/>
    </row>
    <row r="564" spans="1:7" ht="12.75">
      <c r="A564" s="100">
        <v>140414</v>
      </c>
      <c r="B564" s="122" t="s">
        <v>105</v>
      </c>
      <c r="C564" s="72">
        <v>150</v>
      </c>
      <c r="D564" s="73">
        <v>0</v>
      </c>
      <c r="E564" s="77">
        <v>219625596</v>
      </c>
      <c r="F564" s="76" t="s">
        <v>2922</v>
      </c>
      <c r="G564" s="123"/>
    </row>
    <row r="565" spans="1:7" ht="12.75">
      <c r="A565" s="100">
        <v>140414</v>
      </c>
      <c r="B565" s="122" t="s">
        <v>105</v>
      </c>
      <c r="C565" s="72">
        <v>357</v>
      </c>
      <c r="D565" s="73">
        <v>0</v>
      </c>
      <c r="E565" s="77">
        <v>219641396</v>
      </c>
      <c r="F565" s="76" t="s">
        <v>2923</v>
      </c>
      <c r="G565" s="123"/>
    </row>
    <row r="566" spans="1:7" ht="12.75">
      <c r="A566" s="100">
        <v>140414</v>
      </c>
      <c r="B566" s="122" t="s">
        <v>105</v>
      </c>
      <c r="C566" s="72">
        <v>98</v>
      </c>
      <c r="D566" s="73">
        <v>0</v>
      </c>
      <c r="E566" s="77">
        <v>219668296</v>
      </c>
      <c r="F566" s="76" t="s">
        <v>2924</v>
      </c>
      <c r="G566" s="123"/>
    </row>
    <row r="567" spans="1:7" ht="12.75">
      <c r="A567" s="100">
        <v>140414</v>
      </c>
      <c r="B567" s="122" t="s">
        <v>105</v>
      </c>
      <c r="C567" s="72">
        <v>19</v>
      </c>
      <c r="D567" s="73">
        <v>0</v>
      </c>
      <c r="E567" s="77" t="s">
        <v>2925</v>
      </c>
      <c r="F567" s="76" t="s">
        <v>2926</v>
      </c>
      <c r="G567" s="123"/>
    </row>
    <row r="568" spans="1:7" ht="12.75">
      <c r="A568" s="100">
        <v>140414</v>
      </c>
      <c r="B568" s="122" t="s">
        <v>105</v>
      </c>
      <c r="C568" s="72">
        <v>129</v>
      </c>
      <c r="D568" s="73">
        <v>0</v>
      </c>
      <c r="E568" s="77">
        <v>219715897</v>
      </c>
      <c r="F568" s="76" t="s">
        <v>2927</v>
      </c>
      <c r="G568" s="123"/>
    </row>
    <row r="569" spans="1:7" ht="12.75">
      <c r="A569" s="100">
        <v>140414</v>
      </c>
      <c r="B569" s="122" t="s">
        <v>105</v>
      </c>
      <c r="C569" s="72">
        <v>176</v>
      </c>
      <c r="D569" s="73">
        <v>0</v>
      </c>
      <c r="E569" s="77">
        <v>219725797</v>
      </c>
      <c r="F569" s="76" t="s">
        <v>2928</v>
      </c>
      <c r="G569" s="123"/>
    </row>
    <row r="570" spans="1:7" ht="12.75">
      <c r="A570" s="100">
        <v>140414</v>
      </c>
      <c r="B570" s="122" t="s">
        <v>105</v>
      </c>
      <c r="C570" s="72">
        <v>139</v>
      </c>
      <c r="D570" s="73">
        <v>0</v>
      </c>
      <c r="E570" s="77" t="s">
        <v>2929</v>
      </c>
      <c r="F570" s="76" t="s">
        <v>2930</v>
      </c>
      <c r="G570" s="123"/>
    </row>
    <row r="571" spans="1:7" ht="12.75">
      <c r="A571" s="100">
        <v>140414</v>
      </c>
      <c r="B571" s="122" t="s">
        <v>105</v>
      </c>
      <c r="C571" s="72">
        <v>120</v>
      </c>
      <c r="D571" s="73">
        <v>0</v>
      </c>
      <c r="E571" s="77">
        <v>219768397</v>
      </c>
      <c r="F571" s="76" t="s">
        <v>2931</v>
      </c>
      <c r="G571" s="123"/>
    </row>
    <row r="572" spans="1:7" ht="12.75">
      <c r="A572" s="100">
        <v>140414</v>
      </c>
      <c r="B572" s="122" t="s">
        <v>105</v>
      </c>
      <c r="C572" s="72">
        <v>146</v>
      </c>
      <c r="D572" s="73">
        <v>0</v>
      </c>
      <c r="E572" s="77">
        <v>219815798</v>
      </c>
      <c r="F572" s="76" t="s">
        <v>2932</v>
      </c>
      <c r="G572" s="123"/>
    </row>
    <row r="573" spans="1:7" ht="12.75">
      <c r="A573" s="100">
        <v>140414</v>
      </c>
      <c r="B573" s="122" t="s">
        <v>105</v>
      </c>
      <c r="C573" s="72">
        <v>66</v>
      </c>
      <c r="D573" s="73">
        <v>0</v>
      </c>
      <c r="E573" s="77">
        <v>219825898</v>
      </c>
      <c r="F573" s="76" t="s">
        <v>2933</v>
      </c>
      <c r="G573" s="123"/>
    </row>
    <row r="574" spans="1:7" ht="12.75">
      <c r="A574" s="100">
        <v>140414</v>
      </c>
      <c r="B574" s="122" t="s">
        <v>105</v>
      </c>
      <c r="C574" s="72">
        <v>346</v>
      </c>
      <c r="D574" s="73">
        <v>0</v>
      </c>
      <c r="E574" s="77">
        <v>219841298</v>
      </c>
      <c r="F574" s="76" t="s">
        <v>2934</v>
      </c>
      <c r="G574" s="123"/>
    </row>
    <row r="575" spans="1:7" ht="12.75">
      <c r="A575" s="100">
        <v>140414</v>
      </c>
      <c r="B575" s="122" t="s">
        <v>105</v>
      </c>
      <c r="C575" s="72">
        <v>133</v>
      </c>
      <c r="D575" s="73">
        <v>0</v>
      </c>
      <c r="E575" s="77">
        <v>219854398</v>
      </c>
      <c r="F575" s="76" t="s">
        <v>2935</v>
      </c>
      <c r="G575" s="123"/>
    </row>
    <row r="576" spans="1:7" ht="12.75">
      <c r="A576" s="100">
        <v>140414</v>
      </c>
      <c r="B576" s="122" t="s">
        <v>105</v>
      </c>
      <c r="C576" s="72">
        <v>104</v>
      </c>
      <c r="D576" s="73">
        <v>0</v>
      </c>
      <c r="E576" s="77">
        <v>219868498</v>
      </c>
      <c r="F576" s="76" t="s">
        <v>2936</v>
      </c>
      <c r="G576" s="123"/>
    </row>
    <row r="577" spans="1:7" ht="12.75">
      <c r="A577" s="100">
        <v>140414</v>
      </c>
      <c r="B577" s="122" t="s">
        <v>105</v>
      </c>
      <c r="C577" s="72">
        <v>323</v>
      </c>
      <c r="D577" s="73">
        <v>0</v>
      </c>
      <c r="E577" s="77" t="s">
        <v>2937</v>
      </c>
      <c r="F577" s="76" t="s">
        <v>2938</v>
      </c>
      <c r="G577" s="123"/>
    </row>
    <row r="578" spans="1:7" ht="12.75">
      <c r="A578" s="100">
        <v>140414</v>
      </c>
      <c r="B578" s="122" t="s">
        <v>105</v>
      </c>
      <c r="C578" s="72">
        <v>175</v>
      </c>
      <c r="D578" s="73">
        <v>0</v>
      </c>
      <c r="E578" s="77" t="s">
        <v>2939</v>
      </c>
      <c r="F578" s="76" t="s">
        <v>2940</v>
      </c>
      <c r="G578" s="123"/>
    </row>
    <row r="579" spans="1:7" ht="12.75">
      <c r="A579" s="100">
        <v>140414</v>
      </c>
      <c r="B579" s="122" t="s">
        <v>105</v>
      </c>
      <c r="C579" s="72">
        <v>184</v>
      </c>
      <c r="D579" s="73">
        <v>0</v>
      </c>
      <c r="E579" s="77">
        <v>219925299</v>
      </c>
      <c r="F579" s="76" t="s">
        <v>2941</v>
      </c>
      <c r="G579" s="123"/>
    </row>
    <row r="580" spans="1:7" ht="12.75">
      <c r="A580" s="100">
        <v>140414</v>
      </c>
      <c r="B580" s="122" t="s">
        <v>105</v>
      </c>
      <c r="C580" s="72">
        <v>260</v>
      </c>
      <c r="D580" s="73">
        <v>0</v>
      </c>
      <c r="E580" s="77" t="s">
        <v>2942</v>
      </c>
      <c r="F580" s="76" t="s">
        <v>2943</v>
      </c>
      <c r="G580" s="123"/>
    </row>
    <row r="581" spans="1:7" ht="12.75">
      <c r="A581" s="100">
        <v>140414</v>
      </c>
      <c r="B581" s="122" t="s">
        <v>105</v>
      </c>
      <c r="C581" s="72">
        <v>47</v>
      </c>
      <c r="D581" s="73">
        <v>0</v>
      </c>
      <c r="E581" s="77">
        <v>219925899</v>
      </c>
      <c r="F581" s="76" t="s">
        <v>2944</v>
      </c>
      <c r="G581" s="123"/>
    </row>
    <row r="582" spans="1:7" ht="12.75">
      <c r="A582" s="100">
        <v>140414</v>
      </c>
      <c r="B582" s="122" t="s">
        <v>105</v>
      </c>
      <c r="C582" s="72">
        <v>196</v>
      </c>
      <c r="D582" s="73">
        <v>0</v>
      </c>
      <c r="E582" s="77">
        <v>219941799</v>
      </c>
      <c r="F582" s="76" t="s">
        <v>2945</v>
      </c>
      <c r="G582" s="123"/>
    </row>
    <row r="583" spans="1:7" ht="22.5">
      <c r="A583" s="100">
        <v>140414</v>
      </c>
      <c r="B583" s="122" t="s">
        <v>105</v>
      </c>
      <c r="C583" s="72">
        <v>312</v>
      </c>
      <c r="D583" s="73">
        <v>0</v>
      </c>
      <c r="E583" s="77">
        <v>219952399</v>
      </c>
      <c r="F583" s="76" t="s">
        <v>2946</v>
      </c>
      <c r="G583" s="123"/>
    </row>
    <row r="584" spans="1:7" ht="12.75">
      <c r="A584" s="100">
        <v>140414</v>
      </c>
      <c r="B584" s="122" t="s">
        <v>105</v>
      </c>
      <c r="C584" s="72">
        <v>79</v>
      </c>
      <c r="D584" s="73">
        <v>0</v>
      </c>
      <c r="E584" s="77">
        <v>219954599</v>
      </c>
      <c r="F584" s="76" t="s">
        <v>2947</v>
      </c>
      <c r="G584" s="123"/>
    </row>
    <row r="585" spans="1:7" ht="12.75">
      <c r="A585" s="100">
        <v>140414</v>
      </c>
      <c r="B585" s="122" t="s">
        <v>105</v>
      </c>
      <c r="C585" s="72">
        <v>188</v>
      </c>
      <c r="D585" s="73">
        <v>0</v>
      </c>
      <c r="E585" s="77">
        <v>220115514</v>
      </c>
      <c r="F585" s="76" t="s">
        <v>2948</v>
      </c>
      <c r="G585" s="123"/>
    </row>
    <row r="586" spans="1:7" ht="12.75">
      <c r="A586" s="100">
        <v>140414</v>
      </c>
      <c r="B586" s="122" t="s">
        <v>105</v>
      </c>
      <c r="C586" s="72">
        <v>86</v>
      </c>
      <c r="D586" s="73">
        <v>0</v>
      </c>
      <c r="E586" s="77">
        <v>220125851</v>
      </c>
      <c r="F586" s="76" t="s">
        <v>2949</v>
      </c>
      <c r="G586" s="123"/>
    </row>
    <row r="587" spans="1:7" ht="12.75">
      <c r="A587" s="100">
        <v>140414</v>
      </c>
      <c r="B587" s="122" t="s">
        <v>105</v>
      </c>
      <c r="C587" s="72">
        <v>324</v>
      </c>
      <c r="D587" s="73">
        <v>0</v>
      </c>
      <c r="E587" s="77">
        <v>220125873</v>
      </c>
      <c r="F587" s="76" t="s">
        <v>2950</v>
      </c>
      <c r="G587" s="123"/>
    </row>
    <row r="588" spans="1:7" ht="12.75">
      <c r="A588" s="100">
        <v>140414</v>
      </c>
      <c r="B588" s="122" t="s">
        <v>105</v>
      </c>
      <c r="C588" s="72">
        <v>433</v>
      </c>
      <c r="D588" s="73">
        <v>0</v>
      </c>
      <c r="E588" s="77">
        <v>220168861</v>
      </c>
      <c r="F588" s="76" t="s">
        <v>2951</v>
      </c>
      <c r="G588" s="123"/>
    </row>
    <row r="589" spans="1:7" ht="12.75">
      <c r="A589" s="100">
        <v>140414</v>
      </c>
      <c r="B589" s="122" t="s">
        <v>105</v>
      </c>
      <c r="C589" s="72">
        <v>327</v>
      </c>
      <c r="D589" s="73">
        <v>0</v>
      </c>
      <c r="E589" s="77">
        <v>230168432</v>
      </c>
      <c r="F589" s="76" t="s">
        <v>2952</v>
      </c>
      <c r="G589" s="123"/>
    </row>
    <row r="590" spans="1:7" ht="12.75">
      <c r="A590" s="100">
        <v>140414</v>
      </c>
      <c r="B590" s="122" t="s">
        <v>105</v>
      </c>
      <c r="C590" s="72">
        <v>25</v>
      </c>
      <c r="D590" s="73">
        <v>0</v>
      </c>
      <c r="E590" s="77">
        <v>268025151</v>
      </c>
      <c r="F590" s="76" t="s">
        <v>2953</v>
      </c>
      <c r="G590" s="123"/>
    </row>
    <row r="591" spans="1:7" ht="12.75">
      <c r="A591" s="100">
        <v>140414</v>
      </c>
      <c r="B591" s="122" t="s">
        <v>105</v>
      </c>
      <c r="C591" s="72">
        <v>4436</v>
      </c>
      <c r="D591" s="73">
        <v>0</v>
      </c>
      <c r="E591" s="77">
        <v>600000263</v>
      </c>
      <c r="F591" s="76" t="s">
        <v>2954</v>
      </c>
      <c r="G591" s="123"/>
    </row>
    <row r="592" spans="1:7" ht="12.75">
      <c r="A592" s="100">
        <v>140414</v>
      </c>
      <c r="B592" s="122" t="s">
        <v>105</v>
      </c>
      <c r="C592" s="72">
        <v>86</v>
      </c>
      <c r="D592" s="73">
        <v>0</v>
      </c>
      <c r="E592" s="77">
        <v>822400000</v>
      </c>
      <c r="F592" s="76" t="s">
        <v>2955</v>
      </c>
      <c r="G592" s="123"/>
    </row>
    <row r="593" spans="1:7" ht="12.75">
      <c r="A593" s="100">
        <v>140414</v>
      </c>
      <c r="B593" s="122" t="s">
        <v>105</v>
      </c>
      <c r="C593" s="72">
        <v>577</v>
      </c>
      <c r="D593" s="73">
        <v>0</v>
      </c>
      <c r="E593" s="77">
        <v>828500000</v>
      </c>
      <c r="F593" s="76" t="s">
        <v>2956</v>
      </c>
      <c r="G593" s="123"/>
    </row>
    <row r="594" spans="1:7" ht="12.75">
      <c r="A594" s="100">
        <v>140414</v>
      </c>
      <c r="B594" s="122" t="s">
        <v>105</v>
      </c>
      <c r="C594" s="72">
        <v>1588</v>
      </c>
      <c r="D594" s="73">
        <v>0</v>
      </c>
      <c r="E594" s="77">
        <v>829700000</v>
      </c>
      <c r="F594" s="76" t="s">
        <v>2957</v>
      </c>
      <c r="G594" s="123"/>
    </row>
    <row r="595" spans="1:7" ht="12.75">
      <c r="A595" s="100">
        <v>140414</v>
      </c>
      <c r="B595" s="122" t="s">
        <v>105</v>
      </c>
      <c r="C595" s="72">
        <v>1058</v>
      </c>
      <c r="D595" s="73">
        <v>0</v>
      </c>
      <c r="E595" s="77">
        <v>910500000</v>
      </c>
      <c r="F595" s="76" t="s">
        <v>2958</v>
      </c>
      <c r="G595" s="123"/>
    </row>
    <row r="596" spans="1:7" ht="12.75">
      <c r="A596" s="100">
        <v>140414</v>
      </c>
      <c r="B596" s="122" t="s">
        <v>105</v>
      </c>
      <c r="C596" s="72">
        <v>1964</v>
      </c>
      <c r="D596" s="73">
        <v>0</v>
      </c>
      <c r="E596" s="85">
        <v>210176001</v>
      </c>
      <c r="F596" s="76" t="s">
        <v>2959</v>
      </c>
      <c r="G596" s="123"/>
    </row>
    <row r="597" spans="1:7" ht="12.75">
      <c r="A597" s="100">
        <v>140414</v>
      </c>
      <c r="B597" s="122" t="s">
        <v>105</v>
      </c>
      <c r="C597" s="72">
        <v>18</v>
      </c>
      <c r="D597" s="73">
        <v>0</v>
      </c>
      <c r="E597" s="85" t="s">
        <v>2960</v>
      </c>
      <c r="F597" s="76" t="s">
        <v>2961</v>
      </c>
      <c r="G597" s="123"/>
    </row>
    <row r="598" spans="1:7" ht="12.75">
      <c r="A598" s="100">
        <v>224625</v>
      </c>
      <c r="B598" s="76" t="s">
        <v>2962</v>
      </c>
      <c r="C598" s="79">
        <v>132000</v>
      </c>
      <c r="D598" s="79">
        <v>0</v>
      </c>
      <c r="E598" s="85" t="s">
        <v>2963</v>
      </c>
      <c r="F598" s="84" t="s">
        <v>2964</v>
      </c>
      <c r="G598" s="77"/>
    </row>
    <row r="599" spans="1:7" ht="22.5">
      <c r="A599" s="100">
        <v>240304</v>
      </c>
      <c r="B599" s="76" t="s">
        <v>2965</v>
      </c>
      <c r="C599" s="79">
        <v>45559421</v>
      </c>
      <c r="D599" s="79">
        <v>0</v>
      </c>
      <c r="E599" s="85" t="s">
        <v>2966</v>
      </c>
      <c r="F599" s="84" t="s">
        <v>2967</v>
      </c>
      <c r="G599" s="77"/>
    </row>
    <row r="600" spans="1:7" ht="12.75">
      <c r="A600" s="100">
        <v>240314</v>
      </c>
      <c r="B600" s="101" t="s">
        <v>2968</v>
      </c>
      <c r="C600" s="124">
        <v>38217983</v>
      </c>
      <c r="D600" s="79">
        <v>0</v>
      </c>
      <c r="E600" s="77">
        <v>110505000</v>
      </c>
      <c r="F600" s="125" t="s">
        <v>2969</v>
      </c>
      <c r="G600" s="123"/>
    </row>
    <row r="601" spans="1:7" ht="12.75">
      <c r="A601" s="100">
        <v>240314</v>
      </c>
      <c r="B601" s="101" t="s">
        <v>2968</v>
      </c>
      <c r="C601" s="124">
        <v>8380276</v>
      </c>
      <c r="D601" s="79">
        <v>0</v>
      </c>
      <c r="E601" s="77">
        <v>110808000</v>
      </c>
      <c r="F601" s="125" t="s">
        <v>2970</v>
      </c>
      <c r="G601" s="123"/>
    </row>
    <row r="602" spans="1:7" ht="12.75">
      <c r="A602" s="100">
        <v>240314</v>
      </c>
      <c r="B602" s="101" t="s">
        <v>2968</v>
      </c>
      <c r="C602" s="124">
        <v>16036065</v>
      </c>
      <c r="D602" s="79">
        <v>0</v>
      </c>
      <c r="E602" s="77">
        <v>111313000</v>
      </c>
      <c r="F602" s="125" t="s">
        <v>2971</v>
      </c>
      <c r="G602" s="123"/>
    </row>
    <row r="603" spans="1:7" ht="12.75">
      <c r="A603" s="100">
        <v>240314</v>
      </c>
      <c r="B603" s="101" t="s">
        <v>2968</v>
      </c>
      <c r="C603" s="124">
        <v>20125522</v>
      </c>
      <c r="D603" s="79">
        <v>0</v>
      </c>
      <c r="E603" s="77">
        <v>111515000</v>
      </c>
      <c r="F603" s="125" t="s">
        <v>2972</v>
      </c>
      <c r="G603" s="123"/>
    </row>
    <row r="604" spans="1:7" ht="12.75">
      <c r="A604" s="100">
        <v>240314</v>
      </c>
      <c r="B604" s="101" t="s">
        <v>2968</v>
      </c>
      <c r="C604" s="124">
        <v>9888227</v>
      </c>
      <c r="D604" s="79">
        <v>0</v>
      </c>
      <c r="E604" s="77">
        <v>111717000</v>
      </c>
      <c r="F604" s="125" t="s">
        <v>2973</v>
      </c>
      <c r="G604" s="123"/>
    </row>
    <row r="605" spans="1:7" ht="12.75">
      <c r="A605" s="100">
        <v>240314</v>
      </c>
      <c r="B605" s="101" t="s">
        <v>2968</v>
      </c>
      <c r="C605" s="124">
        <v>4721579</v>
      </c>
      <c r="D605" s="79">
        <v>0</v>
      </c>
      <c r="E605" s="77">
        <v>111818000</v>
      </c>
      <c r="F605" s="125" t="s">
        <v>2974</v>
      </c>
      <c r="G605" s="123"/>
    </row>
    <row r="606" spans="1:7" ht="12.75">
      <c r="A606" s="100">
        <v>240314</v>
      </c>
      <c r="B606" s="101" t="s">
        <v>2968</v>
      </c>
      <c r="C606" s="124">
        <v>16512986</v>
      </c>
      <c r="D606" s="79">
        <v>0</v>
      </c>
      <c r="E606" s="77">
        <v>111919000</v>
      </c>
      <c r="F606" s="125" t="s">
        <v>2975</v>
      </c>
      <c r="G606" s="123"/>
    </row>
    <row r="607" spans="1:7" ht="12.75">
      <c r="A607" s="100">
        <v>240314</v>
      </c>
      <c r="B607" s="101" t="s">
        <v>2968</v>
      </c>
      <c r="C607" s="124">
        <v>10601085</v>
      </c>
      <c r="D607" s="79">
        <v>0</v>
      </c>
      <c r="E607" s="77">
        <v>112020000</v>
      </c>
      <c r="F607" s="125" t="s">
        <v>2976</v>
      </c>
      <c r="G607" s="123"/>
    </row>
    <row r="608" spans="1:7" ht="12.75">
      <c r="A608" s="100">
        <v>240314</v>
      </c>
      <c r="B608" s="101" t="s">
        <v>2968</v>
      </c>
      <c r="C608" s="124">
        <v>41606482</v>
      </c>
      <c r="D608" s="79">
        <v>0</v>
      </c>
      <c r="E608" s="77">
        <v>112727000</v>
      </c>
      <c r="F608" s="125" t="s">
        <v>2977</v>
      </c>
      <c r="G608" s="123"/>
    </row>
    <row r="609" spans="1:7" ht="12.75">
      <c r="A609" s="100">
        <v>240314</v>
      </c>
      <c r="B609" s="101" t="s">
        <v>2968</v>
      </c>
      <c r="C609" s="124">
        <v>10895428</v>
      </c>
      <c r="D609" s="79">
        <v>0</v>
      </c>
      <c r="E609" s="77">
        <v>112323000</v>
      </c>
      <c r="F609" s="125" t="s">
        <v>2978</v>
      </c>
      <c r="G609" s="123"/>
    </row>
    <row r="610" spans="1:7" ht="12.75">
      <c r="A610" s="100">
        <v>240314</v>
      </c>
      <c r="B610" s="101" t="s">
        <v>2968</v>
      </c>
      <c r="C610" s="124">
        <v>16090874</v>
      </c>
      <c r="D610" s="83">
        <v>0</v>
      </c>
      <c r="E610" s="77">
        <v>112525000</v>
      </c>
      <c r="F610" s="125" t="s">
        <v>1590</v>
      </c>
      <c r="G610" s="123"/>
    </row>
    <row r="611" spans="1:7" ht="12.75">
      <c r="A611" s="100">
        <v>240314</v>
      </c>
      <c r="B611" s="101" t="s">
        <v>2968</v>
      </c>
      <c r="C611" s="124">
        <v>2765486</v>
      </c>
      <c r="D611" s="79">
        <v>0</v>
      </c>
      <c r="E611" s="77">
        <v>114141000</v>
      </c>
      <c r="F611" s="125" t="s">
        <v>2979</v>
      </c>
      <c r="G611" s="123"/>
    </row>
    <row r="612" spans="1:7" ht="12.75">
      <c r="A612" s="100">
        <v>240314</v>
      </c>
      <c r="B612" s="101" t="s">
        <v>2968</v>
      </c>
      <c r="C612" s="124">
        <v>42156839</v>
      </c>
      <c r="D612" s="79">
        <v>0</v>
      </c>
      <c r="E612" s="77">
        <v>114444000</v>
      </c>
      <c r="F612" s="125" t="s">
        <v>2980</v>
      </c>
      <c r="G612" s="123"/>
    </row>
    <row r="613" spans="1:7" ht="12.75">
      <c r="A613" s="100">
        <v>240314</v>
      </c>
      <c r="B613" s="101" t="s">
        <v>2968</v>
      </c>
      <c r="C613" s="124">
        <v>11729167</v>
      </c>
      <c r="D613" s="79">
        <v>0</v>
      </c>
      <c r="E613" s="77">
        <v>114747000</v>
      </c>
      <c r="F613" s="125" t="s">
        <v>2981</v>
      </c>
      <c r="G613" s="123"/>
    </row>
    <row r="614" spans="1:7" ht="12.75">
      <c r="A614" s="100">
        <v>240314</v>
      </c>
      <c r="B614" s="101" t="s">
        <v>2968</v>
      </c>
      <c r="C614" s="124">
        <v>6781839</v>
      </c>
      <c r="D614" s="79">
        <v>0</v>
      </c>
      <c r="E614" s="77">
        <v>115050000</v>
      </c>
      <c r="F614" s="125" t="s">
        <v>2982</v>
      </c>
      <c r="G614" s="123"/>
    </row>
    <row r="615" spans="1:7" ht="12.75">
      <c r="A615" s="100">
        <v>240314</v>
      </c>
      <c r="B615" s="101" t="s">
        <v>2968</v>
      </c>
      <c r="C615" s="124">
        <v>17194143</v>
      </c>
      <c r="D615" s="79">
        <v>0</v>
      </c>
      <c r="E615" s="77">
        <v>115252000</v>
      </c>
      <c r="F615" s="125" t="s">
        <v>2983</v>
      </c>
      <c r="G615" s="123"/>
    </row>
    <row r="616" spans="1:7" ht="12.75">
      <c r="A616" s="100">
        <v>240314</v>
      </c>
      <c r="B616" s="101" t="s">
        <v>2968</v>
      </c>
      <c r="C616" s="124">
        <v>11845273</v>
      </c>
      <c r="D616" s="79">
        <v>0</v>
      </c>
      <c r="E616" s="77">
        <v>115454000</v>
      </c>
      <c r="F616" s="125" t="s">
        <v>2984</v>
      </c>
      <c r="G616" s="123"/>
    </row>
    <row r="617" spans="1:7" ht="12.75">
      <c r="A617" s="100">
        <v>240314</v>
      </c>
      <c r="B617" s="101" t="s">
        <v>2968</v>
      </c>
      <c r="C617" s="124">
        <v>4577867</v>
      </c>
      <c r="D617" s="79">
        <v>0</v>
      </c>
      <c r="E617" s="77">
        <v>116363000</v>
      </c>
      <c r="F617" s="125" t="s">
        <v>2985</v>
      </c>
      <c r="G617" s="123"/>
    </row>
    <row r="618" spans="1:7" ht="12.75">
      <c r="A618" s="100">
        <v>240314</v>
      </c>
      <c r="B618" s="101" t="s">
        <v>2968</v>
      </c>
      <c r="C618" s="124">
        <v>4965695</v>
      </c>
      <c r="D618" s="79">
        <v>0</v>
      </c>
      <c r="E618" s="77">
        <v>116666000</v>
      </c>
      <c r="F618" s="125" t="s">
        <v>2986</v>
      </c>
      <c r="G618" s="123"/>
    </row>
    <row r="619" spans="1:7" ht="12.75">
      <c r="A619" s="100">
        <v>240314</v>
      </c>
      <c r="B619" s="101" t="s">
        <v>2968</v>
      </c>
      <c r="C619" s="124">
        <v>17517143</v>
      </c>
      <c r="D619" s="79">
        <v>0</v>
      </c>
      <c r="E619" s="77">
        <v>116868000</v>
      </c>
      <c r="F619" s="125" t="s">
        <v>2987</v>
      </c>
      <c r="G619" s="123"/>
    </row>
    <row r="620" spans="1:7" ht="12.75">
      <c r="A620" s="100">
        <v>240314</v>
      </c>
      <c r="B620" s="101" t="s">
        <v>2968</v>
      </c>
      <c r="C620" s="124">
        <v>21499524</v>
      </c>
      <c r="D620" s="79">
        <v>0</v>
      </c>
      <c r="E620" s="77">
        <v>117070000</v>
      </c>
      <c r="F620" s="125" t="s">
        <v>2988</v>
      </c>
      <c r="G620" s="123"/>
    </row>
    <row r="621" spans="1:7" ht="12.75">
      <c r="A621" s="100">
        <v>240314</v>
      </c>
      <c r="B621" s="101" t="s">
        <v>2968</v>
      </c>
      <c r="C621" s="124">
        <v>16382618</v>
      </c>
      <c r="D621" s="79">
        <v>0</v>
      </c>
      <c r="E621" s="77">
        <v>117373000</v>
      </c>
      <c r="F621" s="125" t="s">
        <v>2989</v>
      </c>
      <c r="G621" s="123"/>
    </row>
    <row r="622" spans="1:7" ht="12.75">
      <c r="A622" s="100">
        <v>240314</v>
      </c>
      <c r="B622" s="101" t="s">
        <v>2968</v>
      </c>
      <c r="C622" s="124">
        <v>17873962</v>
      </c>
      <c r="D622" s="79">
        <v>0</v>
      </c>
      <c r="E622" s="77">
        <v>117676000</v>
      </c>
      <c r="F622" s="125" t="s">
        <v>2990</v>
      </c>
      <c r="G622" s="123"/>
    </row>
    <row r="623" spans="1:7" ht="12.75">
      <c r="A623" s="100">
        <v>240314</v>
      </c>
      <c r="B623" s="101" t="s">
        <v>2968</v>
      </c>
      <c r="C623" s="124">
        <v>4940600</v>
      </c>
      <c r="D623" s="79">
        <v>0</v>
      </c>
      <c r="E623" s="77">
        <v>118181000</v>
      </c>
      <c r="F623" s="125" t="s">
        <v>2991</v>
      </c>
      <c r="G623" s="123"/>
    </row>
    <row r="624" spans="1:7" ht="12.75">
      <c r="A624" s="100">
        <v>240314</v>
      </c>
      <c r="B624" s="101" t="s">
        <v>2968</v>
      </c>
      <c r="C624" s="124">
        <v>6239899</v>
      </c>
      <c r="D624" s="79">
        <v>0</v>
      </c>
      <c r="E624" s="77">
        <v>118585000</v>
      </c>
      <c r="F624" s="125" t="s">
        <v>2992</v>
      </c>
      <c r="G624" s="123"/>
    </row>
    <row r="625" spans="1:7" ht="12.75">
      <c r="A625" s="100">
        <v>240314</v>
      </c>
      <c r="B625" s="101" t="s">
        <v>2968</v>
      </c>
      <c r="C625" s="124">
        <v>349066</v>
      </c>
      <c r="D625" s="79">
        <v>0</v>
      </c>
      <c r="E625" s="77">
        <v>118686000</v>
      </c>
      <c r="F625" s="125" t="s">
        <v>2993</v>
      </c>
      <c r="G625" s="123"/>
    </row>
    <row r="626" spans="1:7" ht="12.75">
      <c r="A626" s="100">
        <v>240314</v>
      </c>
      <c r="B626" s="101" t="s">
        <v>2968</v>
      </c>
      <c r="C626" s="124">
        <v>73138</v>
      </c>
      <c r="D626" s="79">
        <v>0</v>
      </c>
      <c r="E626" s="77">
        <v>118888000</v>
      </c>
      <c r="F626" s="125" t="s">
        <v>2994</v>
      </c>
      <c r="G626" s="123"/>
    </row>
    <row r="627" spans="1:7" ht="12.75">
      <c r="A627" s="100">
        <v>240314</v>
      </c>
      <c r="B627" s="101" t="s">
        <v>2968</v>
      </c>
      <c r="C627" s="124">
        <v>2507079</v>
      </c>
      <c r="D627" s="79">
        <v>0</v>
      </c>
      <c r="E627" s="77">
        <v>119191000</v>
      </c>
      <c r="F627" s="125" t="s">
        <v>2995</v>
      </c>
      <c r="G627" s="123"/>
    </row>
    <row r="628" spans="1:7" ht="12.75">
      <c r="A628" s="100">
        <v>240314</v>
      </c>
      <c r="B628" s="101" t="s">
        <v>2968</v>
      </c>
      <c r="C628" s="124">
        <v>1323702</v>
      </c>
      <c r="D628" s="79">
        <v>0</v>
      </c>
      <c r="E628" s="77">
        <v>119494000</v>
      </c>
      <c r="F628" s="125" t="s">
        <v>2996</v>
      </c>
      <c r="G628" s="123"/>
    </row>
    <row r="629" spans="1:7" ht="12.75">
      <c r="A629" s="100">
        <v>240314</v>
      </c>
      <c r="B629" s="101" t="s">
        <v>2968</v>
      </c>
      <c r="C629" s="124">
        <v>7751593</v>
      </c>
      <c r="D629" s="79">
        <v>0</v>
      </c>
      <c r="E629" s="77">
        <v>119595000</v>
      </c>
      <c r="F629" s="125" t="s">
        <v>2997</v>
      </c>
      <c r="G629" s="123"/>
    </row>
    <row r="630" spans="1:7" ht="12.75">
      <c r="A630" s="100">
        <v>240314</v>
      </c>
      <c r="B630" s="101" t="s">
        <v>2968</v>
      </c>
      <c r="C630" s="124">
        <v>1194231</v>
      </c>
      <c r="D630" s="79">
        <v>0</v>
      </c>
      <c r="E630" s="77">
        <v>119797000</v>
      </c>
      <c r="F630" s="125" t="s">
        <v>2998</v>
      </c>
      <c r="G630" s="123"/>
    </row>
    <row r="631" spans="1:7" ht="12.75">
      <c r="A631" s="100">
        <v>240314</v>
      </c>
      <c r="B631" s="101" t="s">
        <v>2968</v>
      </c>
      <c r="C631" s="124">
        <v>2282608</v>
      </c>
      <c r="D631" s="79">
        <v>0</v>
      </c>
      <c r="E631" s="77">
        <v>119999000</v>
      </c>
      <c r="F631" s="125" t="s">
        <v>2999</v>
      </c>
      <c r="G631" s="123"/>
    </row>
    <row r="632" spans="1:7" ht="12.75">
      <c r="A632" s="100">
        <v>240314</v>
      </c>
      <c r="B632" s="101" t="s">
        <v>2968</v>
      </c>
      <c r="C632" s="97">
        <v>62600840</v>
      </c>
      <c r="D632" s="79">
        <v>0</v>
      </c>
      <c r="E632" s="77">
        <v>210111001</v>
      </c>
      <c r="F632" s="125" t="s">
        <v>3000</v>
      </c>
      <c r="G632" s="123"/>
    </row>
    <row r="633" spans="1:7" ht="12.75">
      <c r="A633" s="100">
        <v>240314</v>
      </c>
      <c r="B633" s="101" t="s">
        <v>2968</v>
      </c>
      <c r="C633" s="97">
        <v>11811513</v>
      </c>
      <c r="D633" s="79">
        <v>0</v>
      </c>
      <c r="E633" s="77">
        <v>210108001</v>
      </c>
      <c r="F633" s="125" t="s">
        <v>3001</v>
      </c>
      <c r="G633" s="123"/>
    </row>
    <row r="634" spans="1:7" ht="12.75">
      <c r="A634" s="100">
        <v>240314</v>
      </c>
      <c r="B634" s="101" t="s">
        <v>2968</v>
      </c>
      <c r="C634" s="97">
        <v>12604231</v>
      </c>
      <c r="D634" s="79">
        <v>0</v>
      </c>
      <c r="E634" s="77">
        <v>210113001</v>
      </c>
      <c r="F634" s="125" t="s">
        <v>3002</v>
      </c>
      <c r="G634" s="123"/>
    </row>
    <row r="635" spans="1:7" ht="12.75">
      <c r="A635" s="100">
        <v>240314</v>
      </c>
      <c r="B635" s="101" t="s">
        <v>2968</v>
      </c>
      <c r="C635" s="97">
        <v>5427627</v>
      </c>
      <c r="D635" s="79">
        <v>0</v>
      </c>
      <c r="E635" s="77">
        <v>210147001</v>
      </c>
      <c r="F635" s="125" t="s">
        <v>3003</v>
      </c>
      <c r="G635" s="123"/>
    </row>
    <row r="636" spans="1:7" ht="12.75">
      <c r="A636" s="100">
        <v>240314</v>
      </c>
      <c r="B636" s="101" t="s">
        <v>2968</v>
      </c>
      <c r="C636" s="124">
        <v>23271109</v>
      </c>
      <c r="D636" s="79">
        <v>0</v>
      </c>
      <c r="E636" s="77" t="s">
        <v>3004</v>
      </c>
      <c r="F636" s="84" t="s">
        <v>3005</v>
      </c>
      <c r="G636" s="123"/>
    </row>
    <row r="637" spans="1:7" ht="12.75">
      <c r="A637" s="100">
        <v>240314</v>
      </c>
      <c r="B637" s="101" t="s">
        <v>2968</v>
      </c>
      <c r="C637" s="124">
        <v>3788863</v>
      </c>
      <c r="D637" s="79">
        <v>0</v>
      </c>
      <c r="E637" s="77" t="s">
        <v>3006</v>
      </c>
      <c r="F637" s="84" t="s">
        <v>3007</v>
      </c>
      <c r="G637" s="123"/>
    </row>
    <row r="638" spans="1:7" ht="12.75">
      <c r="A638" s="100">
        <v>240314</v>
      </c>
      <c r="B638" s="101" t="s">
        <v>2968</v>
      </c>
      <c r="C638" s="124">
        <v>1147994</v>
      </c>
      <c r="D638" s="79">
        <v>0</v>
      </c>
      <c r="E638" s="77" t="s">
        <v>3008</v>
      </c>
      <c r="F638" s="84" t="s">
        <v>3009</v>
      </c>
      <c r="G638" s="123"/>
    </row>
    <row r="639" spans="1:7" ht="12.75">
      <c r="A639" s="100">
        <v>240314</v>
      </c>
      <c r="B639" s="101" t="s">
        <v>2968</v>
      </c>
      <c r="C639" s="124">
        <v>2355191</v>
      </c>
      <c r="D639" s="79">
        <v>0</v>
      </c>
      <c r="E639" s="77">
        <v>216005360</v>
      </c>
      <c r="F639" s="84" t="s">
        <v>3010</v>
      </c>
      <c r="G639" s="123"/>
    </row>
    <row r="640" spans="1:7" ht="12.75">
      <c r="A640" s="100">
        <v>240314</v>
      </c>
      <c r="B640" s="101" t="s">
        <v>2968</v>
      </c>
      <c r="C640" s="124">
        <v>2516288</v>
      </c>
      <c r="D640" s="79">
        <v>0</v>
      </c>
      <c r="E640" s="77" t="s">
        <v>409</v>
      </c>
      <c r="F640" s="84" t="s">
        <v>3011</v>
      </c>
      <c r="G640" s="123"/>
    </row>
    <row r="641" spans="1:7" ht="12.75">
      <c r="A641" s="100">
        <v>240314</v>
      </c>
      <c r="B641" s="101" t="s">
        <v>2968</v>
      </c>
      <c r="C641" s="124">
        <v>2642255</v>
      </c>
      <c r="D641" s="79">
        <v>0</v>
      </c>
      <c r="E641" s="77" t="s">
        <v>3012</v>
      </c>
      <c r="F641" s="84" t="s">
        <v>3013</v>
      </c>
      <c r="G641" s="123"/>
    </row>
    <row r="642" spans="1:7" ht="12.75">
      <c r="A642" s="100">
        <v>240314</v>
      </c>
      <c r="B642" s="101" t="s">
        <v>2968</v>
      </c>
      <c r="C642" s="124">
        <v>2083235</v>
      </c>
      <c r="D642" s="79">
        <v>0</v>
      </c>
      <c r="E642" s="77" t="s">
        <v>3014</v>
      </c>
      <c r="F642" s="84" t="s">
        <v>3015</v>
      </c>
      <c r="G642" s="123"/>
    </row>
    <row r="643" spans="1:7" ht="12.75">
      <c r="A643" s="100">
        <v>240314</v>
      </c>
      <c r="B643" s="101" t="s">
        <v>2968</v>
      </c>
      <c r="C643" s="124">
        <v>2894341</v>
      </c>
      <c r="D643" s="79">
        <v>0</v>
      </c>
      <c r="E643" s="77" t="s">
        <v>182</v>
      </c>
      <c r="F643" s="84" t="s">
        <v>3016</v>
      </c>
      <c r="G643" s="123"/>
    </row>
    <row r="644" spans="1:7" ht="12.75">
      <c r="A644" s="100">
        <v>240314</v>
      </c>
      <c r="B644" s="101" t="s">
        <v>2968</v>
      </c>
      <c r="C644" s="124">
        <v>2033902</v>
      </c>
      <c r="D644" s="79">
        <v>0</v>
      </c>
      <c r="E644" s="77" t="s">
        <v>3017</v>
      </c>
      <c r="F644" s="84" t="s">
        <v>3018</v>
      </c>
      <c r="G644" s="123"/>
    </row>
    <row r="645" spans="1:7" ht="12.75">
      <c r="A645" s="100">
        <v>240314</v>
      </c>
      <c r="B645" s="101" t="s">
        <v>2968</v>
      </c>
      <c r="C645" s="124">
        <v>1948946</v>
      </c>
      <c r="D645" s="79">
        <v>0</v>
      </c>
      <c r="E645" s="77">
        <v>215915759</v>
      </c>
      <c r="F645" s="84" t="s">
        <v>3019</v>
      </c>
      <c r="G645" s="123"/>
    </row>
    <row r="646" spans="1:7" ht="12.75">
      <c r="A646" s="100">
        <v>240314</v>
      </c>
      <c r="B646" s="101" t="s">
        <v>2968</v>
      </c>
      <c r="C646" s="124">
        <v>6320607</v>
      </c>
      <c r="D646" s="79">
        <v>0</v>
      </c>
      <c r="E646" s="77" t="s">
        <v>3020</v>
      </c>
      <c r="F646" s="84" t="s">
        <v>3021</v>
      </c>
      <c r="G646" s="123"/>
    </row>
    <row r="647" spans="1:7" ht="12.75">
      <c r="A647" s="100">
        <v>240314</v>
      </c>
      <c r="B647" s="101" t="s">
        <v>2968</v>
      </c>
      <c r="C647" s="124">
        <v>3096560</v>
      </c>
      <c r="D647" s="79">
        <v>0</v>
      </c>
      <c r="E647" s="77" t="s">
        <v>3022</v>
      </c>
      <c r="F647" s="84" t="s">
        <v>3023</v>
      </c>
      <c r="G647" s="123"/>
    </row>
    <row r="648" spans="1:7" ht="12.75">
      <c r="A648" s="100">
        <v>240314</v>
      </c>
      <c r="B648" s="101" t="s">
        <v>2968</v>
      </c>
      <c r="C648" s="124">
        <v>4013504</v>
      </c>
      <c r="D648" s="79">
        <v>0</v>
      </c>
      <c r="E648" s="77" t="s">
        <v>3024</v>
      </c>
      <c r="F648" s="84" t="s">
        <v>3025</v>
      </c>
      <c r="G648" s="123"/>
    </row>
    <row r="649" spans="1:7" ht="12.75">
      <c r="A649" s="100">
        <v>240314</v>
      </c>
      <c r="B649" s="101" t="s">
        <v>2968</v>
      </c>
      <c r="C649" s="124">
        <v>5558204</v>
      </c>
      <c r="D649" s="79">
        <v>0</v>
      </c>
      <c r="E649" s="77" t="s">
        <v>3026</v>
      </c>
      <c r="F649" s="84" t="s">
        <v>3027</v>
      </c>
      <c r="G649" s="123"/>
    </row>
    <row r="650" spans="1:7" ht="12.75">
      <c r="A650" s="100">
        <v>240314</v>
      </c>
      <c r="B650" s="101" t="s">
        <v>2968</v>
      </c>
      <c r="C650" s="124">
        <v>6157125</v>
      </c>
      <c r="D650" s="79">
        <v>0</v>
      </c>
      <c r="E650" s="77">
        <v>210123001</v>
      </c>
      <c r="F650" s="84" t="s">
        <v>3028</v>
      </c>
      <c r="G650" s="123"/>
    </row>
    <row r="651" spans="1:7" ht="12.75">
      <c r="A651" s="100">
        <v>240314</v>
      </c>
      <c r="B651" s="101" t="s">
        <v>2968</v>
      </c>
      <c r="C651" s="124">
        <v>2206252</v>
      </c>
      <c r="D651" s="79">
        <v>0</v>
      </c>
      <c r="E651" s="77" t="s">
        <v>3029</v>
      </c>
      <c r="F651" s="84" t="s">
        <v>3030</v>
      </c>
      <c r="G651" s="123"/>
    </row>
    <row r="652" spans="1:7" ht="12.75">
      <c r="A652" s="100">
        <v>240314</v>
      </c>
      <c r="B652" s="101" t="s">
        <v>2968</v>
      </c>
      <c r="C652" s="124">
        <v>1958583</v>
      </c>
      <c r="D652" s="79">
        <v>0</v>
      </c>
      <c r="E652" s="77" t="s">
        <v>3031</v>
      </c>
      <c r="F652" s="84" t="s">
        <v>3032</v>
      </c>
      <c r="G652" s="123"/>
    </row>
    <row r="653" spans="1:7" ht="12.75">
      <c r="A653" s="100">
        <v>240314</v>
      </c>
      <c r="B653" s="101" t="s">
        <v>2968</v>
      </c>
      <c r="C653" s="124">
        <v>1523708</v>
      </c>
      <c r="D653" s="79">
        <v>0</v>
      </c>
      <c r="E653" s="77" t="s">
        <v>3033</v>
      </c>
      <c r="F653" s="84" t="s">
        <v>3034</v>
      </c>
      <c r="G653" s="123"/>
    </row>
    <row r="654" spans="1:7" ht="12.75">
      <c r="A654" s="100">
        <v>240314</v>
      </c>
      <c r="B654" s="101" t="s">
        <v>2968</v>
      </c>
      <c r="C654" s="124">
        <v>1162278</v>
      </c>
      <c r="D654" s="79">
        <v>0</v>
      </c>
      <c r="E654" s="77" t="s">
        <v>3035</v>
      </c>
      <c r="F654" s="84" t="s">
        <v>3036</v>
      </c>
      <c r="G654" s="123"/>
    </row>
    <row r="655" spans="1:7" ht="12.75">
      <c r="A655" s="100">
        <v>240314</v>
      </c>
      <c r="B655" s="101" t="s">
        <v>2968</v>
      </c>
      <c r="C655" s="124">
        <v>3696452</v>
      </c>
      <c r="D655" s="79">
        <v>0</v>
      </c>
      <c r="E655" s="77" t="s">
        <v>3037</v>
      </c>
      <c r="F655" s="84" t="s">
        <v>3038</v>
      </c>
      <c r="G655" s="123"/>
    </row>
    <row r="656" spans="1:7" ht="12.75">
      <c r="A656" s="100">
        <v>240314</v>
      </c>
      <c r="B656" s="101" t="s">
        <v>2968</v>
      </c>
      <c r="C656" s="124">
        <v>5917513</v>
      </c>
      <c r="D656" s="79">
        <v>0</v>
      </c>
      <c r="E656" s="77" t="s">
        <v>3039</v>
      </c>
      <c r="F656" s="84" t="s">
        <v>3040</v>
      </c>
      <c r="G656" s="123"/>
    </row>
    <row r="657" spans="1:7" ht="12.75">
      <c r="A657" s="100">
        <v>240314</v>
      </c>
      <c r="B657" s="101" t="s">
        <v>2968</v>
      </c>
      <c r="C657" s="124">
        <v>2088988</v>
      </c>
      <c r="D657" s="79">
        <v>0</v>
      </c>
      <c r="E657" s="77" t="s">
        <v>3041</v>
      </c>
      <c r="F657" s="84" t="s">
        <v>3042</v>
      </c>
      <c r="G657" s="123"/>
    </row>
    <row r="658" spans="1:7" ht="12.75">
      <c r="A658" s="100">
        <v>240314</v>
      </c>
      <c r="B658" s="101" t="s">
        <v>2968</v>
      </c>
      <c r="C658" s="124">
        <v>2120899</v>
      </c>
      <c r="D658" s="79">
        <v>0</v>
      </c>
      <c r="E658" s="77" t="s">
        <v>3043</v>
      </c>
      <c r="F658" s="84" t="s">
        <v>3044</v>
      </c>
      <c r="G658" s="123"/>
    </row>
    <row r="659" spans="1:7" ht="12.75">
      <c r="A659" s="100">
        <v>240314</v>
      </c>
      <c r="B659" s="101" t="s">
        <v>2968</v>
      </c>
      <c r="C659" s="124">
        <v>5558645</v>
      </c>
      <c r="D659" s="79">
        <v>0</v>
      </c>
      <c r="E659" s="77">
        <v>210150001</v>
      </c>
      <c r="F659" s="84" t="s">
        <v>3045</v>
      </c>
      <c r="G659" s="123"/>
    </row>
    <row r="660" spans="1:7" ht="12.75">
      <c r="A660" s="100">
        <v>240314</v>
      </c>
      <c r="B660" s="101" t="s">
        <v>2968</v>
      </c>
      <c r="C660" s="124">
        <v>7180552</v>
      </c>
      <c r="D660" s="79">
        <v>0</v>
      </c>
      <c r="E660" s="77" t="s">
        <v>3046</v>
      </c>
      <c r="F660" s="84" t="s">
        <v>3047</v>
      </c>
      <c r="G660" s="123"/>
    </row>
    <row r="661" spans="1:7" ht="12.75">
      <c r="A661" s="100">
        <v>240314</v>
      </c>
      <c r="B661" s="101" t="s">
        <v>2968</v>
      </c>
      <c r="C661" s="124">
        <v>3261905</v>
      </c>
      <c r="D661" s="79">
        <v>0</v>
      </c>
      <c r="E661" s="77">
        <v>213552835</v>
      </c>
      <c r="F661" s="84" t="s">
        <v>3048</v>
      </c>
      <c r="G661" s="123"/>
    </row>
    <row r="662" spans="1:7" ht="12.75">
      <c r="A662" s="100">
        <v>240314</v>
      </c>
      <c r="B662" s="101" t="s">
        <v>2968</v>
      </c>
      <c r="C662" s="124">
        <v>9360353</v>
      </c>
      <c r="D662" s="79">
        <v>0</v>
      </c>
      <c r="E662" s="77">
        <v>210154001</v>
      </c>
      <c r="F662" s="84" t="s">
        <v>3049</v>
      </c>
      <c r="G662" s="123"/>
    </row>
    <row r="663" spans="1:7" ht="12.75">
      <c r="A663" s="100">
        <v>240314</v>
      </c>
      <c r="B663" s="101" t="s">
        <v>2968</v>
      </c>
      <c r="C663" s="124">
        <v>4181574</v>
      </c>
      <c r="D663" s="79">
        <v>0</v>
      </c>
      <c r="E663" s="77">
        <v>210163001</v>
      </c>
      <c r="F663" s="84" t="s">
        <v>3050</v>
      </c>
      <c r="G663" s="123"/>
    </row>
    <row r="664" spans="1:7" ht="12.75">
      <c r="A664" s="100">
        <v>240314</v>
      </c>
      <c r="B664" s="101" t="s">
        <v>2968</v>
      </c>
      <c r="C664" s="124">
        <v>5981078</v>
      </c>
      <c r="D664" s="79">
        <v>0</v>
      </c>
      <c r="E664" s="77">
        <v>210166001</v>
      </c>
      <c r="F664" s="84" t="s">
        <v>3051</v>
      </c>
      <c r="G664" s="123"/>
    </row>
    <row r="665" spans="1:7" ht="12.75">
      <c r="A665" s="100">
        <v>240314</v>
      </c>
      <c r="B665" s="101" t="s">
        <v>2968</v>
      </c>
      <c r="C665" s="124">
        <v>2006743</v>
      </c>
      <c r="D665" s="79">
        <v>0</v>
      </c>
      <c r="E665" s="77">
        <v>217066170</v>
      </c>
      <c r="F665" s="84" t="s">
        <v>3052</v>
      </c>
      <c r="G665" s="123"/>
    </row>
    <row r="666" spans="1:7" ht="12.75">
      <c r="A666" s="100">
        <v>240314</v>
      </c>
      <c r="B666" s="101" t="s">
        <v>2968</v>
      </c>
      <c r="C666" s="124">
        <v>7551515</v>
      </c>
      <c r="D666" s="79">
        <v>0</v>
      </c>
      <c r="E666" s="77" t="s">
        <v>193</v>
      </c>
      <c r="F666" s="84" t="s">
        <v>3053</v>
      </c>
      <c r="G666" s="123"/>
    </row>
    <row r="667" spans="1:7" ht="12.75">
      <c r="A667" s="100">
        <v>240314</v>
      </c>
      <c r="B667" s="101" t="s">
        <v>2968</v>
      </c>
      <c r="C667" s="124">
        <v>2952713</v>
      </c>
      <c r="D667" s="79">
        <v>0</v>
      </c>
      <c r="E667" s="77" t="s">
        <v>3054</v>
      </c>
      <c r="F667" s="84" t="s">
        <v>3055</v>
      </c>
      <c r="G667" s="123"/>
    </row>
    <row r="668" spans="1:7" ht="12.75">
      <c r="A668" s="100">
        <v>240314</v>
      </c>
      <c r="B668" s="101" t="s">
        <v>2968</v>
      </c>
      <c r="C668" s="124">
        <v>2639470</v>
      </c>
      <c r="D668" s="79">
        <v>0</v>
      </c>
      <c r="E668" s="77" t="s">
        <v>3056</v>
      </c>
      <c r="F668" s="84" t="s">
        <v>3057</v>
      </c>
      <c r="G668" s="123"/>
    </row>
    <row r="669" spans="1:7" ht="12.75">
      <c r="A669" s="100">
        <v>240314</v>
      </c>
      <c r="B669" s="101" t="s">
        <v>2968</v>
      </c>
      <c r="C669" s="124">
        <v>1574180</v>
      </c>
      <c r="D669" s="79">
        <v>0</v>
      </c>
      <c r="E669" s="77" t="s">
        <v>3058</v>
      </c>
      <c r="F669" s="84" t="s">
        <v>3059</v>
      </c>
      <c r="G669" s="123"/>
    </row>
    <row r="670" spans="1:7" ht="12.75">
      <c r="A670" s="100">
        <v>240314</v>
      </c>
      <c r="B670" s="101" t="s">
        <v>2968</v>
      </c>
      <c r="C670" s="124">
        <v>3922097</v>
      </c>
      <c r="D670" s="79">
        <v>0</v>
      </c>
      <c r="E670" s="77">
        <v>210170001</v>
      </c>
      <c r="F670" s="84" t="s">
        <v>3060</v>
      </c>
      <c r="G670" s="123"/>
    </row>
    <row r="671" spans="1:7" ht="12.75">
      <c r="A671" s="100">
        <v>240314</v>
      </c>
      <c r="B671" s="101" t="s">
        <v>2968</v>
      </c>
      <c r="C671" s="124">
        <v>6726044</v>
      </c>
      <c r="D671" s="79">
        <v>0</v>
      </c>
      <c r="E671" s="77">
        <v>210173001</v>
      </c>
      <c r="F671" s="84" t="s">
        <v>3061</v>
      </c>
      <c r="G671" s="123"/>
    </row>
    <row r="672" spans="1:7" ht="12.75">
      <c r="A672" s="100">
        <v>240314</v>
      </c>
      <c r="B672" s="101" t="s">
        <v>2968</v>
      </c>
      <c r="C672" s="124">
        <v>14984312</v>
      </c>
      <c r="D672" s="79">
        <v>0</v>
      </c>
      <c r="E672" s="77">
        <v>210176001</v>
      </c>
      <c r="F672" s="84" t="s">
        <v>3062</v>
      </c>
      <c r="G672" s="123"/>
    </row>
    <row r="673" spans="1:7" ht="12.75">
      <c r="A673" s="100">
        <v>240314</v>
      </c>
      <c r="B673" s="101" t="s">
        <v>2968</v>
      </c>
      <c r="C673" s="124">
        <v>4384010</v>
      </c>
      <c r="D673" s="79">
        <v>0</v>
      </c>
      <c r="E673" s="77">
        <v>210976109</v>
      </c>
      <c r="F673" s="84" t="s">
        <v>3063</v>
      </c>
      <c r="G673" s="123"/>
    </row>
    <row r="674" spans="1:7" ht="12.75">
      <c r="A674" s="100">
        <v>240314</v>
      </c>
      <c r="B674" s="101" t="s">
        <v>2968</v>
      </c>
      <c r="C674" s="124">
        <v>1342654</v>
      </c>
      <c r="D674" s="79">
        <v>0</v>
      </c>
      <c r="E674" s="77">
        <v>211176111</v>
      </c>
      <c r="F674" s="84" t="s">
        <v>3064</v>
      </c>
      <c r="G674" s="123"/>
    </row>
    <row r="675" spans="1:7" ht="12.75">
      <c r="A675" s="100">
        <v>240314</v>
      </c>
      <c r="B675" s="101" t="s">
        <v>2968</v>
      </c>
      <c r="C675" s="124">
        <v>1553394</v>
      </c>
      <c r="D675" s="79">
        <v>0</v>
      </c>
      <c r="E675" s="77">
        <v>214776147</v>
      </c>
      <c r="F675" s="84" t="s">
        <v>3065</v>
      </c>
      <c r="G675" s="123"/>
    </row>
    <row r="676" spans="1:7" ht="12.75">
      <c r="A676" s="100">
        <v>240314</v>
      </c>
      <c r="B676" s="101" t="s">
        <v>2968</v>
      </c>
      <c r="C676" s="124">
        <v>3341845</v>
      </c>
      <c r="D676" s="79">
        <v>0</v>
      </c>
      <c r="E676" s="77">
        <v>212076520</v>
      </c>
      <c r="F676" s="84" t="s">
        <v>3066</v>
      </c>
      <c r="G676" s="123"/>
    </row>
    <row r="677" spans="1:7" ht="12.75">
      <c r="A677" s="100">
        <v>240314</v>
      </c>
      <c r="B677" s="101" t="s">
        <v>2968</v>
      </c>
      <c r="C677" s="124">
        <v>2158176</v>
      </c>
      <c r="D677" s="79">
        <v>0</v>
      </c>
      <c r="E677" s="77">
        <v>213476834</v>
      </c>
      <c r="F677" s="84" t="s">
        <v>3067</v>
      </c>
      <c r="G677" s="123"/>
    </row>
    <row r="678" spans="1:7" ht="12.75">
      <c r="A678" s="100">
        <v>240314</v>
      </c>
      <c r="B678" s="101" t="s">
        <v>2968</v>
      </c>
      <c r="C678" s="124">
        <v>21738</v>
      </c>
      <c r="D678" s="79">
        <v>0</v>
      </c>
      <c r="E678" s="77" t="s">
        <v>3068</v>
      </c>
      <c r="F678" s="84" t="s">
        <v>3069</v>
      </c>
      <c r="G678" s="123"/>
    </row>
    <row r="679" spans="1:7" ht="12.75">
      <c r="A679" s="100">
        <v>240314</v>
      </c>
      <c r="B679" s="101" t="s">
        <v>2968</v>
      </c>
      <c r="C679" s="124">
        <v>3195</v>
      </c>
      <c r="D679" s="79">
        <v>0</v>
      </c>
      <c r="E679" s="77" t="s">
        <v>3070</v>
      </c>
      <c r="F679" s="84" t="s">
        <v>3071</v>
      </c>
      <c r="G679" s="123"/>
    </row>
    <row r="680" spans="1:7" ht="12.75">
      <c r="A680" s="100">
        <v>240314</v>
      </c>
      <c r="B680" s="101" t="s">
        <v>2968</v>
      </c>
      <c r="C680" s="124">
        <v>6097</v>
      </c>
      <c r="D680" s="79">
        <v>0</v>
      </c>
      <c r="E680" s="77" t="s">
        <v>314</v>
      </c>
      <c r="F680" s="84" t="s">
        <v>3072</v>
      </c>
      <c r="G680" s="123"/>
    </row>
    <row r="681" spans="1:7" ht="12.75">
      <c r="A681" s="100">
        <v>240314</v>
      </c>
      <c r="B681" s="101" t="s">
        <v>2968</v>
      </c>
      <c r="C681" s="124">
        <v>33548</v>
      </c>
      <c r="D681" s="79">
        <v>0</v>
      </c>
      <c r="E681" s="77" t="s">
        <v>3073</v>
      </c>
      <c r="F681" s="84" t="s">
        <v>3074</v>
      </c>
      <c r="G681" s="123"/>
    </row>
    <row r="682" spans="1:7" ht="12.75">
      <c r="A682" s="100">
        <v>240314</v>
      </c>
      <c r="B682" s="101" t="s">
        <v>2968</v>
      </c>
      <c r="C682" s="124">
        <v>28634</v>
      </c>
      <c r="D682" s="79">
        <v>0</v>
      </c>
      <c r="E682" s="77" t="s">
        <v>380</v>
      </c>
      <c r="F682" s="84" t="s">
        <v>3075</v>
      </c>
      <c r="G682" s="123"/>
    </row>
    <row r="683" spans="1:7" ht="12.75">
      <c r="A683" s="100">
        <v>240314</v>
      </c>
      <c r="B683" s="101" t="s">
        <v>2968</v>
      </c>
      <c r="C683" s="124">
        <v>44542</v>
      </c>
      <c r="D683" s="79">
        <v>0</v>
      </c>
      <c r="E683" s="77" t="s">
        <v>3076</v>
      </c>
      <c r="F683" s="84" t="s">
        <v>3077</v>
      </c>
      <c r="G683" s="123"/>
    </row>
    <row r="684" spans="1:7" ht="12.75">
      <c r="A684" s="100">
        <v>240314</v>
      </c>
      <c r="B684" s="101" t="s">
        <v>2968</v>
      </c>
      <c r="C684" s="124">
        <v>7423</v>
      </c>
      <c r="D684" s="79">
        <v>0</v>
      </c>
      <c r="E684" s="77" t="s">
        <v>402</v>
      </c>
      <c r="F684" s="84" t="s">
        <v>3078</v>
      </c>
      <c r="G684" s="123"/>
    </row>
    <row r="685" spans="1:7" ht="12.75">
      <c r="A685" s="100">
        <v>240314</v>
      </c>
      <c r="B685" s="101" t="s">
        <v>2968</v>
      </c>
      <c r="C685" s="124">
        <v>18611</v>
      </c>
      <c r="D685" s="79">
        <v>0</v>
      </c>
      <c r="E685" s="77" t="s">
        <v>3079</v>
      </c>
      <c r="F685" s="84" t="s">
        <v>3080</v>
      </c>
      <c r="G685" s="123"/>
    </row>
    <row r="686" spans="1:7" ht="12.75">
      <c r="A686" s="100">
        <v>240314</v>
      </c>
      <c r="B686" s="101" t="s">
        <v>2968</v>
      </c>
      <c r="C686" s="124">
        <v>20265</v>
      </c>
      <c r="D686" s="79">
        <v>0</v>
      </c>
      <c r="E686" s="77" t="s">
        <v>3081</v>
      </c>
      <c r="F686" s="84" t="s">
        <v>3082</v>
      </c>
      <c r="G686" s="123"/>
    </row>
    <row r="687" spans="1:7" ht="12.75">
      <c r="A687" s="100">
        <v>240314</v>
      </c>
      <c r="B687" s="101" t="s">
        <v>2968</v>
      </c>
      <c r="C687" s="124">
        <v>32452</v>
      </c>
      <c r="D687" s="79">
        <v>0</v>
      </c>
      <c r="E687" s="77" t="s">
        <v>430</v>
      </c>
      <c r="F687" s="84" t="s">
        <v>2969</v>
      </c>
      <c r="G687" s="123"/>
    </row>
    <row r="688" spans="1:7" ht="12.75">
      <c r="A688" s="100">
        <v>240314</v>
      </c>
      <c r="B688" s="101" t="s">
        <v>2968</v>
      </c>
      <c r="C688" s="124">
        <v>10592</v>
      </c>
      <c r="D688" s="79">
        <v>0</v>
      </c>
      <c r="E688" s="77" t="s">
        <v>3083</v>
      </c>
      <c r="F688" s="84" t="s">
        <v>3084</v>
      </c>
      <c r="G688" s="123"/>
    </row>
    <row r="689" spans="1:7" ht="12.75">
      <c r="A689" s="100">
        <v>240314</v>
      </c>
      <c r="B689" s="101" t="s">
        <v>2968</v>
      </c>
      <c r="C689" s="124">
        <v>66598</v>
      </c>
      <c r="D689" s="79">
        <v>0</v>
      </c>
      <c r="E689" s="77" t="s">
        <v>3085</v>
      </c>
      <c r="F689" s="84" t="s">
        <v>3086</v>
      </c>
      <c r="G689" s="123"/>
    </row>
    <row r="690" spans="1:7" ht="12.75">
      <c r="A690" s="100">
        <v>240314</v>
      </c>
      <c r="B690" s="101" t="s">
        <v>2968</v>
      </c>
      <c r="C690" s="124">
        <v>68226</v>
      </c>
      <c r="D690" s="79">
        <v>0</v>
      </c>
      <c r="E690" s="77">
        <v>215105051</v>
      </c>
      <c r="F690" s="84" t="s">
        <v>3087</v>
      </c>
      <c r="G690" s="123"/>
    </row>
    <row r="691" spans="1:7" ht="12.75">
      <c r="A691" s="100">
        <v>240314</v>
      </c>
      <c r="B691" s="101" t="s">
        <v>2968</v>
      </c>
      <c r="C691" s="124">
        <v>13003</v>
      </c>
      <c r="D691" s="79">
        <v>0</v>
      </c>
      <c r="E691" s="77" t="s">
        <v>2641</v>
      </c>
      <c r="F691" s="84" t="s">
        <v>3088</v>
      </c>
      <c r="G691" s="123"/>
    </row>
    <row r="692" spans="1:7" ht="12.75">
      <c r="A692" s="100">
        <v>240314</v>
      </c>
      <c r="B692" s="101" t="s">
        <v>2968</v>
      </c>
      <c r="C692" s="124">
        <v>6964</v>
      </c>
      <c r="D692" s="79">
        <v>0</v>
      </c>
      <c r="E692" s="77" t="s">
        <v>3089</v>
      </c>
      <c r="F692" s="84" t="s">
        <v>3050</v>
      </c>
      <c r="G692" s="123"/>
    </row>
    <row r="693" spans="1:7" ht="12.75">
      <c r="A693" s="100">
        <v>240314</v>
      </c>
      <c r="B693" s="101" t="s">
        <v>2968</v>
      </c>
      <c r="C693" s="124">
        <v>46114</v>
      </c>
      <c r="D693" s="79">
        <v>0</v>
      </c>
      <c r="E693" s="77" t="s">
        <v>3090</v>
      </c>
      <c r="F693" s="84" t="s">
        <v>3091</v>
      </c>
      <c r="G693" s="123"/>
    </row>
    <row r="694" spans="1:7" ht="12.75">
      <c r="A694" s="100">
        <v>240314</v>
      </c>
      <c r="B694" s="101" t="s">
        <v>2968</v>
      </c>
      <c r="C694" s="124">
        <v>8256</v>
      </c>
      <c r="D694" s="79">
        <v>0</v>
      </c>
      <c r="E694" s="77" t="s">
        <v>3092</v>
      </c>
      <c r="F694" s="84" t="s">
        <v>3093</v>
      </c>
      <c r="G694" s="123"/>
    </row>
    <row r="695" spans="1:7" ht="12.75">
      <c r="A695" s="100">
        <v>240314</v>
      </c>
      <c r="B695" s="101" t="s">
        <v>2968</v>
      </c>
      <c r="C695" s="124">
        <v>10525</v>
      </c>
      <c r="D695" s="79">
        <v>0</v>
      </c>
      <c r="E695" s="77" t="s">
        <v>3094</v>
      </c>
      <c r="F695" s="84" t="s">
        <v>3095</v>
      </c>
      <c r="G695" s="123"/>
    </row>
    <row r="696" spans="1:7" ht="12.75">
      <c r="A696" s="100">
        <v>240314</v>
      </c>
      <c r="B696" s="101" t="s">
        <v>2968</v>
      </c>
      <c r="C696" s="124">
        <v>21618</v>
      </c>
      <c r="D696" s="79">
        <v>0</v>
      </c>
      <c r="E696" s="77" t="s">
        <v>2902</v>
      </c>
      <c r="F696" s="84" t="s">
        <v>3096</v>
      </c>
      <c r="G696" s="123"/>
    </row>
    <row r="697" spans="1:7" ht="12.75">
      <c r="A697" s="100">
        <v>240314</v>
      </c>
      <c r="B697" s="101" t="s">
        <v>2968</v>
      </c>
      <c r="C697" s="124">
        <v>33567</v>
      </c>
      <c r="D697" s="79">
        <v>0</v>
      </c>
      <c r="E697" s="77" t="s">
        <v>3097</v>
      </c>
      <c r="F697" s="84" t="s">
        <v>2971</v>
      </c>
      <c r="G697" s="123"/>
    </row>
    <row r="698" spans="1:7" ht="12.75">
      <c r="A698" s="100">
        <v>240314</v>
      </c>
      <c r="B698" s="101" t="s">
        <v>2968</v>
      </c>
      <c r="C698" s="124">
        <v>12624</v>
      </c>
      <c r="D698" s="79">
        <v>0</v>
      </c>
      <c r="E698" s="77" t="s">
        <v>223</v>
      </c>
      <c r="F698" s="84" t="s">
        <v>3098</v>
      </c>
      <c r="G698" s="123"/>
    </row>
    <row r="699" spans="1:7" ht="12.75">
      <c r="A699" s="100">
        <v>240314</v>
      </c>
      <c r="B699" s="101" t="s">
        <v>2968</v>
      </c>
      <c r="C699" s="124">
        <v>10258</v>
      </c>
      <c r="D699" s="79">
        <v>0</v>
      </c>
      <c r="E699" s="77" t="s">
        <v>3099</v>
      </c>
      <c r="F699" s="84" t="s">
        <v>3100</v>
      </c>
      <c r="G699" s="123"/>
    </row>
    <row r="700" spans="1:7" ht="12.75">
      <c r="A700" s="100">
        <v>240314</v>
      </c>
      <c r="B700" s="101" t="s">
        <v>2968</v>
      </c>
      <c r="C700" s="124">
        <v>50909</v>
      </c>
      <c r="D700" s="79">
        <v>0</v>
      </c>
      <c r="E700" s="77" t="s">
        <v>3101</v>
      </c>
      <c r="F700" s="84" t="s">
        <v>3102</v>
      </c>
      <c r="G700" s="123"/>
    </row>
    <row r="701" spans="1:7" ht="12.75">
      <c r="A701" s="100">
        <v>240314</v>
      </c>
      <c r="B701" s="101" t="s">
        <v>2968</v>
      </c>
      <c r="C701" s="124">
        <v>11255</v>
      </c>
      <c r="D701" s="79">
        <v>0</v>
      </c>
      <c r="E701" s="77" t="s">
        <v>3103</v>
      </c>
      <c r="F701" s="84" t="s">
        <v>3104</v>
      </c>
      <c r="G701" s="123"/>
    </row>
    <row r="702" spans="1:7" ht="12.75">
      <c r="A702" s="100">
        <v>240314</v>
      </c>
      <c r="B702" s="101" t="s">
        <v>2968</v>
      </c>
      <c r="C702" s="124">
        <v>55401</v>
      </c>
      <c r="D702" s="79">
        <v>0</v>
      </c>
      <c r="E702" s="77" t="s">
        <v>3105</v>
      </c>
      <c r="F702" s="84" t="s">
        <v>2973</v>
      </c>
      <c r="G702" s="123"/>
    </row>
    <row r="703" spans="1:7" ht="12.75">
      <c r="A703" s="100">
        <v>240314</v>
      </c>
      <c r="B703" s="101" t="s">
        <v>2968</v>
      </c>
      <c r="C703" s="124">
        <v>11833</v>
      </c>
      <c r="D703" s="79">
        <v>0</v>
      </c>
      <c r="E703" s="77" t="s">
        <v>395</v>
      </c>
      <c r="F703" s="84" t="s">
        <v>3106</v>
      </c>
      <c r="G703" s="123"/>
    </row>
    <row r="704" spans="1:7" ht="12.75">
      <c r="A704" s="100">
        <v>240314</v>
      </c>
      <c r="B704" s="101" t="s">
        <v>2968</v>
      </c>
      <c r="C704" s="124">
        <v>29313</v>
      </c>
      <c r="D704" s="79">
        <v>0</v>
      </c>
      <c r="E704" s="77" t="s">
        <v>3107</v>
      </c>
      <c r="F704" s="84" t="s">
        <v>3108</v>
      </c>
      <c r="G704" s="123"/>
    </row>
    <row r="705" spans="1:7" ht="12.75">
      <c r="A705" s="100">
        <v>240314</v>
      </c>
      <c r="B705" s="101" t="s">
        <v>2968</v>
      </c>
      <c r="C705" s="124">
        <v>8278</v>
      </c>
      <c r="D705" s="79">
        <v>0</v>
      </c>
      <c r="E705" s="77" t="s">
        <v>3109</v>
      </c>
      <c r="F705" s="84" t="s">
        <v>3110</v>
      </c>
      <c r="G705" s="123"/>
    </row>
    <row r="706" spans="1:7" ht="12.75">
      <c r="A706" s="100">
        <v>240314</v>
      </c>
      <c r="B706" s="101" t="s">
        <v>2968</v>
      </c>
      <c r="C706" s="124">
        <v>7587</v>
      </c>
      <c r="D706" s="79">
        <v>0</v>
      </c>
      <c r="E706" s="77" t="s">
        <v>445</v>
      </c>
      <c r="F706" s="84" t="s">
        <v>3111</v>
      </c>
      <c r="G706" s="123"/>
    </row>
    <row r="707" spans="1:7" ht="12.75">
      <c r="A707" s="100">
        <v>240314</v>
      </c>
      <c r="B707" s="101" t="s">
        <v>2968</v>
      </c>
      <c r="C707" s="124">
        <v>57086</v>
      </c>
      <c r="D707" s="79">
        <v>0</v>
      </c>
      <c r="E707" s="77" t="s">
        <v>3112</v>
      </c>
      <c r="F707" s="84" t="s">
        <v>3113</v>
      </c>
      <c r="G707" s="123"/>
    </row>
    <row r="708" spans="1:7" ht="12.75">
      <c r="A708" s="100">
        <v>240314</v>
      </c>
      <c r="B708" s="101" t="s">
        <v>2968</v>
      </c>
      <c r="C708" s="124">
        <v>46378</v>
      </c>
      <c r="D708" s="79">
        <v>0</v>
      </c>
      <c r="E708" s="77" t="s">
        <v>3114</v>
      </c>
      <c r="F708" s="84" t="s">
        <v>3115</v>
      </c>
      <c r="G708" s="123"/>
    </row>
    <row r="709" spans="1:7" ht="12.75">
      <c r="A709" s="100">
        <v>240314</v>
      </c>
      <c r="B709" s="101" t="s">
        <v>2968</v>
      </c>
      <c r="C709" s="124">
        <v>5710</v>
      </c>
      <c r="D709" s="79">
        <v>0</v>
      </c>
      <c r="E709" s="77" t="s">
        <v>3116</v>
      </c>
      <c r="F709" s="84" t="s">
        <v>3117</v>
      </c>
      <c r="G709" s="123"/>
    </row>
    <row r="710" spans="1:7" ht="12.75">
      <c r="A710" s="100">
        <v>240314</v>
      </c>
      <c r="B710" s="101" t="s">
        <v>2968</v>
      </c>
      <c r="C710" s="124">
        <v>110496</v>
      </c>
      <c r="D710" s="79">
        <v>0</v>
      </c>
      <c r="E710" s="77" t="s">
        <v>3118</v>
      </c>
      <c r="F710" s="84" t="s">
        <v>3119</v>
      </c>
      <c r="G710" s="123"/>
    </row>
    <row r="711" spans="1:7" ht="12.75">
      <c r="A711" s="100">
        <v>240314</v>
      </c>
      <c r="B711" s="101" t="s">
        <v>2968</v>
      </c>
      <c r="C711" s="124">
        <v>65688</v>
      </c>
      <c r="D711" s="79">
        <v>0</v>
      </c>
      <c r="E711" s="77" t="s">
        <v>3120</v>
      </c>
      <c r="F711" s="84" t="s">
        <v>3121</v>
      </c>
      <c r="G711" s="123"/>
    </row>
    <row r="712" spans="1:7" ht="12.75">
      <c r="A712" s="100">
        <v>240314</v>
      </c>
      <c r="B712" s="101" t="s">
        <v>2968</v>
      </c>
      <c r="C712" s="124">
        <v>13525</v>
      </c>
      <c r="D712" s="79">
        <v>0</v>
      </c>
      <c r="E712" s="77" t="s">
        <v>3122</v>
      </c>
      <c r="F712" s="84" t="s">
        <v>3123</v>
      </c>
      <c r="G712" s="123"/>
    </row>
    <row r="713" spans="1:7" ht="12.75">
      <c r="A713" s="100">
        <v>240314</v>
      </c>
      <c r="B713" s="101" t="s">
        <v>2968</v>
      </c>
      <c r="C713" s="124">
        <v>23155</v>
      </c>
      <c r="D713" s="79">
        <v>0</v>
      </c>
      <c r="E713" s="77" t="s">
        <v>3124</v>
      </c>
      <c r="F713" s="84" t="s">
        <v>3125</v>
      </c>
      <c r="G713" s="123"/>
    </row>
    <row r="714" spans="1:7" ht="12.75">
      <c r="A714" s="100">
        <v>240314</v>
      </c>
      <c r="B714" s="101" t="s">
        <v>2968</v>
      </c>
      <c r="C714" s="124">
        <v>5638</v>
      </c>
      <c r="D714" s="79">
        <v>0</v>
      </c>
      <c r="E714" s="77" t="s">
        <v>217</v>
      </c>
      <c r="F714" s="84" t="s">
        <v>3126</v>
      </c>
      <c r="G714" s="123"/>
    </row>
    <row r="715" spans="1:7" ht="12.75">
      <c r="A715" s="100">
        <v>240314</v>
      </c>
      <c r="B715" s="101" t="s">
        <v>2968</v>
      </c>
      <c r="C715" s="124">
        <v>23958</v>
      </c>
      <c r="D715" s="79">
        <v>0</v>
      </c>
      <c r="E715" s="77" t="s">
        <v>3127</v>
      </c>
      <c r="F715" s="84" t="s">
        <v>3128</v>
      </c>
      <c r="G715" s="123"/>
    </row>
    <row r="716" spans="1:7" ht="12.75">
      <c r="A716" s="100">
        <v>240314</v>
      </c>
      <c r="B716" s="101" t="s">
        <v>2968</v>
      </c>
      <c r="C716" s="124">
        <v>67666</v>
      </c>
      <c r="D716" s="79">
        <v>0</v>
      </c>
      <c r="E716" s="77" t="s">
        <v>3129</v>
      </c>
      <c r="F716" s="84" t="s">
        <v>3130</v>
      </c>
      <c r="G716" s="123"/>
    </row>
    <row r="717" spans="1:7" ht="12.75">
      <c r="A717" s="100">
        <v>240314</v>
      </c>
      <c r="B717" s="101" t="s">
        <v>2968</v>
      </c>
      <c r="C717" s="124">
        <v>38651</v>
      </c>
      <c r="D717" s="79">
        <v>0</v>
      </c>
      <c r="E717" s="77" t="s">
        <v>3131</v>
      </c>
      <c r="F717" s="84" t="s">
        <v>3132</v>
      </c>
      <c r="G717" s="123"/>
    </row>
    <row r="718" spans="1:7" ht="12.75">
      <c r="A718" s="100">
        <v>240314</v>
      </c>
      <c r="B718" s="101" t="s">
        <v>2968</v>
      </c>
      <c r="C718" s="124">
        <v>17778</v>
      </c>
      <c r="D718" s="79">
        <v>0</v>
      </c>
      <c r="E718" s="77" t="s">
        <v>3133</v>
      </c>
      <c r="F718" s="84" t="s">
        <v>3134</v>
      </c>
      <c r="G718" s="123"/>
    </row>
    <row r="719" spans="1:7" ht="12.75">
      <c r="A719" s="100">
        <v>240314</v>
      </c>
      <c r="B719" s="101" t="s">
        <v>2968</v>
      </c>
      <c r="C719" s="124">
        <v>17504</v>
      </c>
      <c r="D719" s="79">
        <v>0</v>
      </c>
      <c r="E719" s="77">
        <v>214005240</v>
      </c>
      <c r="F719" s="84" t="s">
        <v>3135</v>
      </c>
      <c r="G719" s="123"/>
    </row>
    <row r="720" spans="1:7" ht="12.75">
      <c r="A720" s="100">
        <v>240314</v>
      </c>
      <c r="B720" s="101" t="s">
        <v>2968</v>
      </c>
      <c r="C720" s="124">
        <v>72450</v>
      </c>
      <c r="D720" s="79">
        <v>0</v>
      </c>
      <c r="E720" s="77" t="s">
        <v>3136</v>
      </c>
      <c r="F720" s="84" t="s">
        <v>3137</v>
      </c>
      <c r="G720" s="123"/>
    </row>
    <row r="721" spans="1:7" ht="12.75">
      <c r="A721" s="100">
        <v>240314</v>
      </c>
      <c r="B721" s="101" t="s">
        <v>2968</v>
      </c>
      <c r="C721" s="124">
        <v>8482</v>
      </c>
      <c r="D721" s="79">
        <v>0</v>
      </c>
      <c r="E721" s="77" t="s">
        <v>3138</v>
      </c>
      <c r="F721" s="84" t="s">
        <v>3139</v>
      </c>
      <c r="G721" s="123"/>
    </row>
    <row r="722" spans="1:7" ht="12.75">
      <c r="A722" s="100">
        <v>240314</v>
      </c>
      <c r="B722" s="101" t="s">
        <v>2968</v>
      </c>
      <c r="C722" s="124">
        <v>27043</v>
      </c>
      <c r="D722" s="79">
        <v>0</v>
      </c>
      <c r="E722" s="77" t="s">
        <v>3140</v>
      </c>
      <c r="F722" s="84" t="s">
        <v>3141</v>
      </c>
      <c r="G722" s="123"/>
    </row>
    <row r="723" spans="1:7" ht="12.75">
      <c r="A723" s="100">
        <v>240314</v>
      </c>
      <c r="B723" s="101" t="s">
        <v>2968</v>
      </c>
      <c r="C723" s="124">
        <v>35186</v>
      </c>
      <c r="D723" s="79">
        <v>0</v>
      </c>
      <c r="E723" s="77" t="s">
        <v>3142</v>
      </c>
      <c r="F723" s="84" t="s">
        <v>3143</v>
      </c>
      <c r="G723" s="123"/>
    </row>
    <row r="724" spans="1:7" ht="12.75">
      <c r="A724" s="100">
        <v>240314</v>
      </c>
      <c r="B724" s="101" t="s">
        <v>2968</v>
      </c>
      <c r="C724" s="124">
        <v>7297</v>
      </c>
      <c r="D724" s="79">
        <v>0</v>
      </c>
      <c r="E724" s="77" t="s">
        <v>219</v>
      </c>
      <c r="F724" s="84" t="s">
        <v>3144</v>
      </c>
      <c r="G724" s="123"/>
    </row>
    <row r="725" spans="1:7" ht="12.75">
      <c r="A725" s="100">
        <v>240314</v>
      </c>
      <c r="B725" s="101" t="s">
        <v>2968</v>
      </c>
      <c r="C725" s="124">
        <v>37030</v>
      </c>
      <c r="D725" s="79">
        <v>0</v>
      </c>
      <c r="E725" s="77" t="s">
        <v>241</v>
      </c>
      <c r="F725" s="84" t="s">
        <v>3145</v>
      </c>
      <c r="G725" s="123"/>
    </row>
    <row r="726" spans="1:7" ht="12.75">
      <c r="A726" s="100">
        <v>240314</v>
      </c>
      <c r="B726" s="101" t="s">
        <v>2968</v>
      </c>
      <c r="C726" s="124">
        <v>12292</v>
      </c>
      <c r="D726" s="79">
        <v>0</v>
      </c>
      <c r="E726" s="77">
        <v>211005310</v>
      </c>
      <c r="F726" s="84" t="s">
        <v>3146</v>
      </c>
      <c r="G726" s="123"/>
    </row>
    <row r="727" spans="1:7" ht="12.75">
      <c r="A727" s="100">
        <v>240314</v>
      </c>
      <c r="B727" s="101" t="s">
        <v>2968</v>
      </c>
      <c r="C727" s="124">
        <v>16298</v>
      </c>
      <c r="D727" s="79">
        <v>0</v>
      </c>
      <c r="E727" s="77" t="s">
        <v>262</v>
      </c>
      <c r="F727" s="84" t="s">
        <v>3147</v>
      </c>
      <c r="G727" s="123"/>
    </row>
    <row r="728" spans="1:7" ht="12.75">
      <c r="A728" s="100">
        <v>240314</v>
      </c>
      <c r="B728" s="101" t="s">
        <v>2968</v>
      </c>
      <c r="C728" s="124">
        <v>8411</v>
      </c>
      <c r="D728" s="79">
        <v>0</v>
      </c>
      <c r="E728" s="77" t="s">
        <v>3148</v>
      </c>
      <c r="F728" s="84" t="s">
        <v>3149</v>
      </c>
      <c r="G728" s="123"/>
    </row>
    <row r="729" spans="1:7" ht="12.75">
      <c r="A729" s="100">
        <v>240314</v>
      </c>
      <c r="B729" s="101" t="s">
        <v>2968</v>
      </c>
      <c r="C729" s="124">
        <v>31955</v>
      </c>
      <c r="D729" s="79">
        <v>0</v>
      </c>
      <c r="E729" s="77" t="s">
        <v>286</v>
      </c>
      <c r="F729" s="84" t="s">
        <v>3150</v>
      </c>
      <c r="G729" s="123"/>
    </row>
    <row r="730" spans="1:7" ht="12.75">
      <c r="A730" s="100">
        <v>240314</v>
      </c>
      <c r="B730" s="101" t="s">
        <v>2968</v>
      </c>
      <c r="C730" s="124">
        <v>7810</v>
      </c>
      <c r="D730" s="79">
        <v>0</v>
      </c>
      <c r="E730" s="77" t="s">
        <v>3151</v>
      </c>
      <c r="F730" s="84" t="s">
        <v>3152</v>
      </c>
      <c r="G730" s="123"/>
    </row>
    <row r="731" spans="1:7" ht="12.75">
      <c r="A731" s="100">
        <v>240314</v>
      </c>
      <c r="B731" s="101" t="s">
        <v>2968</v>
      </c>
      <c r="C731" s="124">
        <v>8241</v>
      </c>
      <c r="D731" s="79">
        <v>0</v>
      </c>
      <c r="E731" s="77" t="s">
        <v>3153</v>
      </c>
      <c r="F731" s="84" t="s">
        <v>3154</v>
      </c>
      <c r="G731" s="123"/>
    </row>
    <row r="732" spans="1:7" ht="12.75">
      <c r="A732" s="100">
        <v>240314</v>
      </c>
      <c r="B732" s="101" t="s">
        <v>2968</v>
      </c>
      <c r="C732" s="124">
        <v>5858</v>
      </c>
      <c r="D732" s="79">
        <v>0</v>
      </c>
      <c r="E732" s="77" t="s">
        <v>3155</v>
      </c>
      <c r="F732" s="84" t="s">
        <v>3156</v>
      </c>
      <c r="G732" s="123"/>
    </row>
    <row r="733" spans="1:7" ht="12.75">
      <c r="A733" s="100">
        <v>240314</v>
      </c>
      <c r="B733" s="101" t="s">
        <v>2968</v>
      </c>
      <c r="C733" s="124">
        <v>43834</v>
      </c>
      <c r="D733" s="79">
        <v>0</v>
      </c>
      <c r="E733" s="77" t="s">
        <v>3157</v>
      </c>
      <c r="F733" s="84" t="s">
        <v>3158</v>
      </c>
      <c r="G733" s="123"/>
    </row>
    <row r="734" spans="1:7" ht="12.75">
      <c r="A734" s="100">
        <v>240314</v>
      </c>
      <c r="B734" s="101" t="s">
        <v>2968</v>
      </c>
      <c r="C734" s="124">
        <v>15644</v>
      </c>
      <c r="D734" s="79">
        <v>0</v>
      </c>
      <c r="E734" s="77" t="s">
        <v>3159</v>
      </c>
      <c r="F734" s="84" t="s">
        <v>3160</v>
      </c>
      <c r="G734" s="123"/>
    </row>
    <row r="735" spans="1:7" ht="12.75">
      <c r="A735" s="100">
        <v>240314</v>
      </c>
      <c r="B735" s="101" t="s">
        <v>2968</v>
      </c>
      <c r="C735" s="124">
        <v>15985</v>
      </c>
      <c r="D735" s="79">
        <v>0</v>
      </c>
      <c r="E735" s="77" t="s">
        <v>3161</v>
      </c>
      <c r="F735" s="84" t="s">
        <v>3162</v>
      </c>
      <c r="G735" s="123"/>
    </row>
    <row r="736" spans="1:7" ht="12.75">
      <c r="A736" s="100">
        <v>240314</v>
      </c>
      <c r="B736" s="101" t="s">
        <v>2968</v>
      </c>
      <c r="C736" s="124">
        <v>43344</v>
      </c>
      <c r="D736" s="79">
        <v>0</v>
      </c>
      <c r="E736" s="77">
        <v>217605376</v>
      </c>
      <c r="F736" s="84" t="s">
        <v>3163</v>
      </c>
      <c r="G736" s="123"/>
    </row>
    <row r="737" spans="1:7" ht="12.75">
      <c r="A737" s="100">
        <v>240314</v>
      </c>
      <c r="B737" s="101" t="s">
        <v>2968</v>
      </c>
      <c r="C737" s="124">
        <v>38816</v>
      </c>
      <c r="D737" s="79">
        <v>0</v>
      </c>
      <c r="E737" s="77" t="s">
        <v>3164</v>
      </c>
      <c r="F737" s="84" t="s">
        <v>3165</v>
      </c>
      <c r="G737" s="123"/>
    </row>
    <row r="738" spans="1:7" ht="12.75">
      <c r="A738" s="100">
        <v>240314</v>
      </c>
      <c r="B738" s="101" t="s">
        <v>2968</v>
      </c>
      <c r="C738" s="124">
        <v>8998</v>
      </c>
      <c r="D738" s="79">
        <v>0</v>
      </c>
      <c r="E738" s="77" t="s">
        <v>2883</v>
      </c>
      <c r="F738" s="84" t="s">
        <v>3166</v>
      </c>
      <c r="G738" s="123"/>
    </row>
    <row r="739" spans="1:7" ht="12.75">
      <c r="A739" s="100">
        <v>240314</v>
      </c>
      <c r="B739" s="101" t="s">
        <v>2968</v>
      </c>
      <c r="C739" s="124">
        <v>18682</v>
      </c>
      <c r="D739" s="79">
        <v>0</v>
      </c>
      <c r="E739" s="77" t="s">
        <v>162</v>
      </c>
      <c r="F739" s="84" t="s">
        <v>3167</v>
      </c>
      <c r="G739" s="123"/>
    </row>
    <row r="740" spans="1:7" ht="12.75">
      <c r="A740" s="100">
        <v>240314</v>
      </c>
      <c r="B740" s="101" t="s">
        <v>2968</v>
      </c>
      <c r="C740" s="124">
        <v>13883</v>
      </c>
      <c r="D740" s="79">
        <v>0</v>
      </c>
      <c r="E740" s="77" t="s">
        <v>3168</v>
      </c>
      <c r="F740" s="84" t="s">
        <v>3169</v>
      </c>
      <c r="G740" s="123"/>
    </row>
    <row r="741" spans="1:7" ht="12.75">
      <c r="A741" s="100">
        <v>240314</v>
      </c>
      <c r="B741" s="101" t="s">
        <v>2968</v>
      </c>
      <c r="C741" s="124">
        <v>11800</v>
      </c>
      <c r="D741" s="79">
        <v>0</v>
      </c>
      <c r="E741" s="77" t="s">
        <v>351</v>
      </c>
      <c r="F741" s="84" t="s">
        <v>3170</v>
      </c>
      <c r="G741" s="123"/>
    </row>
    <row r="742" spans="1:7" ht="12.75">
      <c r="A742" s="100">
        <v>240314</v>
      </c>
      <c r="B742" s="101" t="s">
        <v>2968</v>
      </c>
      <c r="C742" s="124">
        <v>55090</v>
      </c>
      <c r="D742" s="79">
        <v>0</v>
      </c>
      <c r="E742" s="77" t="s">
        <v>3171</v>
      </c>
      <c r="F742" s="84" t="s">
        <v>3172</v>
      </c>
      <c r="G742" s="123"/>
    </row>
    <row r="743" spans="1:7" ht="12.75">
      <c r="A743" s="100">
        <v>240314</v>
      </c>
      <c r="B743" s="101" t="s">
        <v>2968</v>
      </c>
      <c r="C743" s="124">
        <v>8696</v>
      </c>
      <c r="D743" s="79">
        <v>0</v>
      </c>
      <c r="E743" s="77" t="s">
        <v>2716</v>
      </c>
      <c r="F743" s="84" t="s">
        <v>3173</v>
      </c>
      <c r="G743" s="123"/>
    </row>
    <row r="744" spans="1:7" ht="12.75">
      <c r="A744" s="100">
        <v>240314</v>
      </c>
      <c r="B744" s="101" t="s">
        <v>2968</v>
      </c>
      <c r="C744" s="124">
        <v>9876</v>
      </c>
      <c r="D744" s="79">
        <v>0</v>
      </c>
      <c r="E744" s="77" t="s">
        <v>3174</v>
      </c>
      <c r="F744" s="84" t="s">
        <v>3175</v>
      </c>
      <c r="G744" s="123"/>
    </row>
    <row r="745" spans="1:7" ht="12.75">
      <c r="A745" s="100">
        <v>240314</v>
      </c>
      <c r="B745" s="101" t="s">
        <v>2968</v>
      </c>
      <c r="C745" s="124">
        <v>23171</v>
      </c>
      <c r="D745" s="79">
        <v>0</v>
      </c>
      <c r="E745" s="77" t="s">
        <v>3176</v>
      </c>
      <c r="F745" s="84" t="s">
        <v>3177</v>
      </c>
      <c r="G745" s="123"/>
    </row>
    <row r="746" spans="1:7" ht="12.75">
      <c r="A746" s="100">
        <v>240314</v>
      </c>
      <c r="B746" s="101" t="s">
        <v>2968</v>
      </c>
      <c r="C746" s="124">
        <v>15642</v>
      </c>
      <c r="D746" s="79">
        <v>0</v>
      </c>
      <c r="E746" s="77" t="s">
        <v>3178</v>
      </c>
      <c r="F746" s="84" t="s">
        <v>3179</v>
      </c>
      <c r="G746" s="123"/>
    </row>
    <row r="747" spans="1:7" ht="12.75">
      <c r="A747" s="100">
        <v>240314</v>
      </c>
      <c r="B747" s="101" t="s">
        <v>2968</v>
      </c>
      <c r="C747" s="124">
        <v>97846</v>
      </c>
      <c r="D747" s="79">
        <v>0</v>
      </c>
      <c r="E747" s="77" t="s">
        <v>3180</v>
      </c>
      <c r="F747" s="84" t="s">
        <v>3181</v>
      </c>
      <c r="G747" s="123"/>
    </row>
    <row r="748" spans="1:7" ht="12.75">
      <c r="A748" s="100">
        <v>240314</v>
      </c>
      <c r="B748" s="101" t="s">
        <v>2968</v>
      </c>
      <c r="C748" s="124">
        <v>38372</v>
      </c>
      <c r="D748" s="79">
        <v>0</v>
      </c>
      <c r="E748" s="77" t="s">
        <v>3182</v>
      </c>
      <c r="F748" s="84" t="s">
        <v>3183</v>
      </c>
      <c r="G748" s="123"/>
    </row>
    <row r="749" spans="1:7" ht="12.75">
      <c r="A749" s="100">
        <v>240314</v>
      </c>
      <c r="B749" s="101" t="s">
        <v>2968</v>
      </c>
      <c r="C749" s="124">
        <v>4611</v>
      </c>
      <c r="D749" s="79">
        <v>0</v>
      </c>
      <c r="E749" s="77" t="s">
        <v>180</v>
      </c>
      <c r="F749" s="84" t="s">
        <v>3184</v>
      </c>
      <c r="G749" s="123"/>
    </row>
    <row r="750" spans="1:7" ht="12.75">
      <c r="A750" s="100">
        <v>240314</v>
      </c>
      <c r="B750" s="101" t="s">
        <v>2968</v>
      </c>
      <c r="C750" s="124">
        <v>8521</v>
      </c>
      <c r="D750" s="79">
        <v>0</v>
      </c>
      <c r="E750" s="77" t="s">
        <v>3185</v>
      </c>
      <c r="F750" s="84" t="s">
        <v>3186</v>
      </c>
      <c r="G750" s="123"/>
    </row>
    <row r="751" spans="1:7" ht="12.75">
      <c r="A751" s="100">
        <v>240314</v>
      </c>
      <c r="B751" s="101" t="s">
        <v>2968</v>
      </c>
      <c r="C751" s="124">
        <v>15142</v>
      </c>
      <c r="D751" s="79">
        <v>0</v>
      </c>
      <c r="E751" s="77" t="s">
        <v>3187</v>
      </c>
      <c r="F751" s="84" t="s">
        <v>3188</v>
      </c>
      <c r="G751" s="123"/>
    </row>
    <row r="752" spans="1:7" ht="12.75">
      <c r="A752" s="100">
        <v>240314</v>
      </c>
      <c r="B752" s="101" t="s">
        <v>2968</v>
      </c>
      <c r="C752" s="124">
        <v>9867</v>
      </c>
      <c r="D752" s="79">
        <v>0</v>
      </c>
      <c r="E752" s="77" t="s">
        <v>3189</v>
      </c>
      <c r="F752" s="84" t="s">
        <v>3190</v>
      </c>
      <c r="G752" s="123"/>
    </row>
    <row r="753" spans="1:7" ht="12.75">
      <c r="A753" s="100">
        <v>240314</v>
      </c>
      <c r="B753" s="101" t="s">
        <v>2968</v>
      </c>
      <c r="C753" s="124">
        <v>45276</v>
      </c>
      <c r="D753" s="79">
        <v>0</v>
      </c>
      <c r="E753" s="77" t="s">
        <v>2812</v>
      </c>
      <c r="F753" s="84" t="s">
        <v>3191</v>
      </c>
      <c r="G753" s="123"/>
    </row>
    <row r="754" spans="1:7" ht="12.75">
      <c r="A754" s="100">
        <v>240314</v>
      </c>
      <c r="B754" s="101" t="s">
        <v>2968</v>
      </c>
      <c r="C754" s="124">
        <v>19299</v>
      </c>
      <c r="D754" s="79">
        <v>0</v>
      </c>
      <c r="E754" s="77">
        <v>218505585</v>
      </c>
      <c r="F754" s="84" t="s">
        <v>3192</v>
      </c>
      <c r="G754" s="123"/>
    </row>
    <row r="755" spans="1:7" ht="12.75">
      <c r="A755" s="100">
        <v>240314</v>
      </c>
      <c r="B755" s="101" t="s">
        <v>2968</v>
      </c>
      <c r="C755" s="124">
        <v>19045</v>
      </c>
      <c r="D755" s="79">
        <v>0</v>
      </c>
      <c r="E755" s="77" t="s">
        <v>3193</v>
      </c>
      <c r="F755" s="84" t="s">
        <v>3194</v>
      </c>
      <c r="G755" s="123"/>
    </row>
    <row r="756" spans="1:7" ht="12.75">
      <c r="A756" s="100">
        <v>240314</v>
      </c>
      <c r="B756" s="101" t="s">
        <v>2968</v>
      </c>
      <c r="C756" s="124">
        <v>15550</v>
      </c>
      <c r="D756" s="79">
        <v>0</v>
      </c>
      <c r="E756" s="77" t="s">
        <v>3195</v>
      </c>
      <c r="F756" s="84" t="s">
        <v>3196</v>
      </c>
      <c r="G756" s="123"/>
    </row>
    <row r="757" spans="1:7" ht="12.75">
      <c r="A757" s="100">
        <v>240314</v>
      </c>
      <c r="B757" s="101" t="s">
        <v>2968</v>
      </c>
      <c r="C757" s="124">
        <v>98546</v>
      </c>
      <c r="D757" s="79">
        <v>0</v>
      </c>
      <c r="E757" s="77" t="s">
        <v>273</v>
      </c>
      <c r="F757" s="84" t="s">
        <v>3197</v>
      </c>
      <c r="G757" s="123"/>
    </row>
    <row r="758" spans="1:7" ht="12.75">
      <c r="A758" s="100">
        <v>240314</v>
      </c>
      <c r="B758" s="101" t="s">
        <v>2968</v>
      </c>
      <c r="C758" s="124">
        <v>12739</v>
      </c>
      <c r="D758" s="79">
        <v>0</v>
      </c>
      <c r="E758" s="77" t="s">
        <v>3198</v>
      </c>
      <c r="F758" s="84" t="s">
        <v>3199</v>
      </c>
      <c r="G758" s="123"/>
    </row>
    <row r="759" spans="1:7" ht="12.75">
      <c r="A759" s="100">
        <v>240314</v>
      </c>
      <c r="B759" s="101" t="s">
        <v>2968</v>
      </c>
      <c r="C759" s="124">
        <v>34463</v>
      </c>
      <c r="D759" s="79">
        <v>0</v>
      </c>
      <c r="E759" s="77" t="s">
        <v>382</v>
      </c>
      <c r="F759" s="84" t="s">
        <v>3200</v>
      </c>
      <c r="G759" s="123"/>
    </row>
    <row r="760" spans="1:7" ht="12.75">
      <c r="A760" s="100">
        <v>240314</v>
      </c>
      <c r="B760" s="101" t="s">
        <v>2968</v>
      </c>
      <c r="C760" s="124">
        <v>19227</v>
      </c>
      <c r="D760" s="79">
        <v>0</v>
      </c>
      <c r="E760" s="77" t="s">
        <v>432</v>
      </c>
      <c r="F760" s="84" t="s">
        <v>3201</v>
      </c>
      <c r="G760" s="123"/>
    </row>
    <row r="761" spans="1:7" ht="12.75">
      <c r="A761" s="100">
        <v>240314</v>
      </c>
      <c r="B761" s="101" t="s">
        <v>2968</v>
      </c>
      <c r="C761" s="124">
        <v>17290</v>
      </c>
      <c r="D761" s="79">
        <v>0</v>
      </c>
      <c r="E761" s="77" t="s">
        <v>465</v>
      </c>
      <c r="F761" s="84" t="s">
        <v>3202</v>
      </c>
      <c r="G761" s="123"/>
    </row>
    <row r="762" spans="1:7" ht="12.75">
      <c r="A762" s="100">
        <v>240314</v>
      </c>
      <c r="B762" s="101" t="s">
        <v>2968</v>
      </c>
      <c r="C762" s="124">
        <v>10977</v>
      </c>
      <c r="D762" s="79">
        <v>0</v>
      </c>
      <c r="E762" s="77" t="s">
        <v>2628</v>
      </c>
      <c r="F762" s="84" t="s">
        <v>3203</v>
      </c>
      <c r="G762" s="123"/>
    </row>
    <row r="763" spans="1:7" ht="12.75">
      <c r="A763" s="100">
        <v>240314</v>
      </c>
      <c r="B763" s="101" t="s">
        <v>2968</v>
      </c>
      <c r="C763" s="124">
        <v>16926</v>
      </c>
      <c r="D763" s="79">
        <v>0</v>
      </c>
      <c r="E763" s="77" t="s">
        <v>3204</v>
      </c>
      <c r="F763" s="84" t="s">
        <v>3205</v>
      </c>
      <c r="G763" s="123"/>
    </row>
    <row r="764" spans="1:7" ht="12.75">
      <c r="A764" s="100">
        <v>240314</v>
      </c>
      <c r="B764" s="101" t="s">
        <v>2968</v>
      </c>
      <c r="C764" s="124">
        <v>4275</v>
      </c>
      <c r="D764" s="79">
        <v>0</v>
      </c>
      <c r="E764" s="77" t="s">
        <v>2663</v>
      </c>
      <c r="F764" s="84" t="s">
        <v>3206</v>
      </c>
      <c r="G764" s="123"/>
    </row>
    <row r="765" spans="1:7" ht="12.75">
      <c r="A765" s="100">
        <v>240314</v>
      </c>
      <c r="B765" s="101" t="s">
        <v>2968</v>
      </c>
      <c r="C765" s="124">
        <v>44543</v>
      </c>
      <c r="D765" s="79">
        <v>0</v>
      </c>
      <c r="E765" s="77" t="s">
        <v>3207</v>
      </c>
      <c r="F765" s="84" t="s">
        <v>3208</v>
      </c>
      <c r="G765" s="123"/>
    </row>
    <row r="766" spans="1:7" ht="12.75">
      <c r="A766" s="100">
        <v>240314</v>
      </c>
      <c r="B766" s="101" t="s">
        <v>2968</v>
      </c>
      <c r="C766" s="124">
        <v>15847</v>
      </c>
      <c r="D766" s="79">
        <v>0</v>
      </c>
      <c r="E766" s="77" t="s">
        <v>3209</v>
      </c>
      <c r="F766" s="84" t="s">
        <v>3210</v>
      </c>
      <c r="G766" s="123"/>
    </row>
    <row r="767" spans="1:7" ht="12.75">
      <c r="A767" s="100">
        <v>240314</v>
      </c>
      <c r="B767" s="101" t="s">
        <v>2968</v>
      </c>
      <c r="C767" s="124">
        <v>25015</v>
      </c>
      <c r="D767" s="79">
        <v>0</v>
      </c>
      <c r="E767" s="77" t="s">
        <v>2698</v>
      </c>
      <c r="F767" s="84" t="s">
        <v>3211</v>
      </c>
      <c r="G767" s="123"/>
    </row>
    <row r="768" spans="1:7" ht="12.75">
      <c r="A768" s="100">
        <v>240314</v>
      </c>
      <c r="B768" s="101" t="s">
        <v>2968</v>
      </c>
      <c r="C768" s="124">
        <v>17433</v>
      </c>
      <c r="D768" s="79">
        <v>0</v>
      </c>
      <c r="E768" s="77" t="s">
        <v>2718</v>
      </c>
      <c r="F768" s="84" t="s">
        <v>3212</v>
      </c>
      <c r="G768" s="123"/>
    </row>
    <row r="769" spans="1:7" ht="12.75">
      <c r="A769" s="100">
        <v>240314</v>
      </c>
      <c r="B769" s="101" t="s">
        <v>2968</v>
      </c>
      <c r="C769" s="124">
        <v>30719</v>
      </c>
      <c r="D769" s="79">
        <v>0</v>
      </c>
      <c r="E769" s="77" t="s">
        <v>3213</v>
      </c>
      <c r="F769" s="84" t="s">
        <v>3214</v>
      </c>
      <c r="G769" s="123"/>
    </row>
    <row r="770" spans="1:7" ht="12.75">
      <c r="A770" s="100">
        <v>240314</v>
      </c>
      <c r="B770" s="101" t="s">
        <v>2968</v>
      </c>
      <c r="C770" s="124">
        <v>30888</v>
      </c>
      <c r="D770" s="79">
        <v>0</v>
      </c>
      <c r="E770" s="77" t="s">
        <v>2778</v>
      </c>
      <c r="F770" s="84" t="s">
        <v>3215</v>
      </c>
      <c r="G770" s="123"/>
    </row>
    <row r="771" spans="1:7" ht="12.75">
      <c r="A771" s="100">
        <v>240314</v>
      </c>
      <c r="B771" s="101" t="s">
        <v>2968</v>
      </c>
      <c r="C771" s="124">
        <v>28226</v>
      </c>
      <c r="D771" s="79">
        <v>0</v>
      </c>
      <c r="E771" s="77" t="s">
        <v>3216</v>
      </c>
      <c r="F771" s="84" t="s">
        <v>3217</v>
      </c>
      <c r="G771" s="123"/>
    </row>
    <row r="772" spans="1:7" ht="12.75">
      <c r="A772" s="100">
        <v>240314</v>
      </c>
      <c r="B772" s="101" t="s">
        <v>2968</v>
      </c>
      <c r="C772" s="124">
        <v>37634</v>
      </c>
      <c r="D772" s="79">
        <v>0</v>
      </c>
      <c r="E772" s="77" t="s">
        <v>2863</v>
      </c>
      <c r="F772" s="84" t="s">
        <v>3218</v>
      </c>
      <c r="G772" s="123"/>
    </row>
    <row r="773" spans="1:7" ht="12.75">
      <c r="A773" s="100">
        <v>240314</v>
      </c>
      <c r="B773" s="101" t="s">
        <v>2968</v>
      </c>
      <c r="C773" s="124">
        <v>15181</v>
      </c>
      <c r="D773" s="79">
        <v>0</v>
      </c>
      <c r="E773" s="77" t="s">
        <v>2886</v>
      </c>
      <c r="F773" s="84" t="s">
        <v>3219</v>
      </c>
      <c r="G773" s="123"/>
    </row>
    <row r="774" spans="1:7" ht="12.75">
      <c r="A774" s="100">
        <v>240314</v>
      </c>
      <c r="B774" s="101" t="s">
        <v>2968</v>
      </c>
      <c r="C774" s="124">
        <v>30090</v>
      </c>
      <c r="D774" s="79">
        <v>0</v>
      </c>
      <c r="E774" s="77" t="s">
        <v>3220</v>
      </c>
      <c r="F774" s="84" t="s">
        <v>3221</v>
      </c>
      <c r="G774" s="123"/>
    </row>
    <row r="775" spans="1:7" ht="12.75">
      <c r="A775" s="100">
        <v>240314</v>
      </c>
      <c r="B775" s="101" t="s">
        <v>2968</v>
      </c>
      <c r="C775" s="124">
        <v>48723</v>
      </c>
      <c r="D775" s="79">
        <v>0</v>
      </c>
      <c r="E775" s="77" t="s">
        <v>3222</v>
      </c>
      <c r="F775" s="84" t="s">
        <v>3223</v>
      </c>
      <c r="G775" s="123"/>
    </row>
    <row r="776" spans="1:7" ht="12.75">
      <c r="A776" s="100">
        <v>240314</v>
      </c>
      <c r="B776" s="101" t="s">
        <v>2968</v>
      </c>
      <c r="C776" s="124">
        <v>39680</v>
      </c>
      <c r="D776" s="79">
        <v>0</v>
      </c>
      <c r="E776" s="77" t="s">
        <v>2654</v>
      </c>
      <c r="F776" s="84" t="s">
        <v>3224</v>
      </c>
      <c r="G776" s="123"/>
    </row>
    <row r="777" spans="1:7" ht="12.75">
      <c r="A777" s="100">
        <v>240314</v>
      </c>
      <c r="B777" s="101" t="s">
        <v>2968</v>
      </c>
      <c r="C777" s="124">
        <v>19878</v>
      </c>
      <c r="D777" s="79">
        <v>0</v>
      </c>
      <c r="E777" s="77" t="s">
        <v>3225</v>
      </c>
      <c r="F777" s="84" t="s">
        <v>3226</v>
      </c>
      <c r="G777" s="123"/>
    </row>
    <row r="778" spans="1:7" ht="12.75">
      <c r="A778" s="100">
        <v>240314</v>
      </c>
      <c r="B778" s="101" t="s">
        <v>2968</v>
      </c>
      <c r="C778" s="124">
        <v>22544</v>
      </c>
      <c r="D778" s="79">
        <v>0</v>
      </c>
      <c r="E778" s="77" t="s">
        <v>3227</v>
      </c>
      <c r="F778" s="84" t="s">
        <v>3228</v>
      </c>
      <c r="G778" s="123"/>
    </row>
    <row r="779" spans="1:7" ht="12.75">
      <c r="A779" s="100">
        <v>240314</v>
      </c>
      <c r="B779" s="101" t="s">
        <v>2968</v>
      </c>
      <c r="C779" s="124">
        <v>40957</v>
      </c>
      <c r="D779" s="79">
        <v>0</v>
      </c>
      <c r="E779" s="77">
        <v>219005790</v>
      </c>
      <c r="F779" s="84" t="s">
        <v>3229</v>
      </c>
      <c r="G779" s="123"/>
    </row>
    <row r="780" spans="1:7" ht="12.75">
      <c r="A780" s="100">
        <v>240314</v>
      </c>
      <c r="B780" s="101" t="s">
        <v>2968</v>
      </c>
      <c r="C780" s="124">
        <v>9106</v>
      </c>
      <c r="D780" s="79">
        <v>0</v>
      </c>
      <c r="E780" s="77" t="s">
        <v>3230</v>
      </c>
      <c r="F780" s="84" t="s">
        <v>3231</v>
      </c>
      <c r="G780" s="123"/>
    </row>
    <row r="781" spans="1:7" ht="12.75">
      <c r="A781" s="100">
        <v>240314</v>
      </c>
      <c r="B781" s="101" t="s">
        <v>2968</v>
      </c>
      <c r="C781" s="124">
        <v>12125</v>
      </c>
      <c r="D781" s="79">
        <v>0</v>
      </c>
      <c r="E781" s="77" t="s">
        <v>245</v>
      </c>
      <c r="F781" s="84" t="s">
        <v>3232</v>
      </c>
      <c r="G781" s="123"/>
    </row>
    <row r="782" spans="1:7" ht="12.75">
      <c r="A782" s="100">
        <v>240314</v>
      </c>
      <c r="B782" s="101" t="s">
        <v>2968</v>
      </c>
      <c r="C782" s="124">
        <v>9897</v>
      </c>
      <c r="D782" s="79">
        <v>0</v>
      </c>
      <c r="E782" s="77" t="s">
        <v>296</v>
      </c>
      <c r="F782" s="84" t="s">
        <v>3233</v>
      </c>
      <c r="G782" s="123"/>
    </row>
    <row r="783" spans="1:7" ht="12.75">
      <c r="A783" s="100">
        <v>240314</v>
      </c>
      <c r="B783" s="101" t="s">
        <v>2968</v>
      </c>
      <c r="C783" s="124">
        <v>12629</v>
      </c>
      <c r="D783" s="79">
        <v>0</v>
      </c>
      <c r="E783" s="77" t="s">
        <v>3234</v>
      </c>
      <c r="F783" s="84" t="s">
        <v>3235</v>
      </c>
      <c r="G783" s="123"/>
    </row>
    <row r="784" spans="1:7" ht="12.75">
      <c r="A784" s="100">
        <v>240314</v>
      </c>
      <c r="B784" s="101" t="s">
        <v>2968</v>
      </c>
      <c r="C784" s="124">
        <v>46626</v>
      </c>
      <c r="D784" s="79">
        <v>0</v>
      </c>
      <c r="E784" s="77" t="s">
        <v>3236</v>
      </c>
      <c r="F784" s="84" t="s">
        <v>3237</v>
      </c>
      <c r="G784" s="123"/>
    </row>
    <row r="785" spans="1:7" ht="12.75">
      <c r="A785" s="100">
        <v>240314</v>
      </c>
      <c r="B785" s="101" t="s">
        <v>2968</v>
      </c>
      <c r="C785" s="124">
        <v>22133</v>
      </c>
      <c r="D785" s="79">
        <v>0</v>
      </c>
      <c r="E785" s="77" t="s">
        <v>3238</v>
      </c>
      <c r="F785" s="84" t="s">
        <v>3239</v>
      </c>
      <c r="G785" s="123"/>
    </row>
    <row r="786" spans="1:7" ht="12.75">
      <c r="A786" s="100">
        <v>240314</v>
      </c>
      <c r="B786" s="101" t="s">
        <v>2968</v>
      </c>
      <c r="C786" s="124">
        <v>8303</v>
      </c>
      <c r="D786" s="79">
        <v>0</v>
      </c>
      <c r="E786" s="77" t="s">
        <v>3240</v>
      </c>
      <c r="F786" s="84" t="s">
        <v>3241</v>
      </c>
      <c r="G786" s="123"/>
    </row>
    <row r="787" spans="1:7" ht="12.75">
      <c r="A787" s="100">
        <v>240314</v>
      </c>
      <c r="B787" s="101" t="s">
        <v>2968</v>
      </c>
      <c r="C787" s="124">
        <v>15624</v>
      </c>
      <c r="D787" s="79">
        <v>0</v>
      </c>
      <c r="E787" s="77" t="s">
        <v>3242</v>
      </c>
      <c r="F787" s="84" t="s">
        <v>3243</v>
      </c>
      <c r="G787" s="123"/>
    </row>
    <row r="788" spans="1:7" ht="12.75">
      <c r="A788" s="100">
        <v>240314</v>
      </c>
      <c r="B788" s="101" t="s">
        <v>2968</v>
      </c>
      <c r="C788" s="124">
        <v>15488</v>
      </c>
      <c r="D788" s="79">
        <v>0</v>
      </c>
      <c r="E788" s="77" t="s">
        <v>3244</v>
      </c>
      <c r="F788" s="84" t="s">
        <v>3245</v>
      </c>
      <c r="G788" s="123"/>
    </row>
    <row r="789" spans="1:7" ht="12.75">
      <c r="A789" s="100">
        <v>240314</v>
      </c>
      <c r="B789" s="101" t="s">
        <v>2968</v>
      </c>
      <c r="C789" s="124">
        <v>21283</v>
      </c>
      <c r="D789" s="79">
        <v>0</v>
      </c>
      <c r="E789" s="77" t="s">
        <v>3246</v>
      </c>
      <c r="F789" s="84" t="s">
        <v>3247</v>
      </c>
      <c r="G789" s="123"/>
    </row>
    <row r="790" spans="1:7" ht="12.75">
      <c r="A790" s="100">
        <v>240314</v>
      </c>
      <c r="B790" s="101" t="s">
        <v>2968</v>
      </c>
      <c r="C790" s="124">
        <v>11412</v>
      </c>
      <c r="D790" s="79">
        <v>0</v>
      </c>
      <c r="E790" s="77" t="s">
        <v>2851</v>
      </c>
      <c r="F790" s="84" t="s">
        <v>3248</v>
      </c>
      <c r="G790" s="123"/>
    </row>
    <row r="791" spans="1:7" ht="12.75">
      <c r="A791" s="100">
        <v>240314</v>
      </c>
      <c r="B791" s="101" t="s">
        <v>2968</v>
      </c>
      <c r="C791" s="124">
        <v>45622</v>
      </c>
      <c r="D791" s="79">
        <v>0</v>
      </c>
      <c r="E791" s="77" t="s">
        <v>3249</v>
      </c>
      <c r="F791" s="84" t="s">
        <v>3250</v>
      </c>
      <c r="G791" s="123"/>
    </row>
    <row r="792" spans="1:7" ht="12.75">
      <c r="A792" s="100">
        <v>240314</v>
      </c>
      <c r="B792" s="101" t="s">
        <v>2968</v>
      </c>
      <c r="C792" s="124">
        <v>27023</v>
      </c>
      <c r="D792" s="79">
        <v>0</v>
      </c>
      <c r="E792" s="77" t="s">
        <v>2888</v>
      </c>
      <c r="F792" s="84" t="s">
        <v>3251</v>
      </c>
      <c r="G792" s="123"/>
    </row>
    <row r="793" spans="1:7" ht="12.75">
      <c r="A793" s="100">
        <v>240314</v>
      </c>
      <c r="B793" s="101" t="s">
        <v>2968</v>
      </c>
      <c r="C793" s="124">
        <v>23107</v>
      </c>
      <c r="D793" s="79">
        <v>0</v>
      </c>
      <c r="E793" s="77" t="s">
        <v>3252</v>
      </c>
      <c r="F793" s="84" t="s">
        <v>3253</v>
      </c>
      <c r="G793" s="123"/>
    </row>
    <row r="794" spans="1:7" ht="12.75">
      <c r="A794" s="100">
        <v>240314</v>
      </c>
      <c r="B794" s="101" t="s">
        <v>2968</v>
      </c>
      <c r="C794" s="124">
        <v>43036</v>
      </c>
      <c r="D794" s="79">
        <v>0</v>
      </c>
      <c r="E794" s="77" t="s">
        <v>3254</v>
      </c>
      <c r="F794" s="84" t="s">
        <v>3255</v>
      </c>
      <c r="G794" s="123"/>
    </row>
    <row r="795" spans="1:7" ht="12.75">
      <c r="A795" s="100">
        <v>240314</v>
      </c>
      <c r="B795" s="101" t="s">
        <v>2968</v>
      </c>
      <c r="C795" s="124">
        <v>71782</v>
      </c>
      <c r="D795" s="79">
        <v>0</v>
      </c>
      <c r="E795" s="77" t="s">
        <v>3256</v>
      </c>
      <c r="F795" s="84" t="s">
        <v>3257</v>
      </c>
      <c r="G795" s="123"/>
    </row>
    <row r="796" spans="1:7" ht="12.75">
      <c r="A796" s="100">
        <v>240314</v>
      </c>
      <c r="B796" s="101" t="s">
        <v>2968</v>
      </c>
      <c r="C796" s="124">
        <v>39685</v>
      </c>
      <c r="D796" s="79">
        <v>0</v>
      </c>
      <c r="E796" s="77" t="s">
        <v>411</v>
      </c>
      <c r="F796" s="84" t="s">
        <v>3258</v>
      </c>
      <c r="G796" s="123"/>
    </row>
    <row r="797" spans="1:7" ht="12.75">
      <c r="A797" s="100">
        <v>240314</v>
      </c>
      <c r="B797" s="101" t="s">
        <v>2968</v>
      </c>
      <c r="C797" s="124">
        <v>23539</v>
      </c>
      <c r="D797" s="79">
        <v>0</v>
      </c>
      <c r="E797" s="77" t="s">
        <v>3259</v>
      </c>
      <c r="F797" s="84" t="s">
        <v>3260</v>
      </c>
      <c r="G797" s="123"/>
    </row>
    <row r="798" spans="1:7" ht="12.75">
      <c r="A798" s="100">
        <v>240314</v>
      </c>
      <c r="B798" s="101" t="s">
        <v>2968</v>
      </c>
      <c r="C798" s="124">
        <v>33627</v>
      </c>
      <c r="D798" s="79">
        <v>0</v>
      </c>
      <c r="E798" s="77" t="s">
        <v>3261</v>
      </c>
      <c r="F798" s="84" t="s">
        <v>3262</v>
      </c>
      <c r="G798" s="123"/>
    </row>
    <row r="799" spans="1:7" ht="12.75">
      <c r="A799" s="100">
        <v>240314</v>
      </c>
      <c r="B799" s="101" t="s">
        <v>2968</v>
      </c>
      <c r="C799" s="124">
        <v>20254</v>
      </c>
      <c r="D799" s="79">
        <v>0</v>
      </c>
      <c r="E799" s="77" t="s">
        <v>3263</v>
      </c>
      <c r="F799" s="84" t="s">
        <v>3264</v>
      </c>
      <c r="G799" s="123"/>
    </row>
    <row r="800" spans="1:7" ht="12.75">
      <c r="A800" s="100">
        <v>240314</v>
      </c>
      <c r="B800" s="101" t="s">
        <v>2968</v>
      </c>
      <c r="C800" s="124">
        <v>41499</v>
      </c>
      <c r="D800" s="79">
        <v>0</v>
      </c>
      <c r="E800" s="77" t="s">
        <v>3265</v>
      </c>
      <c r="F800" s="84" t="s">
        <v>3266</v>
      </c>
      <c r="G800" s="123"/>
    </row>
    <row r="801" spans="1:7" ht="12.75">
      <c r="A801" s="100">
        <v>240314</v>
      </c>
      <c r="B801" s="101" t="s">
        <v>2968</v>
      </c>
      <c r="C801" s="124">
        <v>66495</v>
      </c>
      <c r="D801" s="79">
        <v>0</v>
      </c>
      <c r="E801" s="77" t="s">
        <v>3267</v>
      </c>
      <c r="F801" s="84" t="s">
        <v>3268</v>
      </c>
      <c r="G801" s="123"/>
    </row>
    <row r="802" spans="1:7" ht="12.75">
      <c r="A802" s="100">
        <v>240314</v>
      </c>
      <c r="B802" s="101" t="s">
        <v>2968</v>
      </c>
      <c r="C802" s="124">
        <v>37079</v>
      </c>
      <c r="D802" s="79">
        <v>0</v>
      </c>
      <c r="E802" s="77" t="s">
        <v>3269</v>
      </c>
      <c r="F802" s="84" t="s">
        <v>3270</v>
      </c>
      <c r="G802" s="123"/>
    </row>
    <row r="803" spans="1:7" ht="12.75">
      <c r="A803" s="100">
        <v>240314</v>
      </c>
      <c r="B803" s="101" t="s">
        <v>2968</v>
      </c>
      <c r="C803" s="124">
        <v>35784</v>
      </c>
      <c r="D803" s="79">
        <v>0</v>
      </c>
      <c r="E803" s="77" t="s">
        <v>3271</v>
      </c>
      <c r="F803" s="84" t="s">
        <v>3272</v>
      </c>
      <c r="G803" s="123"/>
    </row>
    <row r="804" spans="1:7" ht="12.75">
      <c r="A804" s="100">
        <v>240314</v>
      </c>
      <c r="B804" s="101" t="s">
        <v>2968</v>
      </c>
      <c r="C804" s="124">
        <v>6965</v>
      </c>
      <c r="D804" s="79">
        <v>0</v>
      </c>
      <c r="E804" s="77" t="s">
        <v>3273</v>
      </c>
      <c r="F804" s="84" t="s">
        <v>3274</v>
      </c>
      <c r="G804" s="123"/>
    </row>
    <row r="805" spans="1:7" ht="12.75">
      <c r="A805" s="100">
        <v>240314</v>
      </c>
      <c r="B805" s="101" t="s">
        <v>2968</v>
      </c>
      <c r="C805" s="124">
        <v>18699</v>
      </c>
      <c r="D805" s="79">
        <v>0</v>
      </c>
      <c r="E805" s="77" t="s">
        <v>3275</v>
      </c>
      <c r="F805" s="84" t="s">
        <v>3276</v>
      </c>
      <c r="G805" s="123"/>
    </row>
    <row r="806" spans="1:7" ht="12.75">
      <c r="A806" s="100">
        <v>240314</v>
      </c>
      <c r="B806" s="101" t="s">
        <v>2968</v>
      </c>
      <c r="C806" s="124">
        <v>29748</v>
      </c>
      <c r="D806" s="79">
        <v>0</v>
      </c>
      <c r="E806" s="77" t="s">
        <v>3277</v>
      </c>
      <c r="F806" s="84" t="s">
        <v>3278</v>
      </c>
      <c r="G806" s="123"/>
    </row>
    <row r="807" spans="1:7" ht="12.75">
      <c r="A807" s="100">
        <v>240314</v>
      </c>
      <c r="B807" s="101" t="s">
        <v>2968</v>
      </c>
      <c r="C807" s="124">
        <v>30301</v>
      </c>
      <c r="D807" s="79">
        <v>0</v>
      </c>
      <c r="E807" s="77" t="s">
        <v>3279</v>
      </c>
      <c r="F807" s="84" t="s">
        <v>3280</v>
      </c>
      <c r="G807" s="123"/>
    </row>
    <row r="808" spans="1:7" ht="12.75">
      <c r="A808" s="100">
        <v>240314</v>
      </c>
      <c r="B808" s="101" t="s">
        <v>2968</v>
      </c>
      <c r="C808" s="124">
        <v>40516</v>
      </c>
      <c r="D808" s="79">
        <v>0</v>
      </c>
      <c r="E808" s="77" t="s">
        <v>221</v>
      </c>
      <c r="F808" s="84" t="s">
        <v>3281</v>
      </c>
      <c r="G808" s="123"/>
    </row>
    <row r="809" spans="1:7" ht="12.75">
      <c r="A809" s="100">
        <v>240314</v>
      </c>
      <c r="B809" s="101" t="s">
        <v>2968</v>
      </c>
      <c r="C809" s="124">
        <v>38145</v>
      </c>
      <c r="D809" s="79">
        <v>0</v>
      </c>
      <c r="E809" s="77" t="s">
        <v>3282</v>
      </c>
      <c r="F809" s="84" t="s">
        <v>3283</v>
      </c>
      <c r="G809" s="123"/>
    </row>
    <row r="810" spans="1:7" ht="12.75">
      <c r="A810" s="100">
        <v>240314</v>
      </c>
      <c r="B810" s="101" t="s">
        <v>2968</v>
      </c>
      <c r="C810" s="124">
        <v>101186</v>
      </c>
      <c r="D810" s="79">
        <v>0</v>
      </c>
      <c r="E810" s="77" t="s">
        <v>416</v>
      </c>
      <c r="F810" s="84" t="s">
        <v>3199</v>
      </c>
      <c r="G810" s="123"/>
    </row>
    <row r="811" spans="1:7" ht="12.75">
      <c r="A811" s="100">
        <v>240314</v>
      </c>
      <c r="B811" s="101" t="s">
        <v>2968</v>
      </c>
      <c r="C811" s="124">
        <v>20418</v>
      </c>
      <c r="D811" s="79">
        <v>0</v>
      </c>
      <c r="E811" s="77" t="s">
        <v>3284</v>
      </c>
      <c r="F811" s="84" t="s">
        <v>3285</v>
      </c>
      <c r="G811" s="123"/>
    </row>
    <row r="812" spans="1:7" ht="12.75">
      <c r="A812" s="100">
        <v>240314</v>
      </c>
      <c r="B812" s="101" t="s">
        <v>2968</v>
      </c>
      <c r="C812" s="124">
        <v>34372</v>
      </c>
      <c r="D812" s="79">
        <v>0</v>
      </c>
      <c r="E812" s="77" t="s">
        <v>3286</v>
      </c>
      <c r="F812" s="84" t="s">
        <v>3287</v>
      </c>
      <c r="G812" s="123"/>
    </row>
    <row r="813" spans="1:7" ht="12.75">
      <c r="A813" s="100">
        <v>240314</v>
      </c>
      <c r="B813" s="101" t="s">
        <v>2968</v>
      </c>
      <c r="C813" s="124">
        <v>17071</v>
      </c>
      <c r="D813" s="79">
        <v>0</v>
      </c>
      <c r="E813" s="77" t="s">
        <v>3288</v>
      </c>
      <c r="F813" s="84" t="s">
        <v>3289</v>
      </c>
      <c r="G813" s="123"/>
    </row>
    <row r="814" spans="1:7" ht="12.75">
      <c r="A814" s="100">
        <v>240314</v>
      </c>
      <c r="B814" s="101" t="s">
        <v>2968</v>
      </c>
      <c r="C814" s="124">
        <v>12484</v>
      </c>
      <c r="D814" s="79">
        <v>0</v>
      </c>
      <c r="E814" s="77" t="s">
        <v>3290</v>
      </c>
      <c r="F814" s="84" t="s">
        <v>3291</v>
      </c>
      <c r="G814" s="123"/>
    </row>
    <row r="815" spans="1:7" ht="12.75">
      <c r="A815" s="100">
        <v>240314</v>
      </c>
      <c r="B815" s="101" t="s">
        <v>2968</v>
      </c>
      <c r="C815" s="124">
        <v>11254</v>
      </c>
      <c r="D815" s="79">
        <v>0</v>
      </c>
      <c r="E815" s="77" t="s">
        <v>3292</v>
      </c>
      <c r="F815" s="84" t="s">
        <v>3293</v>
      </c>
      <c r="G815" s="123"/>
    </row>
    <row r="816" spans="1:7" ht="12.75">
      <c r="A816" s="100">
        <v>240314</v>
      </c>
      <c r="B816" s="101" t="s">
        <v>2968</v>
      </c>
      <c r="C816" s="124">
        <v>61536</v>
      </c>
      <c r="D816" s="79">
        <v>0</v>
      </c>
      <c r="E816" s="77" t="s">
        <v>3294</v>
      </c>
      <c r="F816" s="84" t="s">
        <v>3295</v>
      </c>
      <c r="G816" s="123"/>
    </row>
    <row r="817" spans="1:7" ht="12.75">
      <c r="A817" s="100">
        <v>240314</v>
      </c>
      <c r="B817" s="101" t="s">
        <v>2968</v>
      </c>
      <c r="C817" s="124">
        <v>25560</v>
      </c>
      <c r="D817" s="79">
        <v>0</v>
      </c>
      <c r="E817" s="77">
        <v>213013030</v>
      </c>
      <c r="F817" s="84" t="s">
        <v>3296</v>
      </c>
      <c r="G817" s="123"/>
    </row>
    <row r="818" spans="1:7" ht="12.75">
      <c r="A818" s="100">
        <v>240314</v>
      </c>
      <c r="B818" s="101" t="s">
        <v>2968</v>
      </c>
      <c r="C818" s="124">
        <v>21128</v>
      </c>
      <c r="D818" s="79">
        <v>0</v>
      </c>
      <c r="E818" s="77" t="s">
        <v>3297</v>
      </c>
      <c r="F818" s="84" t="s">
        <v>3298</v>
      </c>
      <c r="G818" s="123"/>
    </row>
    <row r="819" spans="1:7" ht="12.75">
      <c r="A819" s="100">
        <v>240314</v>
      </c>
      <c r="B819" s="101" t="s">
        <v>2968</v>
      </c>
      <c r="C819" s="124">
        <v>109565</v>
      </c>
      <c r="D819" s="79">
        <v>0</v>
      </c>
      <c r="E819" s="77" t="s">
        <v>3299</v>
      </c>
      <c r="F819" s="84" t="s">
        <v>3300</v>
      </c>
      <c r="G819" s="123"/>
    </row>
    <row r="820" spans="1:7" ht="12.75">
      <c r="A820" s="100">
        <v>240314</v>
      </c>
      <c r="B820" s="101" t="s">
        <v>2968</v>
      </c>
      <c r="C820" s="124">
        <v>12508</v>
      </c>
      <c r="D820" s="79">
        <v>0</v>
      </c>
      <c r="E820" s="77" t="s">
        <v>3301</v>
      </c>
      <c r="F820" s="84" t="s">
        <v>3302</v>
      </c>
      <c r="G820" s="123"/>
    </row>
    <row r="821" spans="1:7" ht="12.75">
      <c r="A821" s="100">
        <v>240314</v>
      </c>
      <c r="B821" s="101" t="s">
        <v>2968</v>
      </c>
      <c r="C821" s="124">
        <v>46093</v>
      </c>
      <c r="D821" s="79">
        <v>0</v>
      </c>
      <c r="E821" s="77">
        <v>217413074</v>
      </c>
      <c r="F821" s="84" t="s">
        <v>3303</v>
      </c>
      <c r="G821" s="123"/>
    </row>
    <row r="822" spans="1:7" ht="12.75">
      <c r="A822" s="100">
        <v>240314</v>
      </c>
      <c r="B822" s="101" t="s">
        <v>2968</v>
      </c>
      <c r="C822" s="124">
        <v>46863</v>
      </c>
      <c r="D822" s="79">
        <v>0</v>
      </c>
      <c r="E822" s="77">
        <v>214013140</v>
      </c>
      <c r="F822" s="84" t="s">
        <v>3304</v>
      </c>
      <c r="G822" s="123"/>
    </row>
    <row r="823" spans="1:7" ht="12.75">
      <c r="A823" s="100">
        <v>240314</v>
      </c>
      <c r="B823" s="101" t="s">
        <v>2968</v>
      </c>
      <c r="C823" s="124">
        <v>16764</v>
      </c>
      <c r="D823" s="79">
        <v>0</v>
      </c>
      <c r="E823" s="77" t="s">
        <v>3305</v>
      </c>
      <c r="F823" s="84" t="s">
        <v>3306</v>
      </c>
      <c r="G823" s="123"/>
    </row>
    <row r="824" spans="1:7" ht="12.75">
      <c r="A824" s="100">
        <v>240314</v>
      </c>
      <c r="B824" s="101" t="s">
        <v>2968</v>
      </c>
      <c r="C824" s="124">
        <v>25006</v>
      </c>
      <c r="D824" s="79">
        <v>0</v>
      </c>
      <c r="E824" s="77" t="s">
        <v>3307</v>
      </c>
      <c r="F824" s="84" t="s">
        <v>3308</v>
      </c>
      <c r="G824" s="123"/>
    </row>
    <row r="825" spans="1:7" ht="12.75">
      <c r="A825" s="100">
        <v>240314</v>
      </c>
      <c r="B825" s="101" t="s">
        <v>2968</v>
      </c>
      <c r="C825" s="124">
        <v>38428</v>
      </c>
      <c r="D825" s="79">
        <v>0</v>
      </c>
      <c r="E825" s="77" t="s">
        <v>3309</v>
      </c>
      <c r="F825" s="84" t="s">
        <v>2978</v>
      </c>
      <c r="G825" s="123"/>
    </row>
    <row r="826" spans="1:7" ht="12.75">
      <c r="A826" s="100">
        <v>240314</v>
      </c>
      <c r="B826" s="101" t="s">
        <v>2968</v>
      </c>
      <c r="C826" s="124">
        <v>30289</v>
      </c>
      <c r="D826" s="79">
        <v>0</v>
      </c>
      <c r="E826" s="77" t="s">
        <v>3310</v>
      </c>
      <c r="F826" s="84" t="s">
        <v>3311</v>
      </c>
      <c r="G826" s="123"/>
    </row>
    <row r="827" spans="1:7" ht="12.75">
      <c r="A827" s="100">
        <v>240314</v>
      </c>
      <c r="B827" s="101" t="s">
        <v>2968</v>
      </c>
      <c r="C827" s="124">
        <v>143785</v>
      </c>
      <c r="D827" s="79">
        <v>0</v>
      </c>
      <c r="E827" s="77" t="s">
        <v>3312</v>
      </c>
      <c r="F827" s="84" t="s">
        <v>3313</v>
      </c>
      <c r="G827" s="123"/>
    </row>
    <row r="828" spans="1:7" ht="12.75">
      <c r="A828" s="100">
        <v>240314</v>
      </c>
      <c r="B828" s="101" t="s">
        <v>2968</v>
      </c>
      <c r="C828" s="124">
        <v>16843</v>
      </c>
      <c r="D828" s="79">
        <v>0</v>
      </c>
      <c r="E828" s="77" t="s">
        <v>3314</v>
      </c>
      <c r="F828" s="84" t="s">
        <v>3315</v>
      </c>
      <c r="G828" s="123"/>
    </row>
    <row r="829" spans="1:7" ht="12.75">
      <c r="A829" s="100">
        <v>240314</v>
      </c>
      <c r="B829" s="101" t="s">
        <v>2968</v>
      </c>
      <c r="C829" s="124">
        <v>27075</v>
      </c>
      <c r="D829" s="79">
        <v>0</v>
      </c>
      <c r="E829" s="77" t="s">
        <v>3316</v>
      </c>
      <c r="F829" s="84" t="s">
        <v>3317</v>
      </c>
      <c r="G829" s="123"/>
    </row>
    <row r="830" spans="1:7" ht="12.75">
      <c r="A830" s="100">
        <v>240314</v>
      </c>
      <c r="B830" s="101" t="s">
        <v>2968</v>
      </c>
      <c r="C830" s="124">
        <v>34183</v>
      </c>
      <c r="D830" s="79">
        <v>0</v>
      </c>
      <c r="E830" s="77" t="s">
        <v>3318</v>
      </c>
      <c r="F830" s="84" t="s">
        <v>3319</v>
      </c>
      <c r="G830" s="123"/>
    </row>
    <row r="831" spans="1:7" ht="12.75">
      <c r="A831" s="100">
        <v>240314</v>
      </c>
      <c r="B831" s="101" t="s">
        <v>2968</v>
      </c>
      <c r="C831" s="124">
        <v>53315</v>
      </c>
      <c r="D831" s="79">
        <v>0</v>
      </c>
      <c r="E831" s="77" t="s">
        <v>390</v>
      </c>
      <c r="F831" s="84" t="s">
        <v>3320</v>
      </c>
      <c r="G831" s="123"/>
    </row>
    <row r="832" spans="1:7" ht="12.75">
      <c r="A832" s="100">
        <v>240314</v>
      </c>
      <c r="B832" s="101" t="s">
        <v>2968</v>
      </c>
      <c r="C832" s="124">
        <v>26755</v>
      </c>
      <c r="D832" s="79">
        <v>0</v>
      </c>
      <c r="E832" s="77" t="s">
        <v>3321</v>
      </c>
      <c r="F832" s="84" t="s">
        <v>3322</v>
      </c>
      <c r="G832" s="123"/>
    </row>
    <row r="833" spans="1:7" ht="12.75">
      <c r="A833" s="100">
        <v>240314</v>
      </c>
      <c r="B833" s="101" t="s">
        <v>2968</v>
      </c>
      <c r="C833" s="124">
        <v>103800</v>
      </c>
      <c r="D833" s="79">
        <v>0</v>
      </c>
      <c r="E833" s="77" t="s">
        <v>3323</v>
      </c>
      <c r="F833" s="84" t="s">
        <v>3324</v>
      </c>
      <c r="G833" s="123"/>
    </row>
    <row r="834" spans="1:7" ht="12.75">
      <c r="A834" s="100">
        <v>240314</v>
      </c>
      <c r="B834" s="101" t="s">
        <v>2968</v>
      </c>
      <c r="C834" s="124">
        <v>34831</v>
      </c>
      <c r="D834" s="79">
        <v>0</v>
      </c>
      <c r="E834" s="77">
        <v>215813458</v>
      </c>
      <c r="F834" s="84" t="s">
        <v>3325</v>
      </c>
      <c r="G834" s="123"/>
    </row>
    <row r="835" spans="1:7" ht="12.75">
      <c r="A835" s="100">
        <v>240314</v>
      </c>
      <c r="B835" s="101" t="s">
        <v>2968</v>
      </c>
      <c r="C835" s="124">
        <v>93701</v>
      </c>
      <c r="D835" s="79">
        <v>0</v>
      </c>
      <c r="E835" s="77">
        <v>216813468</v>
      </c>
      <c r="F835" s="84" t="s">
        <v>3326</v>
      </c>
      <c r="G835" s="123"/>
    </row>
    <row r="836" spans="1:7" ht="12.75">
      <c r="A836" s="100">
        <v>240314</v>
      </c>
      <c r="B836" s="101" t="s">
        <v>2968</v>
      </c>
      <c r="C836" s="124">
        <v>46507</v>
      </c>
      <c r="D836" s="79">
        <v>0</v>
      </c>
      <c r="E836" s="77" t="s">
        <v>3327</v>
      </c>
      <c r="F836" s="84" t="s">
        <v>3328</v>
      </c>
      <c r="G836" s="123"/>
    </row>
    <row r="837" spans="1:7" ht="12.75">
      <c r="A837" s="100">
        <v>240314</v>
      </c>
      <c r="B837" s="101" t="s">
        <v>2968</v>
      </c>
      <c r="C837" s="124">
        <v>61282</v>
      </c>
      <c r="D837" s="79">
        <v>0</v>
      </c>
      <c r="E837" s="77" t="s">
        <v>3329</v>
      </c>
      <c r="F837" s="84" t="s">
        <v>3330</v>
      </c>
      <c r="G837" s="123"/>
    </row>
    <row r="838" spans="1:7" ht="12.75">
      <c r="A838" s="100">
        <v>240314</v>
      </c>
      <c r="B838" s="101" t="s">
        <v>2968</v>
      </c>
      <c r="C838" s="124">
        <v>15422</v>
      </c>
      <c r="D838" s="79">
        <v>0</v>
      </c>
      <c r="E838" s="77" t="s">
        <v>3331</v>
      </c>
      <c r="F838" s="84" t="s">
        <v>3332</v>
      </c>
      <c r="G838" s="123"/>
    </row>
    <row r="839" spans="1:7" ht="12.75">
      <c r="A839" s="100">
        <v>240314</v>
      </c>
      <c r="B839" s="101" t="s">
        <v>2968</v>
      </c>
      <c r="C839" s="124">
        <v>39447</v>
      </c>
      <c r="D839" s="79">
        <v>0</v>
      </c>
      <c r="E839" s="77">
        <v>210013600</v>
      </c>
      <c r="F839" s="84" t="s">
        <v>3333</v>
      </c>
      <c r="G839" s="123"/>
    </row>
    <row r="840" spans="1:7" ht="12.75">
      <c r="A840" s="100">
        <v>240314</v>
      </c>
      <c r="B840" s="101" t="s">
        <v>2968</v>
      </c>
      <c r="C840" s="124">
        <v>11753</v>
      </c>
      <c r="D840" s="79">
        <v>0</v>
      </c>
      <c r="E840" s="77" t="s">
        <v>300</v>
      </c>
      <c r="F840" s="84" t="s">
        <v>3334</v>
      </c>
      <c r="G840" s="123"/>
    </row>
    <row r="841" spans="1:7" ht="12.75">
      <c r="A841" s="100">
        <v>240314</v>
      </c>
      <c r="B841" s="101" t="s">
        <v>2968</v>
      </c>
      <c r="C841" s="124">
        <v>31802</v>
      </c>
      <c r="D841" s="79">
        <v>0</v>
      </c>
      <c r="E841" s="77" t="s">
        <v>3335</v>
      </c>
      <c r="F841" s="84" t="s">
        <v>3336</v>
      </c>
      <c r="G841" s="123"/>
    </row>
    <row r="842" spans="1:7" ht="12.75">
      <c r="A842" s="100">
        <v>240314</v>
      </c>
      <c r="B842" s="101" t="s">
        <v>2968</v>
      </c>
      <c r="C842" s="124">
        <v>23701</v>
      </c>
      <c r="D842" s="79">
        <v>0</v>
      </c>
      <c r="E842" s="77" t="s">
        <v>3337</v>
      </c>
      <c r="F842" s="84" t="s">
        <v>3338</v>
      </c>
      <c r="G842" s="123"/>
    </row>
    <row r="843" spans="1:7" ht="12.75">
      <c r="A843" s="100">
        <v>240314</v>
      </c>
      <c r="B843" s="101" t="s">
        <v>2968</v>
      </c>
      <c r="C843" s="124">
        <v>68438</v>
      </c>
      <c r="D843" s="79">
        <v>0</v>
      </c>
      <c r="E843" s="77" t="s">
        <v>3339</v>
      </c>
      <c r="F843" s="84" t="s">
        <v>3340</v>
      </c>
      <c r="G843" s="123"/>
    </row>
    <row r="844" spans="1:7" ht="12.75">
      <c r="A844" s="100">
        <v>240314</v>
      </c>
      <c r="B844" s="101" t="s">
        <v>2968</v>
      </c>
      <c r="C844" s="124">
        <v>25836</v>
      </c>
      <c r="D844" s="79">
        <v>0</v>
      </c>
      <c r="E844" s="77">
        <v>215513655</v>
      </c>
      <c r="F844" s="84" t="s">
        <v>3341</v>
      </c>
      <c r="G844" s="123"/>
    </row>
    <row r="845" spans="1:7" ht="12.75">
      <c r="A845" s="100">
        <v>240314</v>
      </c>
      <c r="B845" s="101" t="s">
        <v>2968</v>
      </c>
      <c r="C845" s="124">
        <v>70721</v>
      </c>
      <c r="D845" s="79">
        <v>0</v>
      </c>
      <c r="E845" s="77">
        <v>215713657</v>
      </c>
      <c r="F845" s="84" t="s">
        <v>3342</v>
      </c>
      <c r="G845" s="123"/>
    </row>
    <row r="846" spans="1:7" ht="12.75">
      <c r="A846" s="100">
        <v>240314</v>
      </c>
      <c r="B846" s="101" t="s">
        <v>2968</v>
      </c>
      <c r="C846" s="124">
        <v>49073</v>
      </c>
      <c r="D846" s="79">
        <v>0</v>
      </c>
      <c r="E846" s="77">
        <v>216713667</v>
      </c>
      <c r="F846" s="84" t="s">
        <v>3343</v>
      </c>
      <c r="G846" s="123"/>
    </row>
    <row r="847" spans="1:7" ht="12.75">
      <c r="A847" s="100">
        <v>240314</v>
      </c>
      <c r="B847" s="101" t="s">
        <v>2968</v>
      </c>
      <c r="C847" s="124">
        <v>53122</v>
      </c>
      <c r="D847" s="79">
        <v>0</v>
      </c>
      <c r="E847" s="77" t="s">
        <v>3344</v>
      </c>
      <c r="F847" s="84" t="s">
        <v>3345</v>
      </c>
      <c r="G847" s="123"/>
    </row>
    <row r="848" spans="1:7" ht="12.75">
      <c r="A848" s="100">
        <v>240314</v>
      </c>
      <c r="B848" s="101" t="s">
        <v>2968</v>
      </c>
      <c r="C848" s="124">
        <v>30126</v>
      </c>
      <c r="D848" s="79">
        <v>0</v>
      </c>
      <c r="E848" s="77" t="s">
        <v>3346</v>
      </c>
      <c r="F848" s="84" t="s">
        <v>476</v>
      </c>
      <c r="G848" s="123"/>
    </row>
    <row r="849" spans="1:7" ht="12.75">
      <c r="A849" s="100">
        <v>240314</v>
      </c>
      <c r="B849" s="101" t="s">
        <v>2968</v>
      </c>
      <c r="C849" s="124">
        <v>37519</v>
      </c>
      <c r="D849" s="79">
        <v>0</v>
      </c>
      <c r="E849" s="77">
        <v>218313683</v>
      </c>
      <c r="F849" s="84" t="s">
        <v>477</v>
      </c>
      <c r="G849" s="123"/>
    </row>
    <row r="850" spans="1:7" ht="12.75">
      <c r="A850" s="100">
        <v>240314</v>
      </c>
      <c r="B850" s="101" t="s">
        <v>2968</v>
      </c>
      <c r="C850" s="124">
        <v>62082</v>
      </c>
      <c r="D850" s="79">
        <v>0</v>
      </c>
      <c r="E850" s="77">
        <v>218813688</v>
      </c>
      <c r="F850" s="84" t="s">
        <v>478</v>
      </c>
      <c r="G850" s="123"/>
    </row>
    <row r="851" spans="1:7" ht="12.75">
      <c r="A851" s="100">
        <v>240314</v>
      </c>
      <c r="B851" s="101" t="s">
        <v>2968</v>
      </c>
      <c r="C851" s="124">
        <v>60524</v>
      </c>
      <c r="D851" s="79">
        <v>0</v>
      </c>
      <c r="E851" s="77" t="s">
        <v>441</v>
      </c>
      <c r="F851" s="84" t="s">
        <v>479</v>
      </c>
      <c r="G851" s="123"/>
    </row>
    <row r="852" spans="1:7" ht="12.75">
      <c r="A852" s="100">
        <v>240314</v>
      </c>
      <c r="B852" s="101" t="s">
        <v>2968</v>
      </c>
      <c r="C852" s="124">
        <v>16866</v>
      </c>
      <c r="D852" s="79">
        <v>0</v>
      </c>
      <c r="E852" s="77" t="s">
        <v>480</v>
      </c>
      <c r="F852" s="84" t="s">
        <v>481</v>
      </c>
      <c r="G852" s="123"/>
    </row>
    <row r="853" spans="1:7" ht="12.75">
      <c r="A853" s="100">
        <v>240314</v>
      </c>
      <c r="B853" s="101" t="s">
        <v>2968</v>
      </c>
      <c r="C853" s="124">
        <v>32004</v>
      </c>
      <c r="D853" s="79">
        <v>0</v>
      </c>
      <c r="E853" s="77" t="s">
        <v>482</v>
      </c>
      <c r="F853" s="84" t="s">
        <v>483</v>
      </c>
      <c r="G853" s="123"/>
    </row>
    <row r="854" spans="1:7" ht="12.75">
      <c r="A854" s="100">
        <v>240314</v>
      </c>
      <c r="B854" s="101" t="s">
        <v>2968</v>
      </c>
      <c r="C854" s="124">
        <v>48291</v>
      </c>
      <c r="D854" s="79">
        <v>0</v>
      </c>
      <c r="E854" s="77" t="s">
        <v>484</v>
      </c>
      <c r="F854" s="84" t="s">
        <v>485</v>
      </c>
      <c r="G854" s="123"/>
    </row>
    <row r="855" spans="1:7" ht="12.75">
      <c r="A855" s="100">
        <v>240314</v>
      </c>
      <c r="B855" s="101" t="s">
        <v>2968</v>
      </c>
      <c r="C855" s="124">
        <v>79836</v>
      </c>
      <c r="D855" s="79">
        <v>0</v>
      </c>
      <c r="E855" s="77" t="s">
        <v>486</v>
      </c>
      <c r="F855" s="84" t="s">
        <v>487</v>
      </c>
      <c r="G855" s="123"/>
    </row>
    <row r="856" spans="1:7" ht="12.75">
      <c r="A856" s="100">
        <v>240314</v>
      </c>
      <c r="B856" s="101" t="s">
        <v>2968</v>
      </c>
      <c r="C856" s="124">
        <v>33249</v>
      </c>
      <c r="D856" s="79">
        <v>0</v>
      </c>
      <c r="E856" s="77" t="s">
        <v>488</v>
      </c>
      <c r="F856" s="84" t="s">
        <v>489</v>
      </c>
      <c r="G856" s="123"/>
    </row>
    <row r="857" spans="1:7" ht="12.75">
      <c r="A857" s="100">
        <v>240314</v>
      </c>
      <c r="B857" s="101" t="s">
        <v>2968</v>
      </c>
      <c r="C857" s="124">
        <v>40753</v>
      </c>
      <c r="D857" s="79">
        <v>0</v>
      </c>
      <c r="E857" s="77" t="s">
        <v>490</v>
      </c>
      <c r="F857" s="84" t="s">
        <v>491</v>
      </c>
      <c r="G857" s="123"/>
    </row>
    <row r="858" spans="1:7" ht="12.75">
      <c r="A858" s="100">
        <v>240314</v>
      </c>
      <c r="B858" s="101" t="s">
        <v>2968</v>
      </c>
      <c r="C858" s="124">
        <v>23768</v>
      </c>
      <c r="D858" s="79">
        <v>0</v>
      </c>
      <c r="E858" s="77" t="s">
        <v>2908</v>
      </c>
      <c r="F858" s="84" t="s">
        <v>492</v>
      </c>
      <c r="G858" s="123"/>
    </row>
    <row r="859" spans="1:7" ht="12.75">
      <c r="A859" s="100">
        <v>240314</v>
      </c>
      <c r="B859" s="101" t="s">
        <v>2968</v>
      </c>
      <c r="C859" s="124">
        <v>3147</v>
      </c>
      <c r="D859" s="79">
        <v>0</v>
      </c>
      <c r="E859" s="77" t="s">
        <v>321</v>
      </c>
      <c r="F859" s="84" t="s">
        <v>493</v>
      </c>
      <c r="G859" s="123"/>
    </row>
    <row r="860" spans="1:7" ht="12.75">
      <c r="A860" s="100">
        <v>240314</v>
      </c>
      <c r="B860" s="101" t="s">
        <v>2968</v>
      </c>
      <c r="C860" s="124">
        <v>25522</v>
      </c>
      <c r="D860" s="79">
        <v>0</v>
      </c>
      <c r="E860" s="77" t="s">
        <v>455</v>
      </c>
      <c r="F860" s="84" t="s">
        <v>494</v>
      </c>
      <c r="G860" s="123"/>
    </row>
    <row r="861" spans="1:7" ht="12.75">
      <c r="A861" s="100">
        <v>240314</v>
      </c>
      <c r="B861" s="101" t="s">
        <v>2968</v>
      </c>
      <c r="C861" s="124">
        <v>7856</v>
      </c>
      <c r="D861" s="79">
        <v>0</v>
      </c>
      <c r="E861" s="77" t="s">
        <v>495</v>
      </c>
      <c r="F861" s="84" t="s">
        <v>496</v>
      </c>
      <c r="G861" s="123"/>
    </row>
    <row r="862" spans="1:7" ht="12.75">
      <c r="A862" s="100">
        <v>240314</v>
      </c>
      <c r="B862" s="101" t="s">
        <v>2968</v>
      </c>
      <c r="C862" s="124">
        <v>12923</v>
      </c>
      <c r="D862" s="79">
        <v>0</v>
      </c>
      <c r="E862" s="77" t="s">
        <v>2871</v>
      </c>
      <c r="F862" s="84" t="s">
        <v>497</v>
      </c>
      <c r="G862" s="123"/>
    </row>
    <row r="863" spans="1:7" ht="12.75">
      <c r="A863" s="100">
        <v>240314</v>
      </c>
      <c r="B863" s="101" t="s">
        <v>2968</v>
      </c>
      <c r="C863" s="124">
        <v>3569</v>
      </c>
      <c r="D863" s="79">
        <v>0</v>
      </c>
      <c r="E863" s="77" t="s">
        <v>498</v>
      </c>
      <c r="F863" s="84" t="s">
        <v>499</v>
      </c>
      <c r="G863" s="123"/>
    </row>
    <row r="864" spans="1:7" ht="12.75">
      <c r="A864" s="100">
        <v>240314</v>
      </c>
      <c r="B864" s="101" t="s">
        <v>2968</v>
      </c>
      <c r="C864" s="124">
        <v>4121</v>
      </c>
      <c r="D864" s="79">
        <v>0</v>
      </c>
      <c r="E864" s="77" t="s">
        <v>2897</v>
      </c>
      <c r="F864" s="84" t="s">
        <v>500</v>
      </c>
      <c r="G864" s="123"/>
    </row>
    <row r="865" spans="1:7" ht="12.75">
      <c r="A865" s="100">
        <v>240314</v>
      </c>
      <c r="B865" s="101" t="s">
        <v>2968</v>
      </c>
      <c r="C865" s="124">
        <v>13394</v>
      </c>
      <c r="D865" s="79">
        <v>0</v>
      </c>
      <c r="E865" s="77" t="s">
        <v>2925</v>
      </c>
      <c r="F865" s="84" t="s">
        <v>501</v>
      </c>
      <c r="G865" s="123"/>
    </row>
    <row r="866" spans="1:7" ht="12.75">
      <c r="A866" s="100">
        <v>240314</v>
      </c>
      <c r="B866" s="101" t="s">
        <v>2968</v>
      </c>
      <c r="C866" s="124">
        <v>8108</v>
      </c>
      <c r="D866" s="79">
        <v>0</v>
      </c>
      <c r="E866" s="77" t="s">
        <v>502</v>
      </c>
      <c r="F866" s="84" t="s">
        <v>2972</v>
      </c>
      <c r="G866" s="123"/>
    </row>
    <row r="867" spans="1:7" ht="12.75">
      <c r="A867" s="100">
        <v>240314</v>
      </c>
      <c r="B867" s="101" t="s">
        <v>2968</v>
      </c>
      <c r="C867" s="124">
        <v>4649</v>
      </c>
      <c r="D867" s="79">
        <v>0</v>
      </c>
      <c r="E867" s="77" t="s">
        <v>503</v>
      </c>
      <c r="F867" s="84" t="s">
        <v>504</v>
      </c>
      <c r="G867" s="123"/>
    </row>
    <row r="868" spans="1:7" ht="12.75">
      <c r="A868" s="100">
        <v>240314</v>
      </c>
      <c r="B868" s="101" t="s">
        <v>2968</v>
      </c>
      <c r="C868" s="124">
        <v>10791</v>
      </c>
      <c r="D868" s="79">
        <v>0</v>
      </c>
      <c r="E868" s="77" t="s">
        <v>505</v>
      </c>
      <c r="F868" s="84" t="s">
        <v>506</v>
      </c>
      <c r="G868" s="123"/>
    </row>
    <row r="869" spans="1:7" ht="12.75">
      <c r="A869" s="100">
        <v>240314</v>
      </c>
      <c r="B869" s="101" t="s">
        <v>2968</v>
      </c>
      <c r="C869" s="124">
        <v>897</v>
      </c>
      <c r="D869" s="79">
        <v>0</v>
      </c>
      <c r="E869" s="77">
        <v>211415114</v>
      </c>
      <c r="F869" s="84" t="s">
        <v>507</v>
      </c>
      <c r="G869" s="123"/>
    </row>
    <row r="870" spans="1:7" ht="12.75">
      <c r="A870" s="100">
        <v>240314</v>
      </c>
      <c r="B870" s="101" t="s">
        <v>2968</v>
      </c>
      <c r="C870" s="124">
        <v>5861</v>
      </c>
      <c r="D870" s="79">
        <v>0</v>
      </c>
      <c r="E870" s="77" t="s">
        <v>508</v>
      </c>
      <c r="F870" s="84" t="s">
        <v>2973</v>
      </c>
      <c r="G870" s="123"/>
    </row>
    <row r="871" spans="1:7" ht="12.75">
      <c r="A871" s="100">
        <v>240314</v>
      </c>
      <c r="B871" s="101" t="s">
        <v>2968</v>
      </c>
      <c r="C871" s="124">
        <v>6838</v>
      </c>
      <c r="D871" s="79">
        <v>0</v>
      </c>
      <c r="E871" s="77" t="s">
        <v>398</v>
      </c>
      <c r="F871" s="84" t="s">
        <v>509</v>
      </c>
      <c r="G871" s="123"/>
    </row>
    <row r="872" spans="1:7" ht="12.75">
      <c r="A872" s="100">
        <v>240314</v>
      </c>
      <c r="B872" s="101" t="s">
        <v>2968</v>
      </c>
      <c r="C872" s="124">
        <v>4927</v>
      </c>
      <c r="D872" s="79">
        <v>0</v>
      </c>
      <c r="E872" s="77" t="s">
        <v>2758</v>
      </c>
      <c r="F872" s="84" t="s">
        <v>510</v>
      </c>
      <c r="G872" s="123"/>
    </row>
    <row r="873" spans="1:7" ht="12.75">
      <c r="A873" s="100">
        <v>240314</v>
      </c>
      <c r="B873" s="101" t="s">
        <v>2968</v>
      </c>
      <c r="C873" s="124">
        <v>74224</v>
      </c>
      <c r="D873" s="79">
        <v>0</v>
      </c>
      <c r="E873" s="77" t="s">
        <v>2790</v>
      </c>
      <c r="F873" s="84" t="s">
        <v>511</v>
      </c>
      <c r="G873" s="123"/>
    </row>
    <row r="874" spans="1:7" ht="12.75">
      <c r="A874" s="100">
        <v>240314</v>
      </c>
      <c r="B874" s="101" t="s">
        <v>2968</v>
      </c>
      <c r="C874" s="124">
        <v>10349</v>
      </c>
      <c r="D874" s="79">
        <v>0</v>
      </c>
      <c r="E874" s="77" t="s">
        <v>512</v>
      </c>
      <c r="F874" s="84" t="s">
        <v>513</v>
      </c>
      <c r="G874" s="123"/>
    </row>
    <row r="875" spans="1:7" ht="12.75">
      <c r="A875" s="100">
        <v>240314</v>
      </c>
      <c r="B875" s="101" t="s">
        <v>2968</v>
      </c>
      <c r="C875" s="124">
        <v>21611</v>
      </c>
      <c r="D875" s="79">
        <v>0</v>
      </c>
      <c r="E875" s="77" t="s">
        <v>514</v>
      </c>
      <c r="F875" s="84" t="s">
        <v>515</v>
      </c>
      <c r="G875" s="123"/>
    </row>
    <row r="876" spans="1:7" ht="12.75">
      <c r="A876" s="100">
        <v>240314</v>
      </c>
      <c r="B876" s="101" t="s">
        <v>2968</v>
      </c>
      <c r="C876" s="124">
        <v>11811</v>
      </c>
      <c r="D876" s="79">
        <v>0</v>
      </c>
      <c r="E876" s="77" t="s">
        <v>516</v>
      </c>
      <c r="F876" s="84" t="s">
        <v>517</v>
      </c>
      <c r="G876" s="123"/>
    </row>
    <row r="877" spans="1:7" ht="12.75">
      <c r="A877" s="100">
        <v>240314</v>
      </c>
      <c r="B877" s="101" t="s">
        <v>2968</v>
      </c>
      <c r="C877" s="124">
        <v>4168</v>
      </c>
      <c r="D877" s="79">
        <v>0</v>
      </c>
      <c r="E877" s="77" t="s">
        <v>518</v>
      </c>
      <c r="F877" s="84" t="s">
        <v>519</v>
      </c>
      <c r="G877" s="123"/>
    </row>
    <row r="878" spans="1:7" ht="12.75">
      <c r="A878" s="100">
        <v>240314</v>
      </c>
      <c r="B878" s="101" t="s">
        <v>2968</v>
      </c>
      <c r="C878" s="124">
        <v>6847</v>
      </c>
      <c r="D878" s="79">
        <v>0</v>
      </c>
      <c r="E878" s="77">
        <v>218915189</v>
      </c>
      <c r="F878" s="84" t="s">
        <v>3044</v>
      </c>
      <c r="G878" s="123"/>
    </row>
    <row r="879" spans="1:7" ht="12.75">
      <c r="A879" s="100">
        <v>240314</v>
      </c>
      <c r="B879" s="101" t="s">
        <v>2968</v>
      </c>
      <c r="C879" s="124">
        <v>11980</v>
      </c>
      <c r="D879" s="79">
        <v>0</v>
      </c>
      <c r="E879" s="77" t="s">
        <v>207</v>
      </c>
      <c r="F879" s="84" t="s">
        <v>520</v>
      </c>
      <c r="G879" s="123"/>
    </row>
    <row r="880" spans="1:7" ht="12.75">
      <c r="A880" s="100">
        <v>240314</v>
      </c>
      <c r="B880" s="101" t="s">
        <v>2968</v>
      </c>
      <c r="C880" s="124">
        <v>6562</v>
      </c>
      <c r="D880" s="79">
        <v>0</v>
      </c>
      <c r="E880" s="77" t="s">
        <v>521</v>
      </c>
      <c r="F880" s="84" t="s">
        <v>522</v>
      </c>
      <c r="G880" s="123"/>
    </row>
    <row r="881" spans="1:7" ht="12.75">
      <c r="A881" s="100">
        <v>240314</v>
      </c>
      <c r="B881" s="101" t="s">
        <v>2968</v>
      </c>
      <c r="C881" s="124">
        <v>3538</v>
      </c>
      <c r="D881" s="79">
        <v>0</v>
      </c>
      <c r="E881" s="77" t="s">
        <v>523</v>
      </c>
      <c r="F881" s="84" t="s">
        <v>524</v>
      </c>
      <c r="G881" s="123"/>
    </row>
    <row r="882" spans="1:7" ht="12.75">
      <c r="A882" s="100">
        <v>240314</v>
      </c>
      <c r="B882" s="101" t="s">
        <v>2968</v>
      </c>
      <c r="C882" s="124">
        <v>7387</v>
      </c>
      <c r="D882" s="79">
        <v>0</v>
      </c>
      <c r="E882" s="77" t="s">
        <v>525</v>
      </c>
      <c r="F882" s="84" t="s">
        <v>526</v>
      </c>
      <c r="G882" s="123"/>
    </row>
    <row r="883" spans="1:7" ht="12.75">
      <c r="A883" s="100">
        <v>240314</v>
      </c>
      <c r="B883" s="101" t="s">
        <v>2968</v>
      </c>
      <c r="C883" s="124">
        <v>12411</v>
      </c>
      <c r="D883" s="79">
        <v>0</v>
      </c>
      <c r="E883" s="77" t="s">
        <v>331</v>
      </c>
      <c r="F883" s="84" t="s">
        <v>527</v>
      </c>
      <c r="G883" s="123"/>
    </row>
    <row r="884" spans="1:7" ht="12.75">
      <c r="A884" s="100">
        <v>240314</v>
      </c>
      <c r="B884" s="101" t="s">
        <v>2968</v>
      </c>
      <c r="C884" s="124">
        <v>6356</v>
      </c>
      <c r="D884" s="79">
        <v>0</v>
      </c>
      <c r="E884" s="77" t="s">
        <v>337</v>
      </c>
      <c r="F884" s="84" t="s">
        <v>528</v>
      </c>
      <c r="G884" s="123"/>
    </row>
    <row r="885" spans="1:7" ht="12.75">
      <c r="A885" s="100">
        <v>240314</v>
      </c>
      <c r="B885" s="101" t="s">
        <v>2968</v>
      </c>
      <c r="C885" s="124">
        <v>2674</v>
      </c>
      <c r="D885" s="79">
        <v>0</v>
      </c>
      <c r="E885" s="77" t="s">
        <v>361</v>
      </c>
      <c r="F885" s="84" t="s">
        <v>529</v>
      </c>
      <c r="G885" s="123"/>
    </row>
    <row r="886" spans="1:7" ht="12.75">
      <c r="A886" s="100">
        <v>240314</v>
      </c>
      <c r="B886" s="101" t="s">
        <v>2968</v>
      </c>
      <c r="C886" s="124">
        <v>10163</v>
      </c>
      <c r="D886" s="79">
        <v>0</v>
      </c>
      <c r="E886" s="77">
        <v>213215232</v>
      </c>
      <c r="F886" s="84" t="s">
        <v>530</v>
      </c>
      <c r="G886" s="123"/>
    </row>
    <row r="887" spans="1:7" ht="12.75">
      <c r="A887" s="100">
        <v>240314</v>
      </c>
      <c r="B887" s="101" t="s">
        <v>2968</v>
      </c>
      <c r="C887" s="124">
        <v>3128</v>
      </c>
      <c r="D887" s="79">
        <v>0</v>
      </c>
      <c r="E887" s="77" t="s">
        <v>404</v>
      </c>
      <c r="F887" s="84" t="s">
        <v>531</v>
      </c>
      <c r="G887" s="123"/>
    </row>
    <row r="888" spans="1:7" ht="12.75">
      <c r="A888" s="100">
        <v>240314</v>
      </c>
      <c r="B888" s="101" t="s">
        <v>2968</v>
      </c>
      <c r="C888" s="124">
        <v>8893</v>
      </c>
      <c r="D888" s="79">
        <v>0</v>
      </c>
      <c r="E888" s="77" t="s">
        <v>532</v>
      </c>
      <c r="F888" s="84" t="s">
        <v>533</v>
      </c>
      <c r="G888" s="123"/>
    </row>
    <row r="889" spans="1:7" ht="12.75">
      <c r="A889" s="100">
        <v>240314</v>
      </c>
      <c r="B889" s="101" t="s">
        <v>2968</v>
      </c>
      <c r="C889" s="124">
        <v>4569</v>
      </c>
      <c r="D889" s="79">
        <v>0</v>
      </c>
      <c r="E889" s="77" t="s">
        <v>534</v>
      </c>
      <c r="F889" s="84" t="s">
        <v>535</v>
      </c>
      <c r="G889" s="123"/>
    </row>
    <row r="890" spans="1:7" ht="12.75">
      <c r="A890" s="100">
        <v>240314</v>
      </c>
      <c r="B890" s="101" t="s">
        <v>2968</v>
      </c>
      <c r="C890" s="124">
        <v>7699</v>
      </c>
      <c r="D890" s="79">
        <v>0</v>
      </c>
      <c r="E890" s="77" t="s">
        <v>536</v>
      </c>
      <c r="F890" s="84" t="s">
        <v>537</v>
      </c>
      <c r="G890" s="123"/>
    </row>
    <row r="891" spans="1:7" ht="12.75">
      <c r="A891" s="100">
        <v>240314</v>
      </c>
      <c r="B891" s="101" t="s">
        <v>2968</v>
      </c>
      <c r="C891" s="124">
        <v>5689</v>
      </c>
      <c r="D891" s="79">
        <v>0</v>
      </c>
      <c r="E891" s="77" t="s">
        <v>538</v>
      </c>
      <c r="F891" s="84" t="s">
        <v>539</v>
      </c>
      <c r="G891" s="123"/>
    </row>
    <row r="892" spans="1:7" ht="12.75">
      <c r="A892" s="100">
        <v>240314</v>
      </c>
      <c r="B892" s="101" t="s">
        <v>2968</v>
      </c>
      <c r="C892" s="124">
        <v>5574</v>
      </c>
      <c r="D892" s="79">
        <v>0</v>
      </c>
      <c r="E892" s="77" t="s">
        <v>2904</v>
      </c>
      <c r="F892" s="84" t="s">
        <v>540</v>
      </c>
      <c r="G892" s="123"/>
    </row>
    <row r="893" spans="1:7" ht="12.75">
      <c r="A893" s="100">
        <v>240314</v>
      </c>
      <c r="B893" s="101" t="s">
        <v>2968</v>
      </c>
      <c r="C893" s="124">
        <v>6980</v>
      </c>
      <c r="D893" s="79">
        <v>0</v>
      </c>
      <c r="E893" s="77" t="s">
        <v>2919</v>
      </c>
      <c r="F893" s="84" t="s">
        <v>541</v>
      </c>
      <c r="G893" s="123"/>
    </row>
    <row r="894" spans="1:7" ht="12.75">
      <c r="A894" s="100">
        <v>240314</v>
      </c>
      <c r="B894" s="101" t="s">
        <v>2968</v>
      </c>
      <c r="C894" s="124">
        <v>22357</v>
      </c>
      <c r="D894" s="79">
        <v>0</v>
      </c>
      <c r="E894" s="77" t="s">
        <v>2937</v>
      </c>
      <c r="F894" s="84" t="s">
        <v>542</v>
      </c>
      <c r="G894" s="123"/>
    </row>
    <row r="895" spans="1:7" ht="12.75">
      <c r="A895" s="100">
        <v>240314</v>
      </c>
      <c r="B895" s="101" t="s">
        <v>2968</v>
      </c>
      <c r="C895" s="124">
        <v>2880</v>
      </c>
      <c r="D895" s="79">
        <v>0</v>
      </c>
      <c r="E895" s="77" t="s">
        <v>543</v>
      </c>
      <c r="F895" s="84" t="s">
        <v>544</v>
      </c>
      <c r="G895" s="123"/>
    </row>
    <row r="896" spans="1:7" ht="12.75">
      <c r="A896" s="100">
        <v>240314</v>
      </c>
      <c r="B896" s="101" t="s">
        <v>2968</v>
      </c>
      <c r="C896" s="124">
        <v>14368</v>
      </c>
      <c r="D896" s="79">
        <v>0</v>
      </c>
      <c r="E896" s="77" t="s">
        <v>323</v>
      </c>
      <c r="F896" s="84" t="s">
        <v>545</v>
      </c>
      <c r="G896" s="123"/>
    </row>
    <row r="897" spans="1:7" ht="12.75">
      <c r="A897" s="100">
        <v>240314</v>
      </c>
      <c r="B897" s="101" t="s">
        <v>2968</v>
      </c>
      <c r="C897" s="124">
        <v>5126</v>
      </c>
      <c r="D897" s="79">
        <v>0</v>
      </c>
      <c r="E897" s="77" t="s">
        <v>546</v>
      </c>
      <c r="F897" s="84" t="s">
        <v>547</v>
      </c>
      <c r="G897" s="123"/>
    </row>
    <row r="898" spans="1:7" ht="12.75">
      <c r="A898" s="100">
        <v>240314</v>
      </c>
      <c r="B898" s="101" t="s">
        <v>2968</v>
      </c>
      <c r="C898" s="124">
        <v>7589</v>
      </c>
      <c r="D898" s="79">
        <v>0</v>
      </c>
      <c r="E898" s="77">
        <v>213215332</v>
      </c>
      <c r="F898" s="84" t="s">
        <v>548</v>
      </c>
      <c r="G898" s="123"/>
    </row>
    <row r="899" spans="1:7" ht="12.75">
      <c r="A899" s="100">
        <v>240314</v>
      </c>
      <c r="B899" s="101" t="s">
        <v>2968</v>
      </c>
      <c r="C899" s="124">
        <v>2928</v>
      </c>
      <c r="D899" s="79">
        <v>0</v>
      </c>
      <c r="E899" s="77" t="s">
        <v>549</v>
      </c>
      <c r="F899" s="84" t="s">
        <v>550</v>
      </c>
      <c r="G899" s="123"/>
    </row>
    <row r="900" spans="1:7" ht="12.75">
      <c r="A900" s="100">
        <v>240314</v>
      </c>
      <c r="B900" s="101" t="s">
        <v>2968</v>
      </c>
      <c r="C900" s="124">
        <v>9673</v>
      </c>
      <c r="D900" s="79">
        <v>0</v>
      </c>
      <c r="E900" s="77" t="s">
        <v>551</v>
      </c>
      <c r="F900" s="84" t="s">
        <v>552</v>
      </c>
      <c r="G900" s="123"/>
    </row>
    <row r="901" spans="1:7" ht="12.75">
      <c r="A901" s="100">
        <v>240314</v>
      </c>
      <c r="B901" s="101" t="s">
        <v>2968</v>
      </c>
      <c r="C901" s="124">
        <v>8784</v>
      </c>
      <c r="D901" s="79">
        <v>0</v>
      </c>
      <c r="E901" s="77" t="s">
        <v>553</v>
      </c>
      <c r="F901" s="84" t="s">
        <v>3162</v>
      </c>
      <c r="G901" s="123"/>
    </row>
    <row r="902" spans="1:7" ht="12.75">
      <c r="A902" s="100">
        <v>240314</v>
      </c>
      <c r="B902" s="101" t="s">
        <v>2968</v>
      </c>
      <c r="C902" s="124">
        <v>7818</v>
      </c>
      <c r="D902" s="79">
        <v>0</v>
      </c>
      <c r="E902" s="77" t="s">
        <v>554</v>
      </c>
      <c r="F902" s="84" t="s">
        <v>555</v>
      </c>
      <c r="G902" s="123"/>
    </row>
    <row r="903" spans="1:7" ht="12.75">
      <c r="A903" s="100">
        <v>240314</v>
      </c>
      <c r="B903" s="101" t="s">
        <v>2968</v>
      </c>
      <c r="C903" s="124">
        <v>3548</v>
      </c>
      <c r="D903" s="79">
        <v>0</v>
      </c>
      <c r="E903" s="77" t="s">
        <v>2824</v>
      </c>
      <c r="F903" s="84" t="s">
        <v>556</v>
      </c>
      <c r="G903" s="123"/>
    </row>
    <row r="904" spans="1:7" ht="12.75">
      <c r="A904" s="100">
        <v>240314</v>
      </c>
      <c r="B904" s="101" t="s">
        <v>2968</v>
      </c>
      <c r="C904" s="124">
        <v>2614</v>
      </c>
      <c r="D904" s="79">
        <v>0</v>
      </c>
      <c r="E904" s="77" t="s">
        <v>557</v>
      </c>
      <c r="F904" s="84" t="s">
        <v>558</v>
      </c>
      <c r="G904" s="123"/>
    </row>
    <row r="905" spans="1:7" ht="12.75">
      <c r="A905" s="100">
        <v>240314</v>
      </c>
      <c r="B905" s="101" t="s">
        <v>2968</v>
      </c>
      <c r="C905" s="124">
        <v>5882</v>
      </c>
      <c r="D905" s="79">
        <v>0</v>
      </c>
      <c r="E905" s="77" t="s">
        <v>559</v>
      </c>
      <c r="F905" s="84" t="s">
        <v>560</v>
      </c>
      <c r="G905" s="123"/>
    </row>
    <row r="906" spans="1:7" ht="12.75">
      <c r="A906" s="100">
        <v>240314</v>
      </c>
      <c r="B906" s="101" t="s">
        <v>2968</v>
      </c>
      <c r="C906" s="124">
        <v>14538</v>
      </c>
      <c r="D906" s="79">
        <v>0</v>
      </c>
      <c r="E906" s="77" t="s">
        <v>561</v>
      </c>
      <c r="F906" s="84" t="s">
        <v>562</v>
      </c>
      <c r="G906" s="123"/>
    </row>
    <row r="907" spans="1:7" ht="12.75">
      <c r="A907" s="100">
        <v>240314</v>
      </c>
      <c r="B907" s="101" t="s">
        <v>2968</v>
      </c>
      <c r="C907" s="124">
        <v>7253</v>
      </c>
      <c r="D907" s="79">
        <v>0</v>
      </c>
      <c r="E907" s="77" t="s">
        <v>354</v>
      </c>
      <c r="F907" s="84" t="s">
        <v>563</v>
      </c>
      <c r="G907" s="123"/>
    </row>
    <row r="908" spans="1:7" ht="12.75">
      <c r="A908" s="100">
        <v>240314</v>
      </c>
      <c r="B908" s="101" t="s">
        <v>2968</v>
      </c>
      <c r="C908" s="124">
        <v>16508</v>
      </c>
      <c r="D908" s="79">
        <v>0</v>
      </c>
      <c r="E908" s="77" t="s">
        <v>564</v>
      </c>
      <c r="F908" s="84" t="s">
        <v>565</v>
      </c>
      <c r="G908" s="123"/>
    </row>
    <row r="909" spans="1:7" ht="12.75">
      <c r="A909" s="100">
        <v>240314</v>
      </c>
      <c r="B909" s="101" t="s">
        <v>2968</v>
      </c>
      <c r="C909" s="124">
        <v>12149</v>
      </c>
      <c r="D909" s="79">
        <v>0</v>
      </c>
      <c r="E909" s="77" t="s">
        <v>566</v>
      </c>
      <c r="F909" s="84" t="s">
        <v>567</v>
      </c>
      <c r="G909" s="123"/>
    </row>
    <row r="910" spans="1:7" ht="12.75">
      <c r="A910" s="100">
        <v>240314</v>
      </c>
      <c r="B910" s="101" t="s">
        <v>2968</v>
      </c>
      <c r="C910" s="124">
        <v>8661</v>
      </c>
      <c r="D910" s="79">
        <v>0</v>
      </c>
      <c r="E910" s="77" t="s">
        <v>2700</v>
      </c>
      <c r="F910" s="84" t="s">
        <v>568</v>
      </c>
      <c r="G910" s="123"/>
    </row>
    <row r="911" spans="1:7" ht="12.75">
      <c r="A911" s="100">
        <v>240314</v>
      </c>
      <c r="B911" s="101" t="s">
        <v>2968</v>
      </c>
      <c r="C911" s="124">
        <v>8019</v>
      </c>
      <c r="D911" s="79">
        <v>0</v>
      </c>
      <c r="E911" s="77" t="s">
        <v>569</v>
      </c>
      <c r="F911" s="84" t="s">
        <v>570</v>
      </c>
      <c r="G911" s="123"/>
    </row>
    <row r="912" spans="1:7" ht="12.75">
      <c r="A912" s="100">
        <v>240314</v>
      </c>
      <c r="B912" s="101" t="s">
        <v>2968</v>
      </c>
      <c r="C912" s="124">
        <v>33691</v>
      </c>
      <c r="D912" s="79">
        <v>0</v>
      </c>
      <c r="E912" s="77" t="s">
        <v>571</v>
      </c>
      <c r="F912" s="84" t="s">
        <v>572</v>
      </c>
      <c r="G912" s="123"/>
    </row>
    <row r="913" spans="1:7" ht="12.75">
      <c r="A913" s="100">
        <v>240314</v>
      </c>
      <c r="B913" s="101" t="s">
        <v>2968</v>
      </c>
      <c r="C913" s="124">
        <v>8255</v>
      </c>
      <c r="D913" s="79">
        <v>0</v>
      </c>
      <c r="E913" s="77">
        <v>217615476</v>
      </c>
      <c r="F913" s="84" t="s">
        <v>573</v>
      </c>
      <c r="G913" s="123"/>
    </row>
    <row r="914" spans="1:7" ht="12.75">
      <c r="A914" s="100">
        <v>240314</v>
      </c>
      <c r="B914" s="101" t="s">
        <v>2968</v>
      </c>
      <c r="C914" s="124">
        <v>16526</v>
      </c>
      <c r="D914" s="79">
        <v>0</v>
      </c>
      <c r="E914" s="77" t="s">
        <v>2826</v>
      </c>
      <c r="F914" s="84" t="s">
        <v>574</v>
      </c>
      <c r="G914" s="123"/>
    </row>
    <row r="915" spans="1:7" ht="12.75">
      <c r="A915" s="100">
        <v>240314</v>
      </c>
      <c r="B915" s="101" t="s">
        <v>2968</v>
      </c>
      <c r="C915" s="124">
        <v>15651</v>
      </c>
      <c r="D915" s="79">
        <v>0</v>
      </c>
      <c r="E915" s="77" t="s">
        <v>575</v>
      </c>
      <c r="F915" s="84" t="s">
        <v>576</v>
      </c>
      <c r="G915" s="123"/>
    </row>
    <row r="916" spans="1:7" ht="12.75">
      <c r="A916" s="100">
        <v>240314</v>
      </c>
      <c r="B916" s="101" t="s">
        <v>2968</v>
      </c>
      <c r="C916" s="124">
        <v>7737</v>
      </c>
      <c r="D916" s="79">
        <v>0</v>
      </c>
      <c r="E916" s="77" t="s">
        <v>2910</v>
      </c>
      <c r="F916" s="84" t="s">
        <v>577</v>
      </c>
      <c r="G916" s="123"/>
    </row>
    <row r="917" spans="1:7" ht="12.75">
      <c r="A917" s="100">
        <v>240314</v>
      </c>
      <c r="B917" s="101" t="s">
        <v>2968</v>
      </c>
      <c r="C917" s="124">
        <v>4145</v>
      </c>
      <c r="D917" s="79">
        <v>0</v>
      </c>
      <c r="E917" s="77" t="s">
        <v>164</v>
      </c>
      <c r="F917" s="84" t="s">
        <v>578</v>
      </c>
      <c r="G917" s="123"/>
    </row>
    <row r="918" spans="1:7" ht="12.75">
      <c r="A918" s="100">
        <v>240314</v>
      </c>
      <c r="B918" s="101" t="s">
        <v>2968</v>
      </c>
      <c r="C918" s="124">
        <v>16793</v>
      </c>
      <c r="D918" s="79">
        <v>0</v>
      </c>
      <c r="E918" s="77" t="s">
        <v>234</v>
      </c>
      <c r="F918" s="84" t="s">
        <v>579</v>
      </c>
      <c r="G918" s="123"/>
    </row>
    <row r="919" spans="1:7" ht="12.75">
      <c r="A919" s="100">
        <v>240314</v>
      </c>
      <c r="B919" s="101" t="s">
        <v>2968</v>
      </c>
      <c r="C919" s="124">
        <v>3489</v>
      </c>
      <c r="D919" s="79">
        <v>0</v>
      </c>
      <c r="E919" s="77" t="s">
        <v>254</v>
      </c>
      <c r="F919" s="84" t="s">
        <v>580</v>
      </c>
      <c r="G919" s="123"/>
    </row>
    <row r="920" spans="1:7" ht="12.75">
      <c r="A920" s="100">
        <v>240314</v>
      </c>
      <c r="B920" s="101" t="s">
        <v>2968</v>
      </c>
      <c r="C920" s="124">
        <v>5706</v>
      </c>
      <c r="D920" s="79">
        <v>0</v>
      </c>
      <c r="E920" s="77">
        <v>211415514</v>
      </c>
      <c r="F920" s="84" t="s">
        <v>581</v>
      </c>
      <c r="G920" s="123"/>
    </row>
    <row r="921" spans="1:7" ht="12.75">
      <c r="A921" s="100">
        <v>240314</v>
      </c>
      <c r="B921" s="101" t="s">
        <v>2968</v>
      </c>
      <c r="C921" s="124">
        <v>34214</v>
      </c>
      <c r="D921" s="79">
        <v>0</v>
      </c>
      <c r="E921" s="77" t="s">
        <v>582</v>
      </c>
      <c r="F921" s="84" t="s">
        <v>583</v>
      </c>
      <c r="G921" s="123"/>
    </row>
    <row r="922" spans="1:7" ht="12.75">
      <c r="A922" s="100">
        <v>240314</v>
      </c>
      <c r="B922" s="101" t="s">
        <v>2968</v>
      </c>
      <c r="C922" s="124">
        <v>4393</v>
      </c>
      <c r="D922" s="79">
        <v>0</v>
      </c>
      <c r="E922" s="77" t="s">
        <v>288</v>
      </c>
      <c r="F922" s="84" t="s">
        <v>584</v>
      </c>
      <c r="G922" s="123"/>
    </row>
    <row r="923" spans="1:7" ht="12.75">
      <c r="A923" s="100">
        <v>240314</v>
      </c>
      <c r="B923" s="101" t="s">
        <v>2968</v>
      </c>
      <c r="C923" s="124">
        <v>3374</v>
      </c>
      <c r="D923" s="79">
        <v>0</v>
      </c>
      <c r="E923" s="77">
        <v>212215522</v>
      </c>
      <c r="F923" s="84" t="s">
        <v>585</v>
      </c>
      <c r="G923" s="123"/>
    </row>
    <row r="924" spans="1:7" ht="12.75">
      <c r="A924" s="100">
        <v>240314</v>
      </c>
      <c r="B924" s="101" t="s">
        <v>2968</v>
      </c>
      <c r="C924" s="124">
        <v>15957</v>
      </c>
      <c r="D924" s="79">
        <v>0</v>
      </c>
      <c r="E924" s="77" t="s">
        <v>586</v>
      </c>
      <c r="F924" s="84" t="s">
        <v>587</v>
      </c>
      <c r="G924" s="123"/>
    </row>
    <row r="925" spans="1:7" ht="12.75">
      <c r="A925" s="100">
        <v>240314</v>
      </c>
      <c r="B925" s="101" t="s">
        <v>2968</v>
      </c>
      <c r="C925" s="124">
        <v>5861</v>
      </c>
      <c r="D925" s="79">
        <v>0</v>
      </c>
      <c r="E925" s="77" t="s">
        <v>588</v>
      </c>
      <c r="F925" s="84" t="s">
        <v>589</v>
      </c>
      <c r="G925" s="123"/>
    </row>
    <row r="926" spans="1:7" ht="12.75">
      <c r="A926" s="100">
        <v>240314</v>
      </c>
      <c r="B926" s="101" t="s">
        <v>2968</v>
      </c>
      <c r="C926" s="124">
        <v>7985</v>
      </c>
      <c r="D926" s="79">
        <v>0</v>
      </c>
      <c r="E926" s="77" t="s">
        <v>413</v>
      </c>
      <c r="F926" s="84" t="s">
        <v>590</v>
      </c>
      <c r="G926" s="123"/>
    </row>
    <row r="927" spans="1:7" ht="12.75">
      <c r="A927" s="100">
        <v>240314</v>
      </c>
      <c r="B927" s="101" t="s">
        <v>2968</v>
      </c>
      <c r="C927" s="124">
        <v>13391</v>
      </c>
      <c r="D927" s="79">
        <v>0</v>
      </c>
      <c r="E927" s="77" t="s">
        <v>435</v>
      </c>
      <c r="F927" s="84" t="s">
        <v>591</v>
      </c>
      <c r="G927" s="123"/>
    </row>
    <row r="928" spans="1:7" ht="12.75">
      <c r="A928" s="100">
        <v>240314</v>
      </c>
      <c r="B928" s="101" t="s">
        <v>2968</v>
      </c>
      <c r="C928" s="124">
        <v>3385</v>
      </c>
      <c r="D928" s="79">
        <v>0</v>
      </c>
      <c r="E928" s="77" t="s">
        <v>469</v>
      </c>
      <c r="F928" s="84" t="s">
        <v>592</v>
      </c>
      <c r="G928" s="123"/>
    </row>
    <row r="929" spans="1:7" ht="12.75">
      <c r="A929" s="100">
        <v>240314</v>
      </c>
      <c r="B929" s="101" t="s">
        <v>2968</v>
      </c>
      <c r="C929" s="124">
        <v>61545</v>
      </c>
      <c r="D929" s="79">
        <v>0</v>
      </c>
      <c r="E929" s="77" t="s">
        <v>2761</v>
      </c>
      <c r="F929" s="84" t="s">
        <v>593</v>
      </c>
      <c r="G929" s="123"/>
    </row>
    <row r="930" spans="1:7" ht="12.75">
      <c r="A930" s="100">
        <v>240314</v>
      </c>
      <c r="B930" s="101" t="s">
        <v>2968</v>
      </c>
      <c r="C930" s="124">
        <v>14588</v>
      </c>
      <c r="D930" s="79">
        <v>0</v>
      </c>
      <c r="E930" s="77">
        <v>218015580</v>
      </c>
      <c r="F930" s="84" t="s">
        <v>594</v>
      </c>
      <c r="G930" s="123"/>
    </row>
    <row r="931" spans="1:7" ht="12.75">
      <c r="A931" s="100">
        <v>240314</v>
      </c>
      <c r="B931" s="101" t="s">
        <v>2968</v>
      </c>
      <c r="C931" s="124">
        <v>16644</v>
      </c>
      <c r="D931" s="79">
        <v>0</v>
      </c>
      <c r="E931" s="77" t="s">
        <v>2939</v>
      </c>
      <c r="F931" s="84" t="s">
        <v>595</v>
      </c>
      <c r="G931" s="123"/>
    </row>
    <row r="932" spans="1:7" ht="12.75">
      <c r="A932" s="100">
        <v>240314</v>
      </c>
      <c r="B932" s="101" t="s">
        <v>2968</v>
      </c>
      <c r="C932" s="124">
        <v>10002</v>
      </c>
      <c r="D932" s="79">
        <v>0</v>
      </c>
      <c r="E932" s="77">
        <v>210015600</v>
      </c>
      <c r="F932" s="84" t="s">
        <v>596</v>
      </c>
      <c r="G932" s="123"/>
    </row>
    <row r="933" spans="1:7" ht="12.75">
      <c r="A933" s="100">
        <v>240314</v>
      </c>
      <c r="B933" s="101" t="s">
        <v>2968</v>
      </c>
      <c r="C933" s="124">
        <v>4296</v>
      </c>
      <c r="D933" s="79">
        <v>0</v>
      </c>
      <c r="E933" s="77" t="s">
        <v>317</v>
      </c>
      <c r="F933" s="84" t="s">
        <v>597</v>
      </c>
      <c r="G933" s="123"/>
    </row>
    <row r="934" spans="1:7" ht="12.75">
      <c r="A934" s="100">
        <v>240314</v>
      </c>
      <c r="B934" s="101" t="s">
        <v>2968</v>
      </c>
      <c r="C934" s="124">
        <v>24445</v>
      </c>
      <c r="D934" s="79">
        <v>0</v>
      </c>
      <c r="E934" s="77" t="s">
        <v>386</v>
      </c>
      <c r="F934" s="84" t="s">
        <v>598</v>
      </c>
      <c r="G934" s="123"/>
    </row>
    <row r="935" spans="1:7" ht="12.75">
      <c r="A935" s="100">
        <v>240314</v>
      </c>
      <c r="B935" s="101" t="s">
        <v>2968</v>
      </c>
      <c r="C935" s="124">
        <v>5103</v>
      </c>
      <c r="D935" s="79">
        <v>0</v>
      </c>
      <c r="E935" s="77" t="s">
        <v>418</v>
      </c>
      <c r="F935" s="84" t="s">
        <v>599</v>
      </c>
      <c r="G935" s="123"/>
    </row>
    <row r="936" spans="1:7" ht="12.75">
      <c r="A936" s="100">
        <v>240314</v>
      </c>
      <c r="B936" s="101" t="s">
        <v>2968</v>
      </c>
      <c r="C936" s="124">
        <v>22072</v>
      </c>
      <c r="D936" s="79">
        <v>0</v>
      </c>
      <c r="E936" s="77" t="s">
        <v>450</v>
      </c>
      <c r="F936" s="84" t="s">
        <v>600</v>
      </c>
      <c r="G936" s="123"/>
    </row>
    <row r="937" spans="1:7" ht="12.75">
      <c r="A937" s="100">
        <v>240314</v>
      </c>
      <c r="B937" s="101" t="s">
        <v>2968</v>
      </c>
      <c r="C937" s="124">
        <v>3134</v>
      </c>
      <c r="D937" s="79">
        <v>0</v>
      </c>
      <c r="E937" s="77" t="s">
        <v>2672</v>
      </c>
      <c r="F937" s="84" t="s">
        <v>601</v>
      </c>
      <c r="G937" s="123"/>
    </row>
    <row r="938" spans="1:7" ht="12.75">
      <c r="A938" s="100">
        <v>240314</v>
      </c>
      <c r="B938" s="101" t="s">
        <v>2968</v>
      </c>
      <c r="C938" s="124">
        <v>7797</v>
      </c>
      <c r="D938" s="79">
        <v>0</v>
      </c>
      <c r="E938" s="77" t="s">
        <v>2702</v>
      </c>
      <c r="F938" s="84" t="s">
        <v>602</v>
      </c>
      <c r="G938" s="123"/>
    </row>
    <row r="939" spans="1:7" ht="12.75">
      <c r="A939" s="100">
        <v>240314</v>
      </c>
      <c r="B939" s="101" t="s">
        <v>2968</v>
      </c>
      <c r="C939" s="124">
        <v>10091</v>
      </c>
      <c r="D939" s="79">
        <v>0</v>
      </c>
      <c r="E939" s="77" t="s">
        <v>2721</v>
      </c>
      <c r="F939" s="84" t="s">
        <v>603</v>
      </c>
      <c r="G939" s="123"/>
    </row>
    <row r="940" spans="1:7" ht="12.75">
      <c r="A940" s="100">
        <v>240314</v>
      </c>
      <c r="B940" s="101" t="s">
        <v>2968</v>
      </c>
      <c r="C940" s="124">
        <v>9327</v>
      </c>
      <c r="D940" s="79">
        <v>0</v>
      </c>
      <c r="E940" s="77" t="s">
        <v>604</v>
      </c>
      <c r="F940" s="84" t="s">
        <v>605</v>
      </c>
      <c r="G940" s="123"/>
    </row>
    <row r="941" spans="1:7" ht="12.75">
      <c r="A941" s="100">
        <v>240314</v>
      </c>
      <c r="B941" s="101" t="s">
        <v>2968</v>
      </c>
      <c r="C941" s="124">
        <v>6390</v>
      </c>
      <c r="D941" s="79">
        <v>0</v>
      </c>
      <c r="E941" s="77">
        <v>217615676</v>
      </c>
      <c r="F941" s="84" t="s">
        <v>606</v>
      </c>
      <c r="G941" s="123"/>
    </row>
    <row r="942" spans="1:7" ht="12.75">
      <c r="A942" s="100">
        <v>240314</v>
      </c>
      <c r="B942" s="101" t="s">
        <v>2968</v>
      </c>
      <c r="C942" s="124">
        <v>16223</v>
      </c>
      <c r="D942" s="79">
        <v>0</v>
      </c>
      <c r="E942" s="77">
        <v>218115681</v>
      </c>
      <c r="F942" s="84" t="s">
        <v>607</v>
      </c>
      <c r="G942" s="123"/>
    </row>
    <row r="943" spans="1:7" ht="12.75">
      <c r="A943" s="100">
        <v>240314</v>
      </c>
      <c r="B943" s="101" t="s">
        <v>2968</v>
      </c>
      <c r="C943" s="124">
        <v>11652</v>
      </c>
      <c r="D943" s="79">
        <v>0</v>
      </c>
      <c r="E943" s="77">
        <v>218615686</v>
      </c>
      <c r="F943" s="84" t="s">
        <v>608</v>
      </c>
      <c r="G943" s="123"/>
    </row>
    <row r="944" spans="1:7" ht="12.75">
      <c r="A944" s="100">
        <v>240314</v>
      </c>
      <c r="B944" s="101" t="s">
        <v>2968</v>
      </c>
      <c r="C944" s="124">
        <v>7921</v>
      </c>
      <c r="D944" s="79">
        <v>0</v>
      </c>
      <c r="E944" s="77">
        <v>219015690</v>
      </c>
      <c r="F944" s="84" t="s">
        <v>609</v>
      </c>
      <c r="G944" s="123"/>
    </row>
    <row r="945" spans="1:7" ht="12.75">
      <c r="A945" s="100">
        <v>240314</v>
      </c>
      <c r="B945" s="101" t="s">
        <v>2968</v>
      </c>
      <c r="C945" s="124">
        <v>14480</v>
      </c>
      <c r="D945" s="79">
        <v>0</v>
      </c>
      <c r="E945" s="77">
        <v>219315693</v>
      </c>
      <c r="F945" s="84" t="s">
        <v>610</v>
      </c>
      <c r="G945" s="123"/>
    </row>
    <row r="946" spans="1:7" ht="12.75">
      <c r="A946" s="100">
        <v>240314</v>
      </c>
      <c r="B946" s="101" t="s">
        <v>2968</v>
      </c>
      <c r="C946" s="124">
        <v>4125</v>
      </c>
      <c r="D946" s="79">
        <v>0</v>
      </c>
      <c r="E946" s="77">
        <v>219615696</v>
      </c>
      <c r="F946" s="84" t="s">
        <v>611</v>
      </c>
      <c r="G946" s="123"/>
    </row>
    <row r="947" spans="1:7" ht="12.75">
      <c r="A947" s="100">
        <v>240314</v>
      </c>
      <c r="B947" s="101" t="s">
        <v>2968</v>
      </c>
      <c r="C947" s="124">
        <v>4038</v>
      </c>
      <c r="D947" s="79">
        <v>0</v>
      </c>
      <c r="E947" s="77">
        <v>212015720</v>
      </c>
      <c r="F947" s="84" t="s">
        <v>612</v>
      </c>
      <c r="G947" s="123"/>
    </row>
    <row r="948" spans="1:7" ht="12.75">
      <c r="A948" s="100">
        <v>240314</v>
      </c>
      <c r="B948" s="101" t="s">
        <v>2968</v>
      </c>
      <c r="C948" s="124">
        <v>1747</v>
      </c>
      <c r="D948" s="79">
        <v>0</v>
      </c>
      <c r="E948" s="77">
        <v>212315723</v>
      </c>
      <c r="F948" s="84" t="s">
        <v>613</v>
      </c>
      <c r="G948" s="123"/>
    </row>
    <row r="949" spans="1:7" ht="12.75">
      <c r="A949" s="100">
        <v>240314</v>
      </c>
      <c r="B949" s="101" t="s">
        <v>2968</v>
      </c>
      <c r="C949" s="124">
        <v>15568</v>
      </c>
      <c r="D949" s="79">
        <v>0</v>
      </c>
      <c r="E949" s="77">
        <v>214015740</v>
      </c>
      <c r="F949" s="84" t="s">
        <v>614</v>
      </c>
      <c r="G949" s="123"/>
    </row>
    <row r="950" spans="1:7" ht="12.75">
      <c r="A950" s="100">
        <v>240314</v>
      </c>
      <c r="B950" s="101" t="s">
        <v>2968</v>
      </c>
      <c r="C950" s="124">
        <v>17865</v>
      </c>
      <c r="D950" s="79">
        <v>0</v>
      </c>
      <c r="E950" s="77">
        <v>215315753</v>
      </c>
      <c r="F950" s="84" t="s">
        <v>615</v>
      </c>
      <c r="G950" s="123"/>
    </row>
    <row r="951" spans="1:7" ht="12.75">
      <c r="A951" s="100">
        <v>240314</v>
      </c>
      <c r="B951" s="101" t="s">
        <v>2968</v>
      </c>
      <c r="C951" s="124">
        <v>15175</v>
      </c>
      <c r="D951" s="79">
        <v>0</v>
      </c>
      <c r="E951" s="77">
        <v>215515755</v>
      </c>
      <c r="F951" s="84" t="s">
        <v>616</v>
      </c>
      <c r="G951" s="123"/>
    </row>
    <row r="952" spans="1:7" ht="12.75">
      <c r="A952" s="100">
        <v>240314</v>
      </c>
      <c r="B952" s="101" t="s">
        <v>2968</v>
      </c>
      <c r="C952" s="124">
        <v>11544</v>
      </c>
      <c r="D952" s="79">
        <v>0</v>
      </c>
      <c r="E952" s="77">
        <v>215715757</v>
      </c>
      <c r="F952" s="84" t="s">
        <v>617</v>
      </c>
      <c r="G952" s="123"/>
    </row>
    <row r="953" spans="1:7" ht="12.75">
      <c r="A953" s="100">
        <v>240314</v>
      </c>
      <c r="B953" s="101" t="s">
        <v>2968</v>
      </c>
      <c r="C953" s="124">
        <v>6410</v>
      </c>
      <c r="D953" s="79">
        <v>0</v>
      </c>
      <c r="E953" s="77">
        <v>216115761</v>
      </c>
      <c r="F953" s="84" t="s">
        <v>618</v>
      </c>
      <c r="G953" s="123"/>
    </row>
    <row r="954" spans="1:7" ht="12.75">
      <c r="A954" s="100">
        <v>240314</v>
      </c>
      <c r="B954" s="101" t="s">
        <v>2968</v>
      </c>
      <c r="C954" s="124">
        <v>5897</v>
      </c>
      <c r="D954" s="79">
        <v>0</v>
      </c>
      <c r="E954" s="77">
        <v>216215762</v>
      </c>
      <c r="F954" s="84" t="s">
        <v>619</v>
      </c>
      <c r="G954" s="123"/>
    </row>
    <row r="955" spans="1:7" ht="12.75">
      <c r="A955" s="100">
        <v>240314</v>
      </c>
      <c r="B955" s="101" t="s">
        <v>2968</v>
      </c>
      <c r="C955" s="124">
        <v>11738</v>
      </c>
      <c r="D955" s="79">
        <v>0</v>
      </c>
      <c r="E955" s="77">
        <v>216315763</v>
      </c>
      <c r="F955" s="84" t="s">
        <v>620</v>
      </c>
      <c r="G955" s="123"/>
    </row>
    <row r="956" spans="1:7" ht="12.75">
      <c r="A956" s="100">
        <v>240314</v>
      </c>
      <c r="B956" s="101" t="s">
        <v>2968</v>
      </c>
      <c r="C956" s="124">
        <v>10122</v>
      </c>
      <c r="D956" s="79">
        <v>0</v>
      </c>
      <c r="E956" s="77">
        <v>216415764</v>
      </c>
      <c r="F956" s="84" t="s">
        <v>621</v>
      </c>
      <c r="G956" s="123"/>
    </row>
    <row r="957" spans="1:7" ht="12.75">
      <c r="A957" s="100">
        <v>240314</v>
      </c>
      <c r="B957" s="101" t="s">
        <v>2968</v>
      </c>
      <c r="C957" s="124">
        <v>5145</v>
      </c>
      <c r="D957" s="79">
        <v>0</v>
      </c>
      <c r="E957" s="77">
        <v>217415774</v>
      </c>
      <c r="F957" s="84" t="s">
        <v>622</v>
      </c>
      <c r="G957" s="123"/>
    </row>
    <row r="958" spans="1:7" ht="12.75">
      <c r="A958" s="100">
        <v>240314</v>
      </c>
      <c r="B958" s="101" t="s">
        <v>2968</v>
      </c>
      <c r="C958" s="124">
        <v>8146</v>
      </c>
      <c r="D958" s="79">
        <v>0</v>
      </c>
      <c r="E958" s="77">
        <v>217615776</v>
      </c>
      <c r="F958" s="84" t="s">
        <v>623</v>
      </c>
      <c r="G958" s="123"/>
    </row>
    <row r="959" spans="1:7" ht="12.75">
      <c r="A959" s="100">
        <v>240314</v>
      </c>
      <c r="B959" s="101" t="s">
        <v>2968</v>
      </c>
      <c r="C959" s="124">
        <v>6128</v>
      </c>
      <c r="D959" s="79">
        <v>0</v>
      </c>
      <c r="E959" s="77">
        <v>217815778</v>
      </c>
      <c r="F959" s="84" t="s">
        <v>624</v>
      </c>
      <c r="G959" s="123"/>
    </row>
    <row r="960" spans="1:7" ht="12.75">
      <c r="A960" s="100">
        <v>240314</v>
      </c>
      <c r="B960" s="101" t="s">
        <v>2968</v>
      </c>
      <c r="C960" s="124">
        <v>8779</v>
      </c>
      <c r="D960" s="79">
        <v>0</v>
      </c>
      <c r="E960" s="77">
        <v>219015790</v>
      </c>
      <c r="F960" s="84" t="s">
        <v>625</v>
      </c>
      <c r="G960" s="123"/>
    </row>
    <row r="961" spans="1:7" ht="12.75">
      <c r="A961" s="100">
        <v>240314</v>
      </c>
      <c r="B961" s="101" t="s">
        <v>2968</v>
      </c>
      <c r="C961" s="124">
        <v>5527</v>
      </c>
      <c r="D961" s="79">
        <v>0</v>
      </c>
      <c r="E961" s="77">
        <v>219815798</v>
      </c>
      <c r="F961" s="84" t="s">
        <v>626</v>
      </c>
      <c r="G961" s="123"/>
    </row>
    <row r="962" spans="1:7" ht="12.75">
      <c r="A962" s="100">
        <v>240314</v>
      </c>
      <c r="B962" s="101" t="s">
        <v>2968</v>
      </c>
      <c r="C962" s="124">
        <v>13957</v>
      </c>
      <c r="D962" s="79">
        <v>0</v>
      </c>
      <c r="E962" s="77">
        <v>210415804</v>
      </c>
      <c r="F962" s="84" t="s">
        <v>627</v>
      </c>
      <c r="G962" s="123"/>
    </row>
    <row r="963" spans="1:7" ht="12.75">
      <c r="A963" s="100">
        <v>240314</v>
      </c>
      <c r="B963" s="101" t="s">
        <v>2968</v>
      </c>
      <c r="C963" s="124">
        <v>14426</v>
      </c>
      <c r="D963" s="79">
        <v>0</v>
      </c>
      <c r="E963" s="77">
        <v>210615806</v>
      </c>
      <c r="F963" s="84" t="s">
        <v>628</v>
      </c>
      <c r="G963" s="123"/>
    </row>
    <row r="964" spans="1:7" ht="12.75">
      <c r="A964" s="100">
        <v>240314</v>
      </c>
      <c r="B964" s="101" t="s">
        <v>2968</v>
      </c>
      <c r="C964" s="124">
        <v>3924</v>
      </c>
      <c r="D964" s="79">
        <v>0</v>
      </c>
      <c r="E964" s="77">
        <v>210815808</v>
      </c>
      <c r="F964" s="84" t="s">
        <v>629</v>
      </c>
      <c r="G964" s="123"/>
    </row>
    <row r="965" spans="1:7" ht="12.75">
      <c r="A965" s="100">
        <v>240314</v>
      </c>
      <c r="B965" s="101" t="s">
        <v>2968</v>
      </c>
      <c r="C965" s="124">
        <v>7414</v>
      </c>
      <c r="D965" s="79">
        <v>0</v>
      </c>
      <c r="E965" s="77">
        <v>211015810</v>
      </c>
      <c r="F965" s="84" t="s">
        <v>630</v>
      </c>
      <c r="G965" s="123"/>
    </row>
    <row r="966" spans="1:7" ht="12.75">
      <c r="A966" s="100">
        <v>240314</v>
      </c>
      <c r="B966" s="101" t="s">
        <v>2968</v>
      </c>
      <c r="C966" s="124">
        <v>14229</v>
      </c>
      <c r="D966" s="79">
        <v>0</v>
      </c>
      <c r="E966" s="77">
        <v>211415814</v>
      </c>
      <c r="F966" s="84" t="s">
        <v>631</v>
      </c>
      <c r="G966" s="123"/>
    </row>
    <row r="967" spans="1:7" ht="12.75">
      <c r="A967" s="100">
        <v>240314</v>
      </c>
      <c r="B967" s="101" t="s">
        <v>2968</v>
      </c>
      <c r="C967" s="124">
        <v>8405</v>
      </c>
      <c r="D967" s="79">
        <v>0</v>
      </c>
      <c r="E967" s="77">
        <v>211615816</v>
      </c>
      <c r="F967" s="84" t="s">
        <v>632</v>
      </c>
      <c r="G967" s="123"/>
    </row>
    <row r="968" spans="1:7" ht="12.75">
      <c r="A968" s="100">
        <v>240314</v>
      </c>
      <c r="B968" s="101" t="s">
        <v>2968</v>
      </c>
      <c r="C968" s="124">
        <v>5979</v>
      </c>
      <c r="D968" s="79">
        <v>0</v>
      </c>
      <c r="E968" s="77">
        <v>212015820</v>
      </c>
      <c r="F968" s="84" t="s">
        <v>633</v>
      </c>
      <c r="G968" s="123"/>
    </row>
    <row r="969" spans="1:7" ht="12.75">
      <c r="A969" s="100">
        <v>240314</v>
      </c>
      <c r="B969" s="101" t="s">
        <v>2968</v>
      </c>
      <c r="C969" s="124">
        <v>8863</v>
      </c>
      <c r="D969" s="79">
        <v>0</v>
      </c>
      <c r="E969" s="77">
        <v>212215822</v>
      </c>
      <c r="F969" s="84" t="s">
        <v>634</v>
      </c>
      <c r="G969" s="123"/>
    </row>
    <row r="970" spans="1:7" ht="12.75">
      <c r="A970" s="100">
        <v>240314</v>
      </c>
      <c r="B970" s="101" t="s">
        <v>2968</v>
      </c>
      <c r="C970" s="124">
        <v>2650</v>
      </c>
      <c r="D970" s="79">
        <v>0</v>
      </c>
      <c r="E970" s="77">
        <v>213215832</v>
      </c>
      <c r="F970" s="84" t="s">
        <v>635</v>
      </c>
      <c r="G970" s="123"/>
    </row>
    <row r="971" spans="1:7" ht="12.75">
      <c r="A971" s="100">
        <v>240314</v>
      </c>
      <c r="B971" s="101" t="s">
        <v>2968</v>
      </c>
      <c r="C971" s="124">
        <v>11332</v>
      </c>
      <c r="D971" s="79">
        <v>0</v>
      </c>
      <c r="E971" s="77">
        <v>213515835</v>
      </c>
      <c r="F971" s="84" t="s">
        <v>636</v>
      </c>
      <c r="G971" s="123"/>
    </row>
    <row r="972" spans="1:7" ht="12.75">
      <c r="A972" s="100">
        <v>240314</v>
      </c>
      <c r="B972" s="101" t="s">
        <v>2968</v>
      </c>
      <c r="C972" s="124">
        <v>13171</v>
      </c>
      <c r="D972" s="79">
        <v>0</v>
      </c>
      <c r="E972" s="77">
        <v>213715837</v>
      </c>
      <c r="F972" s="84" t="s">
        <v>637</v>
      </c>
      <c r="G972" s="123"/>
    </row>
    <row r="973" spans="1:7" ht="12.75">
      <c r="A973" s="100">
        <v>240314</v>
      </c>
      <c r="B973" s="101" t="s">
        <v>2968</v>
      </c>
      <c r="C973" s="124">
        <v>4444</v>
      </c>
      <c r="D973" s="79">
        <v>0</v>
      </c>
      <c r="E973" s="77">
        <v>213915839</v>
      </c>
      <c r="F973" s="84" t="s">
        <v>638</v>
      </c>
      <c r="G973" s="123"/>
    </row>
    <row r="974" spans="1:7" ht="12.75">
      <c r="A974" s="100">
        <v>240314</v>
      </c>
      <c r="B974" s="101" t="s">
        <v>2968</v>
      </c>
      <c r="C974" s="124">
        <v>15200</v>
      </c>
      <c r="D974" s="79">
        <v>0</v>
      </c>
      <c r="E974" s="77">
        <v>214215842</v>
      </c>
      <c r="F974" s="84" t="s">
        <v>639</v>
      </c>
      <c r="G974" s="123"/>
    </row>
    <row r="975" spans="1:7" ht="12.75">
      <c r="A975" s="100">
        <v>240314</v>
      </c>
      <c r="B975" s="101" t="s">
        <v>2968</v>
      </c>
      <c r="C975" s="124">
        <v>19908</v>
      </c>
      <c r="D975" s="79">
        <v>0</v>
      </c>
      <c r="E975" s="77">
        <v>216115861</v>
      </c>
      <c r="F975" s="84" t="s">
        <v>640</v>
      </c>
      <c r="G975" s="123"/>
    </row>
    <row r="976" spans="1:7" ht="12.75">
      <c r="A976" s="100">
        <v>240314</v>
      </c>
      <c r="B976" s="101" t="s">
        <v>2968</v>
      </c>
      <c r="C976" s="124">
        <v>4482</v>
      </c>
      <c r="D976" s="79">
        <v>0</v>
      </c>
      <c r="E976" s="77">
        <v>217915879</v>
      </c>
      <c r="F976" s="84" t="s">
        <v>641</v>
      </c>
      <c r="G976" s="123"/>
    </row>
    <row r="977" spans="1:7" ht="12.75">
      <c r="A977" s="100">
        <v>240314</v>
      </c>
      <c r="B977" s="101" t="s">
        <v>2968</v>
      </c>
      <c r="C977" s="124">
        <v>9307</v>
      </c>
      <c r="D977" s="79">
        <v>0</v>
      </c>
      <c r="E977" s="77">
        <v>219715897</v>
      </c>
      <c r="F977" s="84" t="s">
        <v>642</v>
      </c>
      <c r="G977" s="123"/>
    </row>
    <row r="978" spans="1:7" ht="12.75">
      <c r="A978" s="100">
        <v>240314</v>
      </c>
      <c r="B978" s="101" t="s">
        <v>2968</v>
      </c>
      <c r="C978" s="124">
        <v>36392</v>
      </c>
      <c r="D978" s="79">
        <v>0</v>
      </c>
      <c r="E978" s="77" t="s">
        <v>643</v>
      </c>
      <c r="F978" s="84" t="s">
        <v>644</v>
      </c>
      <c r="G978" s="123"/>
    </row>
    <row r="979" spans="1:7" ht="12.75">
      <c r="A979" s="100">
        <v>240314</v>
      </c>
      <c r="B979" s="101" t="s">
        <v>2968</v>
      </c>
      <c r="C979" s="124">
        <v>45571</v>
      </c>
      <c r="D979" s="79">
        <v>0</v>
      </c>
      <c r="E979" s="77">
        <v>214217042</v>
      </c>
      <c r="F979" s="84" t="s">
        <v>645</v>
      </c>
      <c r="G979" s="123"/>
    </row>
    <row r="980" spans="1:7" ht="12.75">
      <c r="A980" s="100">
        <v>240314</v>
      </c>
      <c r="B980" s="101" t="s">
        <v>2968</v>
      </c>
      <c r="C980" s="124">
        <v>18710</v>
      </c>
      <c r="D980" s="79">
        <v>0</v>
      </c>
      <c r="E980" s="77">
        <v>215017050</v>
      </c>
      <c r="F980" s="84" t="s">
        <v>646</v>
      </c>
      <c r="G980" s="123"/>
    </row>
    <row r="981" spans="1:7" ht="12.75">
      <c r="A981" s="100">
        <v>240314</v>
      </c>
      <c r="B981" s="101" t="s">
        <v>2968</v>
      </c>
      <c r="C981" s="124">
        <v>15695</v>
      </c>
      <c r="D981" s="79">
        <v>0</v>
      </c>
      <c r="E981" s="77">
        <v>218817088</v>
      </c>
      <c r="F981" s="84" t="s">
        <v>647</v>
      </c>
      <c r="G981" s="123"/>
    </row>
    <row r="982" spans="1:7" ht="12.75">
      <c r="A982" s="100">
        <v>240314</v>
      </c>
      <c r="B982" s="101" t="s">
        <v>2968</v>
      </c>
      <c r="C982" s="124">
        <v>53781</v>
      </c>
      <c r="D982" s="79">
        <v>0</v>
      </c>
      <c r="E982" s="77">
        <v>217417174</v>
      </c>
      <c r="F982" s="84" t="s">
        <v>648</v>
      </c>
      <c r="G982" s="123"/>
    </row>
    <row r="983" spans="1:7" ht="12.75">
      <c r="A983" s="100">
        <v>240314</v>
      </c>
      <c r="B983" s="101" t="s">
        <v>2968</v>
      </c>
      <c r="C983" s="124">
        <v>15227</v>
      </c>
      <c r="D983" s="79">
        <v>0</v>
      </c>
      <c r="E983" s="77">
        <v>217217272</v>
      </c>
      <c r="F983" s="84" t="s">
        <v>649</v>
      </c>
      <c r="G983" s="123"/>
    </row>
    <row r="984" spans="1:7" ht="12.75">
      <c r="A984" s="100">
        <v>240314</v>
      </c>
      <c r="B984" s="101" t="s">
        <v>2968</v>
      </c>
      <c r="C984" s="124">
        <v>94084</v>
      </c>
      <c r="D984" s="79">
        <v>0</v>
      </c>
      <c r="E984" s="77">
        <v>218017380</v>
      </c>
      <c r="F984" s="84" t="s">
        <v>650</v>
      </c>
      <c r="G984" s="123"/>
    </row>
    <row r="985" spans="1:7" ht="12.75">
      <c r="A985" s="100">
        <v>240314</v>
      </c>
      <c r="B985" s="101" t="s">
        <v>2968</v>
      </c>
      <c r="C985" s="124">
        <v>10066</v>
      </c>
      <c r="D985" s="79">
        <v>0</v>
      </c>
      <c r="E985" s="77">
        <v>218817388</v>
      </c>
      <c r="F985" s="84" t="s">
        <v>651</v>
      </c>
      <c r="G985" s="123"/>
    </row>
    <row r="986" spans="1:7" ht="12.75">
      <c r="A986" s="100">
        <v>240314</v>
      </c>
      <c r="B986" s="101" t="s">
        <v>2968</v>
      </c>
      <c r="C986" s="124">
        <v>26463</v>
      </c>
      <c r="D986" s="79">
        <v>0</v>
      </c>
      <c r="E986" s="77">
        <v>213317433</v>
      </c>
      <c r="F986" s="84" t="s">
        <v>652</v>
      </c>
      <c r="G986" s="123"/>
    </row>
    <row r="987" spans="1:7" ht="12.75">
      <c r="A987" s="100">
        <v>240314</v>
      </c>
      <c r="B987" s="101" t="s">
        <v>2968</v>
      </c>
      <c r="C987" s="124">
        <v>12666</v>
      </c>
      <c r="D987" s="79">
        <v>0</v>
      </c>
      <c r="E987" s="77">
        <v>214217442</v>
      </c>
      <c r="F987" s="84" t="s">
        <v>653</v>
      </c>
      <c r="G987" s="123"/>
    </row>
    <row r="988" spans="1:7" ht="12.75">
      <c r="A988" s="100">
        <v>240314</v>
      </c>
      <c r="B988" s="101" t="s">
        <v>2968</v>
      </c>
      <c r="C988" s="124">
        <v>19521</v>
      </c>
      <c r="D988" s="79">
        <v>0</v>
      </c>
      <c r="E988" s="77">
        <v>214417444</v>
      </c>
      <c r="F988" s="84" t="s">
        <v>654</v>
      </c>
      <c r="G988" s="123"/>
    </row>
    <row r="989" spans="1:7" ht="12.75">
      <c r="A989" s="100">
        <v>240314</v>
      </c>
      <c r="B989" s="101" t="s">
        <v>2968</v>
      </c>
      <c r="C989" s="124">
        <v>3656</v>
      </c>
      <c r="D989" s="79">
        <v>0</v>
      </c>
      <c r="E989" s="77">
        <v>214617446</v>
      </c>
      <c r="F989" s="84" t="s">
        <v>655</v>
      </c>
      <c r="G989" s="123"/>
    </row>
    <row r="990" spans="1:7" ht="12.75">
      <c r="A990" s="100">
        <v>240314</v>
      </c>
      <c r="B990" s="101" t="s">
        <v>2968</v>
      </c>
      <c r="C990" s="124">
        <v>30860</v>
      </c>
      <c r="D990" s="79">
        <v>0</v>
      </c>
      <c r="E990" s="77">
        <v>218617486</v>
      </c>
      <c r="F990" s="84" t="s">
        <v>656</v>
      </c>
      <c r="G990" s="123"/>
    </row>
    <row r="991" spans="1:7" ht="12.75">
      <c r="A991" s="100">
        <v>240314</v>
      </c>
      <c r="B991" s="101" t="s">
        <v>2968</v>
      </c>
      <c r="C991" s="124">
        <v>10496</v>
      </c>
      <c r="D991" s="79">
        <v>0</v>
      </c>
      <c r="E991" s="77">
        <v>219517495</v>
      </c>
      <c r="F991" s="84" t="s">
        <v>657</v>
      </c>
      <c r="G991" s="123"/>
    </row>
    <row r="992" spans="1:7" ht="12.75">
      <c r="A992" s="100">
        <v>240314</v>
      </c>
      <c r="B992" s="101" t="s">
        <v>2968</v>
      </c>
      <c r="C992" s="124">
        <v>21229</v>
      </c>
      <c r="D992" s="79">
        <v>0</v>
      </c>
      <c r="E992" s="77">
        <v>211317513</v>
      </c>
      <c r="F992" s="84" t="s">
        <v>658</v>
      </c>
      <c r="G992" s="123"/>
    </row>
    <row r="993" spans="1:7" ht="12.75">
      <c r="A993" s="100">
        <v>240314</v>
      </c>
      <c r="B993" s="101" t="s">
        <v>2968</v>
      </c>
      <c r="C993" s="124">
        <v>23892</v>
      </c>
      <c r="D993" s="79">
        <v>0</v>
      </c>
      <c r="E993" s="77">
        <v>212417524</v>
      </c>
      <c r="F993" s="84" t="s">
        <v>659</v>
      </c>
      <c r="G993" s="123"/>
    </row>
    <row r="994" spans="1:7" ht="12.75">
      <c r="A994" s="100">
        <v>240314</v>
      </c>
      <c r="B994" s="101" t="s">
        <v>2968</v>
      </c>
      <c r="C994" s="124">
        <v>33856</v>
      </c>
      <c r="D994" s="79">
        <v>0</v>
      </c>
      <c r="E994" s="77">
        <v>214117541</v>
      </c>
      <c r="F994" s="84" t="s">
        <v>660</v>
      </c>
      <c r="G994" s="123"/>
    </row>
    <row r="995" spans="1:7" ht="12.75">
      <c r="A995" s="100">
        <v>240314</v>
      </c>
      <c r="B995" s="101" t="s">
        <v>2968</v>
      </c>
      <c r="C995" s="124">
        <v>81621</v>
      </c>
      <c r="D995" s="79">
        <v>0</v>
      </c>
      <c r="E995" s="77">
        <v>211527615</v>
      </c>
      <c r="F995" s="84" t="s">
        <v>661</v>
      </c>
      <c r="G995" s="123"/>
    </row>
    <row r="996" spans="1:7" ht="12.75">
      <c r="A996" s="100">
        <v>240314</v>
      </c>
      <c r="B996" s="101" t="s">
        <v>2968</v>
      </c>
      <c r="C996" s="124">
        <v>14147</v>
      </c>
      <c r="D996" s="79">
        <v>0</v>
      </c>
      <c r="E996" s="77">
        <v>211617616</v>
      </c>
      <c r="F996" s="84" t="s">
        <v>2986</v>
      </c>
      <c r="G996" s="123"/>
    </row>
    <row r="997" spans="1:7" ht="12.75">
      <c r="A997" s="100">
        <v>240314</v>
      </c>
      <c r="B997" s="101" t="s">
        <v>2968</v>
      </c>
      <c r="C997" s="124">
        <v>26619</v>
      </c>
      <c r="D997" s="79">
        <v>0</v>
      </c>
      <c r="E997" s="77">
        <v>215317653</v>
      </c>
      <c r="F997" s="84" t="s">
        <v>662</v>
      </c>
      <c r="G997" s="123"/>
    </row>
    <row r="998" spans="1:7" ht="12.75">
      <c r="A998" s="100">
        <v>240314</v>
      </c>
      <c r="B998" s="101" t="s">
        <v>2968</v>
      </c>
      <c r="C998" s="124">
        <v>40464</v>
      </c>
      <c r="D998" s="79">
        <v>0</v>
      </c>
      <c r="E998" s="77">
        <v>216217662</v>
      </c>
      <c r="F998" s="84" t="s">
        <v>663</v>
      </c>
      <c r="G998" s="123"/>
    </row>
    <row r="999" spans="1:7" ht="12.75">
      <c r="A999" s="100">
        <v>240314</v>
      </c>
      <c r="B999" s="101" t="s">
        <v>2968</v>
      </c>
      <c r="C999" s="124">
        <v>7715</v>
      </c>
      <c r="D999" s="79">
        <v>0</v>
      </c>
      <c r="E999" s="77">
        <v>216517665</v>
      </c>
      <c r="F999" s="84" t="s">
        <v>664</v>
      </c>
      <c r="G999" s="123"/>
    </row>
    <row r="1000" spans="1:7" ht="12.75">
      <c r="A1000" s="100">
        <v>240314</v>
      </c>
      <c r="B1000" s="101" t="s">
        <v>2968</v>
      </c>
      <c r="C1000" s="124">
        <v>37677</v>
      </c>
      <c r="D1000" s="79">
        <v>0</v>
      </c>
      <c r="E1000" s="77">
        <v>217717777</v>
      </c>
      <c r="F1000" s="84" t="s">
        <v>665</v>
      </c>
      <c r="G1000" s="123"/>
    </row>
    <row r="1001" spans="1:7" ht="12.75">
      <c r="A1001" s="100">
        <v>240314</v>
      </c>
      <c r="B1001" s="101" t="s">
        <v>2968</v>
      </c>
      <c r="C1001" s="124">
        <v>14142</v>
      </c>
      <c r="D1001" s="79">
        <v>0</v>
      </c>
      <c r="E1001" s="77">
        <v>216717867</v>
      </c>
      <c r="F1001" s="84" t="s">
        <v>666</v>
      </c>
      <c r="G1001" s="123"/>
    </row>
    <row r="1002" spans="1:7" ht="12.75">
      <c r="A1002" s="100">
        <v>240314</v>
      </c>
      <c r="B1002" s="101" t="s">
        <v>2968</v>
      </c>
      <c r="C1002" s="124">
        <v>48909</v>
      </c>
      <c r="D1002" s="79">
        <v>0</v>
      </c>
      <c r="E1002" s="77">
        <v>217317873</v>
      </c>
      <c r="F1002" s="84" t="s">
        <v>667</v>
      </c>
      <c r="G1002" s="123"/>
    </row>
    <row r="1003" spans="1:7" ht="12.75">
      <c r="A1003" s="100">
        <v>240314</v>
      </c>
      <c r="B1003" s="101" t="s">
        <v>2968</v>
      </c>
      <c r="C1003" s="124">
        <v>20585</v>
      </c>
      <c r="D1003" s="79">
        <v>0</v>
      </c>
      <c r="E1003" s="77">
        <v>217717877</v>
      </c>
      <c r="F1003" s="84" t="s">
        <v>668</v>
      </c>
      <c r="G1003" s="123"/>
    </row>
    <row r="1004" spans="1:7" ht="12.75">
      <c r="A1004" s="100">
        <v>240314</v>
      </c>
      <c r="B1004" s="101" t="s">
        <v>2968</v>
      </c>
      <c r="C1004" s="124">
        <v>11696</v>
      </c>
      <c r="D1004" s="79">
        <v>0</v>
      </c>
      <c r="E1004" s="77">
        <v>212918029</v>
      </c>
      <c r="F1004" s="84" t="s">
        <v>669</v>
      </c>
      <c r="G1004" s="123"/>
    </row>
    <row r="1005" spans="1:7" ht="12.75">
      <c r="A1005" s="100">
        <v>240314</v>
      </c>
      <c r="B1005" s="101" t="s">
        <v>2968</v>
      </c>
      <c r="C1005" s="124">
        <v>21037</v>
      </c>
      <c r="D1005" s="79">
        <v>0</v>
      </c>
      <c r="E1005" s="77">
        <v>219418094</v>
      </c>
      <c r="F1005" s="84" t="s">
        <v>670</v>
      </c>
      <c r="G1005" s="123"/>
    </row>
    <row r="1006" spans="1:7" ht="12.75">
      <c r="A1006" s="100">
        <v>240314</v>
      </c>
      <c r="B1006" s="101" t="s">
        <v>2968</v>
      </c>
      <c r="C1006" s="124">
        <v>64149</v>
      </c>
      <c r="D1006" s="79">
        <v>0</v>
      </c>
      <c r="E1006" s="77">
        <v>215018150</v>
      </c>
      <c r="F1006" s="84" t="s">
        <v>671</v>
      </c>
      <c r="G1006" s="123"/>
    </row>
    <row r="1007" spans="1:7" ht="12.75">
      <c r="A1007" s="100">
        <v>240314</v>
      </c>
      <c r="B1007" s="101" t="s">
        <v>2968</v>
      </c>
      <c r="C1007" s="124">
        <v>23117</v>
      </c>
      <c r="D1007" s="79">
        <v>0</v>
      </c>
      <c r="E1007" s="77" t="s">
        <v>672</v>
      </c>
      <c r="F1007" s="84" t="s">
        <v>673</v>
      </c>
      <c r="G1007" s="123"/>
    </row>
    <row r="1008" spans="1:7" ht="12.75">
      <c r="A1008" s="100">
        <v>240314</v>
      </c>
      <c r="B1008" s="101" t="s">
        <v>2968</v>
      </c>
      <c r="C1008" s="124">
        <v>27716</v>
      </c>
      <c r="D1008" s="79">
        <v>0</v>
      </c>
      <c r="E1008" s="77" t="s">
        <v>674</v>
      </c>
      <c r="F1008" s="84" t="s">
        <v>675</v>
      </c>
      <c r="G1008" s="123"/>
    </row>
    <row r="1009" spans="1:7" ht="12.75">
      <c r="A1009" s="100">
        <v>240314</v>
      </c>
      <c r="B1009" s="101" t="s">
        <v>2968</v>
      </c>
      <c r="C1009" s="124">
        <v>27313</v>
      </c>
      <c r="D1009" s="79">
        <v>0</v>
      </c>
      <c r="E1009" s="77" t="s">
        <v>676</v>
      </c>
      <c r="F1009" s="84" t="s">
        <v>677</v>
      </c>
      <c r="G1009" s="123"/>
    </row>
    <row r="1010" spans="1:7" ht="12.75">
      <c r="A1010" s="100">
        <v>240314</v>
      </c>
      <c r="B1010" s="101" t="s">
        <v>2968</v>
      </c>
      <c r="C1010" s="124">
        <v>36888</v>
      </c>
      <c r="D1010" s="79">
        <v>0</v>
      </c>
      <c r="E1010" s="77" t="s">
        <v>678</v>
      </c>
      <c r="F1010" s="84" t="s">
        <v>679</v>
      </c>
      <c r="G1010" s="123"/>
    </row>
    <row r="1011" spans="1:7" ht="12.75">
      <c r="A1011" s="100">
        <v>240314</v>
      </c>
      <c r="B1011" s="101" t="s">
        <v>2968</v>
      </c>
      <c r="C1011" s="124">
        <v>31631</v>
      </c>
      <c r="D1011" s="79">
        <v>0</v>
      </c>
      <c r="E1011" s="77" t="s">
        <v>680</v>
      </c>
      <c r="F1011" s="84" t="s">
        <v>681</v>
      </c>
      <c r="G1011" s="123"/>
    </row>
    <row r="1012" spans="1:7" ht="12.75">
      <c r="A1012" s="100">
        <v>240314</v>
      </c>
      <c r="B1012" s="101" t="s">
        <v>2968</v>
      </c>
      <c r="C1012" s="124">
        <v>6448</v>
      </c>
      <c r="D1012" s="79">
        <v>0</v>
      </c>
      <c r="E1012" s="77" t="s">
        <v>682</v>
      </c>
      <c r="F1012" s="84" t="s">
        <v>683</v>
      </c>
      <c r="G1012" s="123"/>
    </row>
    <row r="1013" spans="1:7" ht="12.75">
      <c r="A1013" s="100">
        <v>240314</v>
      </c>
      <c r="B1013" s="101" t="s">
        <v>2968</v>
      </c>
      <c r="C1013" s="124">
        <v>72643</v>
      </c>
      <c r="D1013" s="79">
        <v>0</v>
      </c>
      <c r="E1013" s="77" t="s">
        <v>684</v>
      </c>
      <c r="F1013" s="84" t="s">
        <v>685</v>
      </c>
      <c r="G1013" s="123"/>
    </row>
    <row r="1014" spans="1:7" ht="12.75">
      <c r="A1014" s="100">
        <v>240314</v>
      </c>
      <c r="B1014" s="101" t="s">
        <v>2968</v>
      </c>
      <c r="C1014" s="124">
        <v>24829</v>
      </c>
      <c r="D1014" s="79">
        <v>0</v>
      </c>
      <c r="E1014" s="77">
        <v>211018610</v>
      </c>
      <c r="F1014" s="84" t="s">
        <v>686</v>
      </c>
      <c r="G1014" s="123"/>
    </row>
    <row r="1015" spans="1:7" ht="12.75">
      <c r="A1015" s="100">
        <v>240314</v>
      </c>
      <c r="B1015" s="101" t="s">
        <v>2968</v>
      </c>
      <c r="C1015" s="124">
        <v>99798</v>
      </c>
      <c r="D1015" s="79">
        <v>0</v>
      </c>
      <c r="E1015" s="77">
        <v>215318753</v>
      </c>
      <c r="F1015" s="84" t="s">
        <v>687</v>
      </c>
      <c r="G1015" s="123"/>
    </row>
    <row r="1016" spans="1:7" ht="12.75">
      <c r="A1016" s="100">
        <v>240314</v>
      </c>
      <c r="B1016" s="101" t="s">
        <v>2968</v>
      </c>
      <c r="C1016" s="124">
        <v>23694</v>
      </c>
      <c r="D1016" s="79">
        <v>0</v>
      </c>
      <c r="E1016" s="77">
        <v>215618756</v>
      </c>
      <c r="F1016" s="84" t="s">
        <v>688</v>
      </c>
      <c r="G1016" s="123"/>
    </row>
    <row r="1017" spans="1:7" ht="12.75">
      <c r="A1017" s="100">
        <v>240314</v>
      </c>
      <c r="B1017" s="101" t="s">
        <v>2968</v>
      </c>
      <c r="C1017" s="124">
        <v>15587</v>
      </c>
      <c r="D1017" s="79">
        <v>0</v>
      </c>
      <c r="E1017" s="77">
        <v>218518785</v>
      </c>
      <c r="F1017" s="84" t="s">
        <v>689</v>
      </c>
      <c r="G1017" s="123"/>
    </row>
    <row r="1018" spans="1:7" ht="12.75">
      <c r="A1018" s="100">
        <v>240314</v>
      </c>
      <c r="B1018" s="101" t="s">
        <v>2968</v>
      </c>
      <c r="C1018" s="124">
        <v>18785</v>
      </c>
      <c r="D1018" s="79">
        <v>0</v>
      </c>
      <c r="E1018" s="77">
        <v>216018860</v>
      </c>
      <c r="F1018" s="84" t="s">
        <v>3241</v>
      </c>
      <c r="G1018" s="123"/>
    </row>
    <row r="1019" spans="1:7" ht="12.75">
      <c r="A1019" s="100">
        <v>240314</v>
      </c>
      <c r="B1019" s="101" t="s">
        <v>2968</v>
      </c>
      <c r="C1019" s="124">
        <v>28571</v>
      </c>
      <c r="D1019" s="79">
        <v>0</v>
      </c>
      <c r="E1019" s="77" t="s">
        <v>690</v>
      </c>
      <c r="F1019" s="84" t="s">
        <v>691</v>
      </c>
      <c r="G1019" s="123"/>
    </row>
    <row r="1020" spans="1:7" ht="12.75">
      <c r="A1020" s="100">
        <v>240314</v>
      </c>
      <c r="B1020" s="101" t="s">
        <v>2968</v>
      </c>
      <c r="C1020" s="124">
        <v>40507</v>
      </c>
      <c r="D1020" s="79">
        <v>0</v>
      </c>
      <c r="E1020" s="77" t="s">
        <v>472</v>
      </c>
      <c r="F1020" s="84" t="s">
        <v>3088</v>
      </c>
      <c r="G1020" s="123"/>
    </row>
    <row r="1021" spans="1:7" ht="12.75">
      <c r="A1021" s="100">
        <v>240314</v>
      </c>
      <c r="B1021" s="101" t="s">
        <v>2968</v>
      </c>
      <c r="C1021" s="124">
        <v>30880</v>
      </c>
      <c r="D1021" s="79">
        <v>0</v>
      </c>
      <c r="E1021" s="77" t="s">
        <v>692</v>
      </c>
      <c r="F1021" s="84" t="s">
        <v>693</v>
      </c>
      <c r="G1021" s="123"/>
    </row>
    <row r="1022" spans="1:7" ht="12.75">
      <c r="A1022" s="100">
        <v>240314</v>
      </c>
      <c r="B1022" s="101" t="s">
        <v>2968</v>
      </c>
      <c r="C1022" s="124">
        <v>64000</v>
      </c>
      <c r="D1022" s="79">
        <v>0</v>
      </c>
      <c r="E1022" s="77" t="s">
        <v>167</v>
      </c>
      <c r="F1022" s="84" t="s">
        <v>2971</v>
      </c>
      <c r="G1022" s="123"/>
    </row>
    <row r="1023" spans="1:7" ht="12.75">
      <c r="A1023" s="100">
        <v>240314</v>
      </c>
      <c r="B1023" s="101" t="s">
        <v>2968</v>
      </c>
      <c r="C1023" s="124">
        <v>40277</v>
      </c>
      <c r="D1023" s="79">
        <v>0</v>
      </c>
      <c r="E1023" s="77" t="s">
        <v>694</v>
      </c>
      <c r="F1023" s="84" t="s">
        <v>695</v>
      </c>
      <c r="G1023" s="123"/>
    </row>
    <row r="1024" spans="1:7" ht="12.75">
      <c r="A1024" s="100">
        <v>240314</v>
      </c>
      <c r="B1024" s="101" t="s">
        <v>2968</v>
      </c>
      <c r="C1024" s="124">
        <v>53277</v>
      </c>
      <c r="D1024" s="79">
        <v>0</v>
      </c>
      <c r="E1024" s="77" t="s">
        <v>696</v>
      </c>
      <c r="F1024" s="84" t="s">
        <v>697</v>
      </c>
      <c r="G1024" s="123"/>
    </row>
    <row r="1025" spans="1:7" ht="12.75">
      <c r="A1025" s="100">
        <v>240314</v>
      </c>
      <c r="B1025" s="101" t="s">
        <v>2968</v>
      </c>
      <c r="C1025" s="124">
        <v>56543</v>
      </c>
      <c r="D1025" s="79">
        <v>0</v>
      </c>
      <c r="E1025" s="77">
        <v>213719137</v>
      </c>
      <c r="F1025" s="84" t="s">
        <v>698</v>
      </c>
      <c r="G1025" s="123"/>
    </row>
    <row r="1026" spans="1:7" ht="12.75">
      <c r="A1026" s="100">
        <v>240314</v>
      </c>
      <c r="B1026" s="101" t="s">
        <v>2968</v>
      </c>
      <c r="C1026" s="124">
        <v>59413</v>
      </c>
      <c r="D1026" s="79">
        <v>0</v>
      </c>
      <c r="E1026" s="77">
        <v>214219142</v>
      </c>
      <c r="F1026" s="84" t="s">
        <v>699</v>
      </c>
      <c r="G1026" s="123"/>
    </row>
    <row r="1027" spans="1:7" ht="12.75">
      <c r="A1027" s="100">
        <v>240314</v>
      </c>
      <c r="B1027" s="101" t="s">
        <v>2968</v>
      </c>
      <c r="C1027" s="124">
        <v>42988</v>
      </c>
      <c r="D1027" s="79">
        <v>0</v>
      </c>
      <c r="E1027" s="77">
        <v>211219212</v>
      </c>
      <c r="F1027" s="84" t="s">
        <v>700</v>
      </c>
      <c r="G1027" s="123"/>
    </row>
    <row r="1028" spans="1:7" ht="12.75">
      <c r="A1028" s="100">
        <v>240314</v>
      </c>
      <c r="B1028" s="101" t="s">
        <v>2968</v>
      </c>
      <c r="C1028" s="124">
        <v>68674</v>
      </c>
      <c r="D1028" s="79">
        <v>0</v>
      </c>
      <c r="E1028" s="77">
        <v>215619256</v>
      </c>
      <c r="F1028" s="84" t="s">
        <v>701</v>
      </c>
      <c r="G1028" s="123"/>
    </row>
    <row r="1029" spans="1:7" ht="12.75">
      <c r="A1029" s="100">
        <v>240314</v>
      </c>
      <c r="B1029" s="101" t="s">
        <v>2968</v>
      </c>
      <c r="C1029" s="124">
        <v>7393</v>
      </c>
      <c r="D1029" s="79">
        <v>0</v>
      </c>
      <c r="E1029" s="77">
        <v>219019290</v>
      </c>
      <c r="F1029" s="84" t="s">
        <v>3023</v>
      </c>
      <c r="G1029" s="123"/>
    </row>
    <row r="1030" spans="1:7" ht="12.75">
      <c r="A1030" s="100">
        <v>240314</v>
      </c>
      <c r="B1030" s="101" t="s">
        <v>2968</v>
      </c>
      <c r="C1030" s="124">
        <v>80136</v>
      </c>
      <c r="D1030" s="79">
        <v>0</v>
      </c>
      <c r="E1030" s="77">
        <v>211819318</v>
      </c>
      <c r="F1030" s="84" t="s">
        <v>702</v>
      </c>
      <c r="G1030" s="123"/>
    </row>
    <row r="1031" spans="1:7" ht="12.75">
      <c r="A1031" s="100">
        <v>240314</v>
      </c>
      <c r="B1031" s="101" t="s">
        <v>2968</v>
      </c>
      <c r="C1031" s="124">
        <v>54608</v>
      </c>
      <c r="D1031" s="79">
        <v>0</v>
      </c>
      <c r="E1031" s="77">
        <v>215519355</v>
      </c>
      <c r="F1031" s="84" t="s">
        <v>703</v>
      </c>
      <c r="G1031" s="123"/>
    </row>
    <row r="1032" spans="1:7" ht="12.75">
      <c r="A1032" s="100">
        <v>240314</v>
      </c>
      <c r="B1032" s="101" t="s">
        <v>2968</v>
      </c>
      <c r="C1032" s="124">
        <v>30388</v>
      </c>
      <c r="D1032" s="79">
        <v>0</v>
      </c>
      <c r="E1032" s="77">
        <v>216419364</v>
      </c>
      <c r="F1032" s="84" t="s">
        <v>704</v>
      </c>
      <c r="G1032" s="123"/>
    </row>
    <row r="1033" spans="1:7" ht="12.75">
      <c r="A1033" s="100">
        <v>240314</v>
      </c>
      <c r="B1033" s="101" t="s">
        <v>2968</v>
      </c>
      <c r="C1033" s="124">
        <v>18267</v>
      </c>
      <c r="D1033" s="79">
        <v>0</v>
      </c>
      <c r="E1033" s="77">
        <v>219219392</v>
      </c>
      <c r="F1033" s="84" t="s">
        <v>705</v>
      </c>
      <c r="G1033" s="123"/>
    </row>
    <row r="1034" spans="1:7" ht="12.75">
      <c r="A1034" s="100">
        <v>240314</v>
      </c>
      <c r="B1034" s="101" t="s">
        <v>2968</v>
      </c>
      <c r="C1034" s="124">
        <v>42712</v>
      </c>
      <c r="D1034" s="79">
        <v>0</v>
      </c>
      <c r="E1034" s="77">
        <v>219719397</v>
      </c>
      <c r="F1034" s="84" t="s">
        <v>706</v>
      </c>
      <c r="G1034" s="123"/>
    </row>
    <row r="1035" spans="1:7" ht="12.75">
      <c r="A1035" s="100">
        <v>240314</v>
      </c>
      <c r="B1035" s="101" t="s">
        <v>2968</v>
      </c>
      <c r="C1035" s="124">
        <v>50165</v>
      </c>
      <c r="D1035" s="79">
        <v>0</v>
      </c>
      <c r="E1035" s="77">
        <v>211819418</v>
      </c>
      <c r="F1035" s="84" t="s">
        <v>707</v>
      </c>
      <c r="G1035" s="123"/>
    </row>
    <row r="1036" spans="1:7" ht="12.75">
      <c r="A1036" s="100">
        <v>240314</v>
      </c>
      <c r="B1036" s="101" t="s">
        <v>2968</v>
      </c>
      <c r="C1036" s="124">
        <v>25629</v>
      </c>
      <c r="D1036" s="79">
        <v>0</v>
      </c>
      <c r="E1036" s="77">
        <v>215019450</v>
      </c>
      <c r="F1036" s="84" t="s">
        <v>708</v>
      </c>
      <c r="G1036" s="123"/>
    </row>
    <row r="1037" spans="1:7" ht="12.75">
      <c r="A1037" s="100">
        <v>240314</v>
      </c>
      <c r="B1037" s="101" t="s">
        <v>2968</v>
      </c>
      <c r="C1037" s="124">
        <v>32721</v>
      </c>
      <c r="D1037" s="79">
        <v>0</v>
      </c>
      <c r="E1037" s="77">
        <v>215519455</v>
      </c>
      <c r="F1037" s="84" t="s">
        <v>709</v>
      </c>
      <c r="G1037" s="123"/>
    </row>
    <row r="1038" spans="1:7" ht="12.75">
      <c r="A1038" s="100">
        <v>240314</v>
      </c>
      <c r="B1038" s="101" t="s">
        <v>2968</v>
      </c>
      <c r="C1038" s="124">
        <v>42872</v>
      </c>
      <c r="D1038" s="79">
        <v>0</v>
      </c>
      <c r="E1038" s="77">
        <v>217319473</v>
      </c>
      <c r="F1038" s="84" t="s">
        <v>3328</v>
      </c>
      <c r="G1038" s="123"/>
    </row>
    <row r="1039" spans="1:7" ht="12.75">
      <c r="A1039" s="100">
        <v>240314</v>
      </c>
      <c r="B1039" s="101" t="s">
        <v>2968</v>
      </c>
      <c r="C1039" s="124">
        <v>13302</v>
      </c>
      <c r="D1039" s="79">
        <v>0</v>
      </c>
      <c r="E1039" s="77">
        <v>211319513</v>
      </c>
      <c r="F1039" s="84" t="s">
        <v>710</v>
      </c>
      <c r="G1039" s="123"/>
    </row>
    <row r="1040" spans="1:7" ht="12.75">
      <c r="A1040" s="100">
        <v>240314</v>
      </c>
      <c r="B1040" s="101" t="s">
        <v>2968</v>
      </c>
      <c r="C1040" s="124">
        <v>71023</v>
      </c>
      <c r="D1040" s="79">
        <v>0</v>
      </c>
      <c r="E1040" s="77">
        <v>211719517</v>
      </c>
      <c r="F1040" s="84" t="s">
        <v>581</v>
      </c>
      <c r="G1040" s="123"/>
    </row>
    <row r="1041" spans="1:7" ht="12.75">
      <c r="A1041" s="100">
        <v>240314</v>
      </c>
      <c r="B1041" s="101" t="s">
        <v>2968</v>
      </c>
      <c r="C1041" s="124">
        <v>51409</v>
      </c>
      <c r="D1041" s="79">
        <v>0</v>
      </c>
      <c r="E1041" s="77">
        <v>213219532</v>
      </c>
      <c r="F1041" s="84" t="s">
        <v>711</v>
      </c>
      <c r="G1041" s="123"/>
    </row>
    <row r="1042" spans="1:7" ht="12.75">
      <c r="A1042" s="100">
        <v>240314</v>
      </c>
      <c r="B1042" s="101" t="s">
        <v>2968</v>
      </c>
      <c r="C1042" s="124">
        <v>14078</v>
      </c>
      <c r="D1042" s="79">
        <v>0</v>
      </c>
      <c r="E1042" s="77">
        <v>213319533</v>
      </c>
      <c r="F1042" s="84" t="s">
        <v>712</v>
      </c>
      <c r="G1042" s="123"/>
    </row>
    <row r="1043" spans="1:7" ht="12.75">
      <c r="A1043" s="100">
        <v>240314</v>
      </c>
      <c r="B1043" s="101" t="s">
        <v>2968</v>
      </c>
      <c r="C1043" s="124">
        <v>44668</v>
      </c>
      <c r="D1043" s="79">
        <v>0</v>
      </c>
      <c r="E1043" s="77">
        <v>214819548</v>
      </c>
      <c r="F1043" s="84" t="s">
        <v>713</v>
      </c>
      <c r="G1043" s="123"/>
    </row>
    <row r="1044" spans="1:7" ht="12.75">
      <c r="A1044" s="100">
        <v>240314</v>
      </c>
      <c r="B1044" s="101" t="s">
        <v>2968</v>
      </c>
      <c r="C1044" s="124">
        <v>54466</v>
      </c>
      <c r="D1044" s="79">
        <v>0</v>
      </c>
      <c r="E1044" s="77">
        <v>217319573</v>
      </c>
      <c r="F1044" s="84" t="s">
        <v>714</v>
      </c>
      <c r="G1044" s="123"/>
    </row>
    <row r="1045" spans="1:7" ht="12.75">
      <c r="A1045" s="100">
        <v>240314</v>
      </c>
      <c r="B1045" s="101" t="s">
        <v>2968</v>
      </c>
      <c r="C1045" s="124">
        <v>29814</v>
      </c>
      <c r="D1045" s="79">
        <v>0</v>
      </c>
      <c r="E1045" s="77">
        <v>218519585</v>
      </c>
      <c r="F1045" s="84" t="s">
        <v>715</v>
      </c>
      <c r="G1045" s="123"/>
    </row>
    <row r="1046" spans="1:7" ht="12.75">
      <c r="A1046" s="100">
        <v>240314</v>
      </c>
      <c r="B1046" s="101" t="s">
        <v>2968</v>
      </c>
      <c r="C1046" s="124">
        <v>14128</v>
      </c>
      <c r="D1046" s="79">
        <v>0</v>
      </c>
      <c r="E1046" s="77">
        <v>212219622</v>
      </c>
      <c r="F1046" s="84" t="s">
        <v>716</v>
      </c>
      <c r="G1046" s="123"/>
    </row>
    <row r="1047" spans="1:7" ht="12.75">
      <c r="A1047" s="100">
        <v>240314</v>
      </c>
      <c r="B1047" s="101" t="s">
        <v>2968</v>
      </c>
      <c r="C1047" s="124">
        <v>16145</v>
      </c>
      <c r="D1047" s="79">
        <v>0</v>
      </c>
      <c r="E1047" s="77">
        <v>219319693</v>
      </c>
      <c r="F1047" s="84" t="s">
        <v>717</v>
      </c>
      <c r="G1047" s="123"/>
    </row>
    <row r="1048" spans="1:7" ht="12.75">
      <c r="A1048" s="100">
        <v>240314</v>
      </c>
      <c r="B1048" s="101" t="s">
        <v>2968</v>
      </c>
      <c r="C1048" s="124">
        <v>102436</v>
      </c>
      <c r="D1048" s="79">
        <v>0</v>
      </c>
      <c r="E1048" s="77">
        <v>219819698</v>
      </c>
      <c r="F1048" s="84" t="s">
        <v>718</v>
      </c>
      <c r="G1048" s="123"/>
    </row>
    <row r="1049" spans="1:7" ht="12.75">
      <c r="A1049" s="100">
        <v>240314</v>
      </c>
      <c r="B1049" s="101" t="s">
        <v>2968</v>
      </c>
      <c r="C1049" s="124">
        <v>15278</v>
      </c>
      <c r="D1049" s="79">
        <v>0</v>
      </c>
      <c r="E1049" s="77">
        <v>210119701</v>
      </c>
      <c r="F1049" s="84" t="s">
        <v>477</v>
      </c>
      <c r="G1049" s="123"/>
    </row>
    <row r="1050" spans="1:7" ht="12.75">
      <c r="A1050" s="100">
        <v>240314</v>
      </c>
      <c r="B1050" s="101" t="s">
        <v>2968</v>
      </c>
      <c r="C1050" s="124">
        <v>64232</v>
      </c>
      <c r="D1050" s="79">
        <v>0</v>
      </c>
      <c r="E1050" s="77">
        <v>214319743</v>
      </c>
      <c r="F1050" s="84" t="s">
        <v>719</v>
      </c>
      <c r="G1050" s="123"/>
    </row>
    <row r="1051" spans="1:7" ht="12.75">
      <c r="A1051" s="100">
        <v>240314</v>
      </c>
      <c r="B1051" s="101" t="s">
        <v>2968</v>
      </c>
      <c r="C1051" s="124">
        <v>17974</v>
      </c>
      <c r="D1051" s="79">
        <v>0</v>
      </c>
      <c r="E1051" s="77">
        <v>216019760</v>
      </c>
      <c r="F1051" s="84" t="s">
        <v>720</v>
      </c>
      <c r="G1051" s="123"/>
    </row>
    <row r="1052" spans="1:7" ht="12.75">
      <c r="A1052" s="100">
        <v>240314</v>
      </c>
      <c r="B1052" s="101" t="s">
        <v>2968</v>
      </c>
      <c r="C1052" s="124">
        <v>36723</v>
      </c>
      <c r="D1052" s="79">
        <v>0</v>
      </c>
      <c r="E1052" s="77">
        <v>218019780</v>
      </c>
      <c r="F1052" s="84" t="s">
        <v>721</v>
      </c>
      <c r="G1052" s="123"/>
    </row>
    <row r="1053" spans="1:7" ht="12.75">
      <c r="A1053" s="100">
        <v>240314</v>
      </c>
      <c r="B1053" s="101" t="s">
        <v>2968</v>
      </c>
      <c r="C1053" s="124">
        <v>12934</v>
      </c>
      <c r="D1053" s="79">
        <v>0</v>
      </c>
      <c r="E1053" s="77">
        <v>218519785</v>
      </c>
      <c r="F1053" s="84" t="s">
        <v>2988</v>
      </c>
      <c r="G1053" s="123"/>
    </row>
    <row r="1054" spans="1:7" ht="12.75">
      <c r="A1054" s="100">
        <v>240314</v>
      </c>
      <c r="B1054" s="101" t="s">
        <v>2968</v>
      </c>
      <c r="C1054" s="124">
        <v>33868</v>
      </c>
      <c r="D1054" s="79">
        <v>0</v>
      </c>
      <c r="E1054" s="77">
        <v>210719807</v>
      </c>
      <c r="F1054" s="84" t="s">
        <v>722</v>
      </c>
      <c r="G1054" s="123"/>
    </row>
    <row r="1055" spans="1:7" ht="12.75">
      <c r="A1055" s="100">
        <v>240314</v>
      </c>
      <c r="B1055" s="101" t="s">
        <v>2968</v>
      </c>
      <c r="C1055" s="124">
        <v>65303</v>
      </c>
      <c r="D1055" s="79">
        <v>0</v>
      </c>
      <c r="E1055" s="77">
        <v>210919809</v>
      </c>
      <c r="F1055" s="84" t="s">
        <v>723</v>
      </c>
      <c r="G1055" s="123"/>
    </row>
    <row r="1056" spans="1:7" ht="12.75">
      <c r="A1056" s="100">
        <v>240314</v>
      </c>
      <c r="B1056" s="101" t="s">
        <v>2968</v>
      </c>
      <c r="C1056" s="124">
        <v>62046</v>
      </c>
      <c r="D1056" s="79">
        <v>0</v>
      </c>
      <c r="E1056" s="77">
        <v>212119821</v>
      </c>
      <c r="F1056" s="84" t="s">
        <v>724</v>
      </c>
      <c r="G1056" s="123"/>
    </row>
    <row r="1057" spans="1:7" ht="12.75">
      <c r="A1057" s="100">
        <v>240314</v>
      </c>
      <c r="B1057" s="101" t="s">
        <v>2968</v>
      </c>
      <c r="C1057" s="124">
        <v>33121</v>
      </c>
      <c r="D1057" s="79">
        <v>0</v>
      </c>
      <c r="E1057" s="77">
        <v>212419824</v>
      </c>
      <c r="F1057" s="84" t="s">
        <v>725</v>
      </c>
      <c r="G1057" s="123"/>
    </row>
    <row r="1058" spans="1:7" ht="12.75">
      <c r="A1058" s="100">
        <v>240314</v>
      </c>
      <c r="B1058" s="101" t="s">
        <v>2968</v>
      </c>
      <c r="C1058" s="124">
        <v>18993</v>
      </c>
      <c r="D1058" s="79">
        <v>0</v>
      </c>
      <c r="E1058" s="77">
        <v>214519845</v>
      </c>
      <c r="F1058" s="84" t="s">
        <v>726</v>
      </c>
      <c r="G1058" s="123"/>
    </row>
    <row r="1059" spans="1:7" ht="12.75">
      <c r="A1059" s="100">
        <v>240314</v>
      </c>
      <c r="B1059" s="101" t="s">
        <v>2968</v>
      </c>
      <c r="C1059" s="124">
        <v>126870</v>
      </c>
      <c r="D1059" s="79">
        <v>0</v>
      </c>
      <c r="E1059" s="77" t="s">
        <v>727</v>
      </c>
      <c r="F1059" s="84" t="s">
        <v>728</v>
      </c>
      <c r="G1059" s="123"/>
    </row>
    <row r="1060" spans="1:7" ht="12.75">
      <c r="A1060" s="100">
        <v>240314</v>
      </c>
      <c r="B1060" s="101" t="s">
        <v>2968</v>
      </c>
      <c r="C1060" s="124">
        <v>93284</v>
      </c>
      <c r="D1060" s="79">
        <v>0</v>
      </c>
      <c r="E1060" s="77" t="s">
        <v>729</v>
      </c>
      <c r="F1060" s="84" t="s">
        <v>730</v>
      </c>
      <c r="G1060" s="123"/>
    </row>
    <row r="1061" spans="1:7" ht="12.75">
      <c r="A1061" s="100">
        <v>240314</v>
      </c>
      <c r="B1061" s="101" t="s">
        <v>2968</v>
      </c>
      <c r="C1061" s="124">
        <v>42867</v>
      </c>
      <c r="D1061" s="79">
        <v>0</v>
      </c>
      <c r="E1061" s="77" t="s">
        <v>731</v>
      </c>
      <c r="F1061" s="84" t="s">
        <v>732</v>
      </c>
      <c r="G1061" s="123"/>
    </row>
    <row r="1062" spans="1:7" ht="12.75">
      <c r="A1062" s="100">
        <v>240314</v>
      </c>
      <c r="B1062" s="101" t="s">
        <v>2968</v>
      </c>
      <c r="C1062" s="124">
        <v>31254</v>
      </c>
      <c r="D1062" s="79">
        <v>0</v>
      </c>
      <c r="E1062" s="77" t="s">
        <v>733</v>
      </c>
      <c r="F1062" s="84" t="s">
        <v>734</v>
      </c>
      <c r="G1062" s="123"/>
    </row>
    <row r="1063" spans="1:7" ht="12.75">
      <c r="A1063" s="100">
        <v>240314</v>
      </c>
      <c r="B1063" s="101" t="s">
        <v>2968</v>
      </c>
      <c r="C1063" s="124">
        <v>48197</v>
      </c>
      <c r="D1063" s="79">
        <v>0</v>
      </c>
      <c r="E1063" s="77" t="s">
        <v>735</v>
      </c>
      <c r="F1063" s="84" t="s">
        <v>736</v>
      </c>
      <c r="G1063" s="123"/>
    </row>
    <row r="1064" spans="1:7" ht="12.75">
      <c r="A1064" s="100">
        <v>240314</v>
      </c>
      <c r="B1064" s="101" t="s">
        <v>2968</v>
      </c>
      <c r="C1064" s="124">
        <v>75841</v>
      </c>
      <c r="D1064" s="79">
        <v>0</v>
      </c>
      <c r="E1064" s="77" t="s">
        <v>737</v>
      </c>
      <c r="F1064" s="84" t="s">
        <v>738</v>
      </c>
      <c r="G1064" s="123"/>
    </row>
    <row r="1065" spans="1:7" ht="12.75">
      <c r="A1065" s="100">
        <v>240314</v>
      </c>
      <c r="B1065" s="101" t="s">
        <v>2968</v>
      </c>
      <c r="C1065" s="124">
        <v>51058</v>
      </c>
      <c r="D1065" s="79">
        <v>0</v>
      </c>
      <c r="E1065" s="77">
        <v>217820178</v>
      </c>
      <c r="F1065" s="84" t="s">
        <v>739</v>
      </c>
      <c r="G1065" s="123"/>
    </row>
    <row r="1066" spans="1:7" ht="12.75">
      <c r="A1066" s="100">
        <v>240314</v>
      </c>
      <c r="B1066" s="101" t="s">
        <v>2968</v>
      </c>
      <c r="C1066" s="124">
        <v>67240</v>
      </c>
      <c r="D1066" s="79">
        <v>0</v>
      </c>
      <c r="E1066" s="77" t="s">
        <v>740</v>
      </c>
      <c r="F1066" s="84" t="s">
        <v>741</v>
      </c>
      <c r="G1066" s="123"/>
    </row>
    <row r="1067" spans="1:7" ht="12.75">
      <c r="A1067" s="100">
        <v>240314</v>
      </c>
      <c r="B1067" s="101" t="s">
        <v>2968</v>
      </c>
      <c r="C1067" s="124">
        <v>41801</v>
      </c>
      <c r="D1067" s="79">
        <v>0</v>
      </c>
      <c r="E1067" s="77" t="s">
        <v>742</v>
      </c>
      <c r="F1067" s="84" t="s">
        <v>743</v>
      </c>
      <c r="G1067" s="123"/>
    </row>
    <row r="1068" spans="1:7" ht="12.75">
      <c r="A1068" s="100">
        <v>240314</v>
      </c>
      <c r="B1068" s="101" t="s">
        <v>2968</v>
      </c>
      <c r="C1068" s="124">
        <v>41478</v>
      </c>
      <c r="D1068" s="79">
        <v>0</v>
      </c>
      <c r="E1068" s="77" t="s">
        <v>744</v>
      </c>
      <c r="F1068" s="84" t="s">
        <v>745</v>
      </c>
      <c r="G1068" s="123"/>
    </row>
    <row r="1069" spans="1:7" ht="12.75">
      <c r="A1069" s="100">
        <v>240314</v>
      </c>
      <c r="B1069" s="101" t="s">
        <v>2968</v>
      </c>
      <c r="C1069" s="124">
        <v>23815</v>
      </c>
      <c r="D1069" s="79">
        <v>0</v>
      </c>
      <c r="E1069" s="77" t="s">
        <v>746</v>
      </c>
      <c r="F1069" s="84" t="s">
        <v>747</v>
      </c>
      <c r="G1069" s="123"/>
    </row>
    <row r="1070" spans="1:7" ht="12.75">
      <c r="A1070" s="100">
        <v>240314</v>
      </c>
      <c r="B1070" s="101" t="s">
        <v>2968</v>
      </c>
      <c r="C1070" s="124">
        <v>9561</v>
      </c>
      <c r="D1070" s="79">
        <v>0</v>
      </c>
      <c r="E1070" s="77" t="s">
        <v>748</v>
      </c>
      <c r="F1070" s="84" t="s">
        <v>749</v>
      </c>
      <c r="G1070" s="123"/>
    </row>
    <row r="1071" spans="1:7" ht="12.75">
      <c r="A1071" s="100">
        <v>240314</v>
      </c>
      <c r="B1071" s="101" t="s">
        <v>2968</v>
      </c>
      <c r="C1071" s="124">
        <v>28365</v>
      </c>
      <c r="D1071" s="79">
        <v>0</v>
      </c>
      <c r="E1071" s="77" t="s">
        <v>750</v>
      </c>
      <c r="F1071" s="84" t="s">
        <v>751</v>
      </c>
      <c r="G1071" s="123"/>
    </row>
    <row r="1072" spans="1:7" ht="12.75">
      <c r="A1072" s="100">
        <v>240314</v>
      </c>
      <c r="B1072" s="101" t="s">
        <v>2968</v>
      </c>
      <c r="C1072" s="124">
        <v>50741</v>
      </c>
      <c r="D1072" s="79">
        <v>0</v>
      </c>
      <c r="E1072" s="77" t="s">
        <v>752</v>
      </c>
      <c r="F1072" s="84" t="s">
        <v>753</v>
      </c>
      <c r="G1072" s="123"/>
    </row>
    <row r="1073" spans="1:7" ht="12.75">
      <c r="A1073" s="100">
        <v>240314</v>
      </c>
      <c r="B1073" s="101" t="s">
        <v>2968</v>
      </c>
      <c r="C1073" s="124">
        <v>18931</v>
      </c>
      <c r="D1073" s="79">
        <v>0</v>
      </c>
      <c r="E1073" s="77" t="s">
        <v>754</v>
      </c>
      <c r="F1073" s="84" t="s">
        <v>755</v>
      </c>
      <c r="G1073" s="123"/>
    </row>
    <row r="1074" spans="1:7" ht="12.75">
      <c r="A1074" s="100">
        <v>240314</v>
      </c>
      <c r="B1074" s="101" t="s">
        <v>2968</v>
      </c>
      <c r="C1074" s="124">
        <v>36144</v>
      </c>
      <c r="D1074" s="79">
        <v>0</v>
      </c>
      <c r="E1074" s="77" t="s">
        <v>756</v>
      </c>
      <c r="F1074" s="84" t="s">
        <v>757</v>
      </c>
      <c r="G1074" s="123"/>
    </row>
    <row r="1075" spans="1:7" ht="12.75">
      <c r="A1075" s="100">
        <v>240314</v>
      </c>
      <c r="B1075" s="101" t="s">
        <v>2968</v>
      </c>
      <c r="C1075" s="124">
        <v>30338</v>
      </c>
      <c r="D1075" s="79">
        <v>0</v>
      </c>
      <c r="E1075" s="77" t="s">
        <v>758</v>
      </c>
      <c r="F1075" s="84" t="s">
        <v>759</v>
      </c>
      <c r="G1075" s="123"/>
    </row>
    <row r="1076" spans="1:7" ht="12.75">
      <c r="A1076" s="100">
        <v>240314</v>
      </c>
      <c r="B1076" s="101" t="s">
        <v>2968</v>
      </c>
      <c r="C1076" s="124">
        <v>38400</v>
      </c>
      <c r="D1076" s="79">
        <v>0</v>
      </c>
      <c r="E1076" s="77" t="s">
        <v>760</v>
      </c>
      <c r="F1076" s="84" t="s">
        <v>761</v>
      </c>
      <c r="G1076" s="123"/>
    </row>
    <row r="1077" spans="1:7" ht="12.75">
      <c r="A1077" s="100">
        <v>240314</v>
      </c>
      <c r="B1077" s="101" t="s">
        <v>2968</v>
      </c>
      <c r="C1077" s="124">
        <v>30690</v>
      </c>
      <c r="D1077" s="79">
        <v>0</v>
      </c>
      <c r="E1077" s="77" t="s">
        <v>762</v>
      </c>
      <c r="F1077" s="84" t="s">
        <v>763</v>
      </c>
      <c r="G1077" s="123"/>
    </row>
    <row r="1078" spans="1:7" ht="12.75">
      <c r="A1078" s="100">
        <v>240314</v>
      </c>
      <c r="B1078" s="101" t="s">
        <v>2968</v>
      </c>
      <c r="C1078" s="124">
        <v>39283</v>
      </c>
      <c r="D1078" s="79">
        <v>0</v>
      </c>
      <c r="E1078" s="77" t="s">
        <v>764</v>
      </c>
      <c r="F1078" s="84" t="s">
        <v>765</v>
      </c>
      <c r="G1078" s="123"/>
    </row>
    <row r="1079" spans="1:7" ht="12.75">
      <c r="A1079" s="100">
        <v>240314</v>
      </c>
      <c r="B1079" s="101" t="s">
        <v>2968</v>
      </c>
      <c r="C1079" s="124">
        <v>27493</v>
      </c>
      <c r="D1079" s="79">
        <v>0</v>
      </c>
      <c r="E1079" s="77" t="s">
        <v>766</v>
      </c>
      <c r="F1079" s="84" t="s">
        <v>767</v>
      </c>
      <c r="G1079" s="123"/>
    </row>
    <row r="1080" spans="1:7" ht="12.75">
      <c r="A1080" s="100">
        <v>240314</v>
      </c>
      <c r="B1080" s="101" t="s">
        <v>2968</v>
      </c>
      <c r="C1080" s="124">
        <v>22996</v>
      </c>
      <c r="D1080" s="79">
        <v>0</v>
      </c>
      <c r="E1080" s="77" t="s">
        <v>768</v>
      </c>
      <c r="F1080" s="84" t="s">
        <v>769</v>
      </c>
      <c r="G1080" s="123"/>
    </row>
    <row r="1081" spans="1:7" ht="12.75">
      <c r="A1081" s="100">
        <v>240314</v>
      </c>
      <c r="B1081" s="101" t="s">
        <v>2968</v>
      </c>
      <c r="C1081" s="124">
        <v>32136</v>
      </c>
      <c r="D1081" s="79">
        <v>0</v>
      </c>
      <c r="E1081" s="77" t="s">
        <v>770</v>
      </c>
      <c r="F1081" s="84" t="s">
        <v>771</v>
      </c>
      <c r="G1081" s="123"/>
    </row>
    <row r="1082" spans="1:7" ht="12.75">
      <c r="A1082" s="100">
        <v>240314</v>
      </c>
      <c r="B1082" s="101" t="s">
        <v>2968</v>
      </c>
      <c r="C1082" s="124">
        <v>36092</v>
      </c>
      <c r="D1082" s="79">
        <v>0</v>
      </c>
      <c r="E1082" s="77" t="s">
        <v>772</v>
      </c>
      <c r="F1082" s="84" t="s">
        <v>773</v>
      </c>
      <c r="G1082" s="123"/>
    </row>
    <row r="1083" spans="1:7" ht="12.75">
      <c r="A1083" s="100">
        <v>240314</v>
      </c>
      <c r="B1083" s="101" t="s">
        <v>2968</v>
      </c>
      <c r="C1083" s="124">
        <v>103994</v>
      </c>
      <c r="D1083" s="79">
        <v>0</v>
      </c>
      <c r="E1083" s="77" t="s">
        <v>774</v>
      </c>
      <c r="F1083" s="84" t="s">
        <v>775</v>
      </c>
      <c r="G1083" s="123"/>
    </row>
    <row r="1084" spans="1:7" ht="12.75">
      <c r="A1084" s="100">
        <v>240314</v>
      </c>
      <c r="B1084" s="101" t="s">
        <v>2968</v>
      </c>
      <c r="C1084" s="124">
        <v>44412</v>
      </c>
      <c r="D1084" s="79">
        <v>0</v>
      </c>
      <c r="E1084" s="77" t="s">
        <v>776</v>
      </c>
      <c r="F1084" s="84" t="s">
        <v>506</v>
      </c>
      <c r="G1084" s="123"/>
    </row>
    <row r="1085" spans="1:7" ht="12.75">
      <c r="A1085" s="100">
        <v>240314</v>
      </c>
      <c r="B1085" s="101" t="s">
        <v>2968</v>
      </c>
      <c r="C1085" s="124">
        <v>46368</v>
      </c>
      <c r="D1085" s="79">
        <v>0</v>
      </c>
      <c r="E1085" s="77">
        <v>219023090</v>
      </c>
      <c r="F1085" s="84" t="s">
        <v>777</v>
      </c>
      <c r="G1085" s="123"/>
    </row>
    <row r="1086" spans="1:7" ht="12.75">
      <c r="A1086" s="100">
        <v>240314</v>
      </c>
      <c r="B1086" s="101" t="s">
        <v>2968</v>
      </c>
      <c r="C1086" s="124">
        <v>147081</v>
      </c>
      <c r="D1086" s="79">
        <v>0</v>
      </c>
      <c r="E1086" s="77" t="s">
        <v>778</v>
      </c>
      <c r="F1086" s="84" t="s">
        <v>779</v>
      </c>
      <c r="G1086" s="123"/>
    </row>
    <row r="1087" spans="1:7" ht="12.75">
      <c r="A1087" s="100">
        <v>240314</v>
      </c>
      <c r="B1087" s="101" t="s">
        <v>2968</v>
      </c>
      <c r="C1087" s="124">
        <v>32067</v>
      </c>
      <c r="D1087" s="79">
        <v>0</v>
      </c>
      <c r="E1087" s="77" t="s">
        <v>780</v>
      </c>
      <c r="F1087" s="84" t="s">
        <v>781</v>
      </c>
      <c r="G1087" s="123"/>
    </row>
    <row r="1088" spans="1:7" ht="12.75">
      <c r="A1088" s="100">
        <v>240314</v>
      </c>
      <c r="B1088" s="101" t="s">
        <v>2968</v>
      </c>
      <c r="C1088" s="124">
        <v>92347</v>
      </c>
      <c r="D1088" s="79">
        <v>0</v>
      </c>
      <c r="E1088" s="77" t="s">
        <v>782</v>
      </c>
      <c r="F1088" s="84" t="s">
        <v>783</v>
      </c>
      <c r="G1088" s="123"/>
    </row>
    <row r="1089" spans="1:7" ht="12.75">
      <c r="A1089" s="100">
        <v>240314</v>
      </c>
      <c r="B1089" s="101" t="s">
        <v>2968</v>
      </c>
      <c r="C1089" s="124">
        <v>103356</v>
      </c>
      <c r="D1089" s="79">
        <v>0</v>
      </c>
      <c r="E1089" s="77">
        <v>218923189</v>
      </c>
      <c r="F1089" s="84" t="s">
        <v>784</v>
      </c>
      <c r="G1089" s="123"/>
    </row>
    <row r="1090" spans="1:7" ht="12.75">
      <c r="A1090" s="100">
        <v>240314</v>
      </c>
      <c r="B1090" s="101" t="s">
        <v>2968</v>
      </c>
      <c r="C1090" s="124">
        <v>33408</v>
      </c>
      <c r="D1090" s="79">
        <v>0</v>
      </c>
      <c r="E1090" s="77" t="s">
        <v>785</v>
      </c>
      <c r="F1090" s="84" t="s">
        <v>786</v>
      </c>
      <c r="G1090" s="123"/>
    </row>
    <row r="1091" spans="1:7" ht="12.75">
      <c r="A1091" s="100">
        <v>240314</v>
      </c>
      <c r="B1091" s="101" t="s">
        <v>2968</v>
      </c>
      <c r="C1091" s="124">
        <v>27067</v>
      </c>
      <c r="D1091" s="79">
        <v>0</v>
      </c>
      <c r="E1091" s="77" t="s">
        <v>787</v>
      </c>
      <c r="F1091" s="84" t="s">
        <v>788</v>
      </c>
      <c r="G1091" s="123"/>
    </row>
    <row r="1092" spans="1:7" ht="12.75">
      <c r="A1092" s="100">
        <v>240314</v>
      </c>
      <c r="B1092" s="101" t="s">
        <v>2968</v>
      </c>
      <c r="C1092" s="124">
        <v>41337</v>
      </c>
      <c r="D1092" s="79">
        <v>0</v>
      </c>
      <c r="E1092" s="77" t="s">
        <v>789</v>
      </c>
      <c r="F1092" s="84" t="s">
        <v>790</v>
      </c>
      <c r="G1092" s="123"/>
    </row>
    <row r="1093" spans="1:7" ht="12.75">
      <c r="A1093" s="100">
        <v>240314</v>
      </c>
      <c r="B1093" s="101" t="s">
        <v>2968</v>
      </c>
      <c r="C1093" s="124">
        <v>32593</v>
      </c>
      <c r="D1093" s="79">
        <v>0</v>
      </c>
      <c r="E1093" s="77" t="s">
        <v>791</v>
      </c>
      <c r="F1093" s="84" t="s">
        <v>792</v>
      </c>
      <c r="G1093" s="123"/>
    </row>
    <row r="1094" spans="1:7" ht="12.75">
      <c r="A1094" s="100">
        <v>240314</v>
      </c>
      <c r="B1094" s="101" t="s">
        <v>2968</v>
      </c>
      <c r="C1094" s="124">
        <v>124771</v>
      </c>
      <c r="D1094" s="79">
        <v>0</v>
      </c>
      <c r="E1094" s="77" t="s">
        <v>793</v>
      </c>
      <c r="F1094" s="84" t="s">
        <v>794</v>
      </c>
      <c r="G1094" s="123"/>
    </row>
    <row r="1095" spans="1:7" ht="12.75">
      <c r="A1095" s="100">
        <v>240314</v>
      </c>
      <c r="B1095" s="101" t="s">
        <v>2968</v>
      </c>
      <c r="C1095" s="124">
        <v>68342</v>
      </c>
      <c r="D1095" s="79">
        <v>0</v>
      </c>
      <c r="E1095" s="77" t="s">
        <v>795</v>
      </c>
      <c r="F1095" s="84" t="s">
        <v>796</v>
      </c>
      <c r="G1095" s="123"/>
    </row>
    <row r="1096" spans="1:7" ht="12.75">
      <c r="A1096" s="100">
        <v>240314</v>
      </c>
      <c r="B1096" s="101" t="s">
        <v>2968</v>
      </c>
      <c r="C1096" s="124">
        <v>134138</v>
      </c>
      <c r="D1096" s="79">
        <v>0</v>
      </c>
      <c r="E1096" s="77" t="s">
        <v>2646</v>
      </c>
      <c r="F1096" s="84" t="s">
        <v>797</v>
      </c>
      <c r="G1096" s="123"/>
    </row>
    <row r="1097" spans="1:7" ht="12.75">
      <c r="A1097" s="100">
        <v>240314</v>
      </c>
      <c r="B1097" s="101" t="s">
        <v>2968</v>
      </c>
      <c r="C1097" s="124">
        <v>64455</v>
      </c>
      <c r="D1097" s="79">
        <v>0</v>
      </c>
      <c r="E1097" s="77">
        <v>217023570</v>
      </c>
      <c r="F1097" s="84" t="s">
        <v>798</v>
      </c>
      <c r="G1097" s="123"/>
    </row>
    <row r="1098" spans="1:7" ht="12.75">
      <c r="A1098" s="100">
        <v>240314</v>
      </c>
      <c r="B1098" s="101" t="s">
        <v>2968</v>
      </c>
      <c r="C1098" s="124">
        <v>64745</v>
      </c>
      <c r="D1098" s="79">
        <v>0</v>
      </c>
      <c r="E1098" s="77">
        <v>217423574</v>
      </c>
      <c r="F1098" s="84" t="s">
        <v>799</v>
      </c>
      <c r="G1098" s="123"/>
    </row>
    <row r="1099" spans="1:7" ht="12.75">
      <c r="A1099" s="100">
        <v>240314</v>
      </c>
      <c r="B1099" s="101" t="s">
        <v>2968</v>
      </c>
      <c r="C1099" s="124">
        <v>69207</v>
      </c>
      <c r="D1099" s="79">
        <v>0</v>
      </c>
      <c r="E1099" s="77">
        <v>218023580</v>
      </c>
      <c r="F1099" s="84" t="s">
        <v>800</v>
      </c>
      <c r="G1099" s="123"/>
    </row>
    <row r="1100" spans="1:7" ht="12.75">
      <c r="A1100" s="100">
        <v>240314</v>
      </c>
      <c r="B1100" s="101" t="s">
        <v>2968</v>
      </c>
      <c r="C1100" s="124">
        <v>30178</v>
      </c>
      <c r="D1100" s="79">
        <v>0</v>
      </c>
      <c r="E1100" s="77">
        <v>218623586</v>
      </c>
      <c r="F1100" s="84" t="s">
        <v>801</v>
      </c>
      <c r="G1100" s="123"/>
    </row>
    <row r="1101" spans="1:7" ht="12.75">
      <c r="A1101" s="100">
        <v>240314</v>
      </c>
      <c r="B1101" s="101" t="s">
        <v>2968</v>
      </c>
      <c r="C1101" s="124">
        <v>159328</v>
      </c>
      <c r="D1101" s="79">
        <v>0</v>
      </c>
      <c r="E1101" s="77" t="s">
        <v>802</v>
      </c>
      <c r="F1101" s="84" t="s">
        <v>803</v>
      </c>
      <c r="G1101" s="123"/>
    </row>
    <row r="1102" spans="1:7" ht="12.75">
      <c r="A1102" s="100">
        <v>240314</v>
      </c>
      <c r="B1102" s="101" t="s">
        <v>2968</v>
      </c>
      <c r="C1102" s="124">
        <v>108903</v>
      </c>
      <c r="D1102" s="79">
        <v>0</v>
      </c>
      <c r="E1102" s="77" t="s">
        <v>804</v>
      </c>
      <c r="F1102" s="84" t="s">
        <v>805</v>
      </c>
      <c r="G1102" s="123"/>
    </row>
    <row r="1103" spans="1:7" ht="12.75">
      <c r="A1103" s="100">
        <v>240314</v>
      </c>
      <c r="B1103" s="101" t="s">
        <v>2968</v>
      </c>
      <c r="C1103" s="124">
        <v>76613</v>
      </c>
      <c r="D1103" s="79">
        <v>0</v>
      </c>
      <c r="E1103" s="77" t="s">
        <v>806</v>
      </c>
      <c r="F1103" s="84" t="s">
        <v>807</v>
      </c>
      <c r="G1103" s="123"/>
    </row>
    <row r="1104" spans="1:7" ht="12.75">
      <c r="A1104" s="100">
        <v>240314</v>
      </c>
      <c r="B1104" s="101" t="s">
        <v>2968</v>
      </c>
      <c r="C1104" s="124">
        <v>53547</v>
      </c>
      <c r="D1104" s="79">
        <v>0</v>
      </c>
      <c r="E1104" s="77" t="s">
        <v>808</v>
      </c>
      <c r="F1104" s="84" t="s">
        <v>3202</v>
      </c>
      <c r="G1104" s="123"/>
    </row>
    <row r="1105" spans="1:7" ht="12.75">
      <c r="A1105" s="100">
        <v>240314</v>
      </c>
      <c r="B1105" s="101" t="s">
        <v>2968</v>
      </c>
      <c r="C1105" s="124">
        <v>89915</v>
      </c>
      <c r="D1105" s="79">
        <v>0</v>
      </c>
      <c r="E1105" s="77" t="s">
        <v>809</v>
      </c>
      <c r="F1105" s="84" t="s">
        <v>810</v>
      </c>
      <c r="G1105" s="123"/>
    </row>
    <row r="1106" spans="1:7" ht="12.75">
      <c r="A1106" s="100">
        <v>240314</v>
      </c>
      <c r="B1106" s="101" t="s">
        <v>2968</v>
      </c>
      <c r="C1106" s="124">
        <v>152535</v>
      </c>
      <c r="D1106" s="79">
        <v>0</v>
      </c>
      <c r="E1106" s="77" t="s">
        <v>811</v>
      </c>
      <c r="F1106" s="84" t="s">
        <v>812</v>
      </c>
      <c r="G1106" s="123"/>
    </row>
    <row r="1107" spans="1:7" ht="12.75">
      <c r="A1107" s="100">
        <v>240314</v>
      </c>
      <c r="B1107" s="101" t="s">
        <v>2968</v>
      </c>
      <c r="C1107" s="124">
        <v>76636</v>
      </c>
      <c r="D1107" s="79">
        <v>0</v>
      </c>
      <c r="E1107" s="77" t="s">
        <v>813</v>
      </c>
      <c r="F1107" s="84" t="s">
        <v>814</v>
      </c>
      <c r="G1107" s="123"/>
    </row>
    <row r="1108" spans="1:7" ht="12.75">
      <c r="A1108" s="100">
        <v>240314</v>
      </c>
      <c r="B1108" s="101" t="s">
        <v>2968</v>
      </c>
      <c r="C1108" s="124">
        <v>12939</v>
      </c>
      <c r="D1108" s="79">
        <v>0</v>
      </c>
      <c r="E1108" s="77" t="s">
        <v>815</v>
      </c>
      <c r="F1108" s="84" t="s">
        <v>816</v>
      </c>
      <c r="G1108" s="123"/>
    </row>
    <row r="1109" spans="1:7" ht="12.75">
      <c r="A1109" s="100">
        <v>240314</v>
      </c>
      <c r="B1109" s="101" t="s">
        <v>2968</v>
      </c>
      <c r="C1109" s="124">
        <v>8756</v>
      </c>
      <c r="D1109" s="79">
        <v>0</v>
      </c>
      <c r="E1109" s="77" t="s">
        <v>817</v>
      </c>
      <c r="F1109" s="84" t="s">
        <v>818</v>
      </c>
      <c r="G1109" s="123"/>
    </row>
    <row r="1110" spans="1:7" ht="12.75">
      <c r="A1110" s="100">
        <v>240314</v>
      </c>
      <c r="B1110" s="101" t="s">
        <v>2968</v>
      </c>
      <c r="C1110" s="124">
        <v>13071</v>
      </c>
      <c r="D1110" s="79">
        <v>0</v>
      </c>
      <c r="E1110" s="77" t="s">
        <v>819</v>
      </c>
      <c r="F1110" s="84" t="s">
        <v>820</v>
      </c>
      <c r="G1110" s="123"/>
    </row>
    <row r="1111" spans="1:7" ht="12.75">
      <c r="A1111" s="100">
        <v>240314</v>
      </c>
      <c r="B1111" s="101" t="s">
        <v>2968</v>
      </c>
      <c r="C1111" s="124">
        <v>19818</v>
      </c>
      <c r="D1111" s="79">
        <v>0</v>
      </c>
      <c r="E1111" s="77" t="s">
        <v>821</v>
      </c>
      <c r="F1111" s="84" t="s">
        <v>822</v>
      </c>
      <c r="G1111" s="123"/>
    </row>
    <row r="1112" spans="1:7" ht="12.75">
      <c r="A1112" s="100">
        <v>240314</v>
      </c>
      <c r="B1112" s="101" t="s">
        <v>2968</v>
      </c>
      <c r="C1112" s="124">
        <v>16318</v>
      </c>
      <c r="D1112" s="79">
        <v>0</v>
      </c>
      <c r="E1112" s="77" t="s">
        <v>823</v>
      </c>
      <c r="F1112" s="84" t="s">
        <v>824</v>
      </c>
      <c r="G1112" s="123"/>
    </row>
    <row r="1113" spans="1:7" ht="12.75">
      <c r="A1113" s="100">
        <v>240314</v>
      </c>
      <c r="B1113" s="101" t="s">
        <v>2968</v>
      </c>
      <c r="C1113" s="124">
        <v>4149</v>
      </c>
      <c r="D1113" s="79">
        <v>0</v>
      </c>
      <c r="E1113" s="77" t="s">
        <v>825</v>
      </c>
      <c r="F1113" s="84" t="s">
        <v>826</v>
      </c>
      <c r="G1113" s="123"/>
    </row>
    <row r="1114" spans="1:7" ht="12.75">
      <c r="A1114" s="100">
        <v>240314</v>
      </c>
      <c r="B1114" s="101" t="s">
        <v>2968</v>
      </c>
      <c r="C1114" s="124">
        <v>4003</v>
      </c>
      <c r="D1114" s="79">
        <v>0</v>
      </c>
      <c r="E1114" s="77" t="s">
        <v>827</v>
      </c>
      <c r="F1114" s="84" t="s">
        <v>828</v>
      </c>
      <c r="G1114" s="123"/>
    </row>
    <row r="1115" spans="1:7" ht="12.75">
      <c r="A1115" s="100">
        <v>240314</v>
      </c>
      <c r="B1115" s="101" t="s">
        <v>2968</v>
      </c>
      <c r="C1115" s="124">
        <v>9526</v>
      </c>
      <c r="D1115" s="79">
        <v>0</v>
      </c>
      <c r="E1115" s="77" t="s">
        <v>829</v>
      </c>
      <c r="F1115" s="84" t="s">
        <v>830</v>
      </c>
      <c r="G1115" s="123"/>
    </row>
    <row r="1116" spans="1:7" ht="12.75">
      <c r="A1116" s="100">
        <v>240314</v>
      </c>
      <c r="B1116" s="101" t="s">
        <v>2968</v>
      </c>
      <c r="C1116" s="124">
        <v>7806</v>
      </c>
      <c r="D1116" s="79">
        <v>0</v>
      </c>
      <c r="E1116" s="77" t="s">
        <v>304</v>
      </c>
      <c r="F1116" s="84" t="s">
        <v>831</v>
      </c>
      <c r="G1116" s="123"/>
    </row>
    <row r="1117" spans="1:7" ht="12.75">
      <c r="A1117" s="100">
        <v>240314</v>
      </c>
      <c r="B1117" s="101" t="s">
        <v>2968</v>
      </c>
      <c r="C1117" s="124">
        <v>10826</v>
      </c>
      <c r="D1117" s="79">
        <v>0</v>
      </c>
      <c r="E1117" s="77" t="s">
        <v>832</v>
      </c>
      <c r="F1117" s="84" t="s">
        <v>833</v>
      </c>
      <c r="G1117" s="123"/>
    </row>
    <row r="1118" spans="1:7" ht="12.75">
      <c r="A1118" s="100">
        <v>240314</v>
      </c>
      <c r="B1118" s="101" t="s">
        <v>2968</v>
      </c>
      <c r="C1118" s="124">
        <v>42421</v>
      </c>
      <c r="D1118" s="79">
        <v>0</v>
      </c>
      <c r="E1118" s="77" t="s">
        <v>834</v>
      </c>
      <c r="F1118" s="84" t="s">
        <v>835</v>
      </c>
      <c r="G1118" s="123"/>
    </row>
    <row r="1119" spans="1:7" ht="12.75">
      <c r="A1119" s="100">
        <v>240314</v>
      </c>
      <c r="B1119" s="101" t="s">
        <v>2968</v>
      </c>
      <c r="C1119" s="124">
        <v>24837</v>
      </c>
      <c r="D1119" s="79">
        <v>0</v>
      </c>
      <c r="E1119" s="77" t="s">
        <v>836</v>
      </c>
      <c r="F1119" s="84" t="s">
        <v>837</v>
      </c>
      <c r="G1119" s="123"/>
    </row>
    <row r="1120" spans="1:7" ht="12.75">
      <c r="A1120" s="100">
        <v>240314</v>
      </c>
      <c r="B1120" s="101" t="s">
        <v>2968</v>
      </c>
      <c r="C1120" s="124">
        <v>16785</v>
      </c>
      <c r="D1120" s="79">
        <v>0</v>
      </c>
      <c r="E1120" s="77" t="s">
        <v>838</v>
      </c>
      <c r="F1120" s="84" t="s">
        <v>839</v>
      </c>
      <c r="G1120" s="123"/>
    </row>
    <row r="1121" spans="1:7" ht="12.75">
      <c r="A1121" s="100">
        <v>240314</v>
      </c>
      <c r="B1121" s="101" t="s">
        <v>2968</v>
      </c>
      <c r="C1121" s="124">
        <v>9975</v>
      </c>
      <c r="D1121" s="79">
        <v>0</v>
      </c>
      <c r="E1121" s="77" t="s">
        <v>840</v>
      </c>
      <c r="F1121" s="84" t="s">
        <v>841</v>
      </c>
      <c r="G1121" s="123"/>
    </row>
    <row r="1122" spans="1:7" ht="12.75">
      <c r="A1122" s="100">
        <v>240314</v>
      </c>
      <c r="B1122" s="101" t="s">
        <v>2968</v>
      </c>
      <c r="C1122" s="124">
        <v>5736</v>
      </c>
      <c r="D1122" s="79">
        <v>0</v>
      </c>
      <c r="E1122" s="77" t="s">
        <v>842</v>
      </c>
      <c r="F1122" s="84" t="s">
        <v>843</v>
      </c>
      <c r="G1122" s="123"/>
    </row>
    <row r="1123" spans="1:7" ht="12.75">
      <c r="A1123" s="100">
        <v>240314</v>
      </c>
      <c r="B1123" s="101" t="s">
        <v>2968</v>
      </c>
      <c r="C1123" s="124">
        <v>74588</v>
      </c>
      <c r="D1123" s="79">
        <v>0</v>
      </c>
      <c r="E1123" s="77" t="s">
        <v>844</v>
      </c>
      <c r="F1123" s="84" t="s">
        <v>845</v>
      </c>
      <c r="G1123" s="123"/>
    </row>
    <row r="1124" spans="1:7" ht="12.75">
      <c r="A1124" s="100">
        <v>240314</v>
      </c>
      <c r="B1124" s="101" t="s">
        <v>2968</v>
      </c>
      <c r="C1124" s="124">
        <v>11202</v>
      </c>
      <c r="D1124" s="79">
        <v>0</v>
      </c>
      <c r="E1124" s="77" t="s">
        <v>846</v>
      </c>
      <c r="F1124" s="84" t="s">
        <v>847</v>
      </c>
      <c r="G1124" s="123"/>
    </row>
    <row r="1125" spans="1:7" ht="12.75">
      <c r="A1125" s="100">
        <v>240314</v>
      </c>
      <c r="B1125" s="101" t="s">
        <v>2968</v>
      </c>
      <c r="C1125" s="124">
        <v>16004</v>
      </c>
      <c r="D1125" s="79">
        <v>0</v>
      </c>
      <c r="E1125" s="77" t="s">
        <v>848</v>
      </c>
      <c r="F1125" s="84" t="s">
        <v>849</v>
      </c>
      <c r="G1125" s="123"/>
    </row>
    <row r="1126" spans="1:7" ht="12.75">
      <c r="A1126" s="100">
        <v>240314</v>
      </c>
      <c r="B1126" s="101" t="s">
        <v>2968</v>
      </c>
      <c r="C1126" s="124">
        <v>24566</v>
      </c>
      <c r="D1126" s="79">
        <v>0</v>
      </c>
      <c r="E1126" s="77" t="s">
        <v>850</v>
      </c>
      <c r="F1126" s="84" t="s">
        <v>851</v>
      </c>
      <c r="G1126" s="123"/>
    </row>
    <row r="1127" spans="1:7" ht="12.75">
      <c r="A1127" s="100">
        <v>240314</v>
      </c>
      <c r="B1127" s="101" t="s">
        <v>2968</v>
      </c>
      <c r="C1127" s="124">
        <v>15472</v>
      </c>
      <c r="D1127" s="79">
        <v>0</v>
      </c>
      <c r="E1127" s="77" t="s">
        <v>852</v>
      </c>
      <c r="F1127" s="84" t="s">
        <v>853</v>
      </c>
      <c r="G1127" s="123"/>
    </row>
    <row r="1128" spans="1:7" ht="12.75">
      <c r="A1128" s="100">
        <v>240314</v>
      </c>
      <c r="B1128" s="101" t="s">
        <v>2968</v>
      </c>
      <c r="C1128" s="124">
        <v>17669</v>
      </c>
      <c r="D1128" s="79">
        <v>0</v>
      </c>
      <c r="E1128" s="77" t="s">
        <v>854</v>
      </c>
      <c r="F1128" s="84" t="s">
        <v>855</v>
      </c>
      <c r="G1128" s="123"/>
    </row>
    <row r="1129" spans="1:7" ht="12.75">
      <c r="A1129" s="100">
        <v>240314</v>
      </c>
      <c r="B1129" s="101" t="s">
        <v>2968</v>
      </c>
      <c r="C1129" s="124">
        <v>9404</v>
      </c>
      <c r="D1129" s="79">
        <v>0</v>
      </c>
      <c r="E1129" s="77" t="s">
        <v>856</v>
      </c>
      <c r="F1129" s="84" t="s">
        <v>857</v>
      </c>
      <c r="G1129" s="123"/>
    </row>
    <row r="1130" spans="1:7" ht="12.75">
      <c r="A1130" s="100">
        <v>240314</v>
      </c>
      <c r="B1130" s="101" t="s">
        <v>2968</v>
      </c>
      <c r="C1130" s="124">
        <v>30225</v>
      </c>
      <c r="D1130" s="79">
        <v>0</v>
      </c>
      <c r="E1130" s="77" t="s">
        <v>858</v>
      </c>
      <c r="F1130" s="84" t="s">
        <v>859</v>
      </c>
      <c r="G1130" s="123"/>
    </row>
    <row r="1131" spans="1:7" ht="12.75">
      <c r="A1131" s="100">
        <v>240314</v>
      </c>
      <c r="B1131" s="101" t="s">
        <v>2968</v>
      </c>
      <c r="C1131" s="124">
        <v>9255</v>
      </c>
      <c r="D1131" s="79">
        <v>0</v>
      </c>
      <c r="E1131" s="77">
        <v>215825258</v>
      </c>
      <c r="F1131" s="84" t="s">
        <v>3317</v>
      </c>
      <c r="G1131" s="123"/>
    </row>
    <row r="1132" spans="1:7" ht="12.75">
      <c r="A1132" s="100">
        <v>240314</v>
      </c>
      <c r="B1132" s="101" t="s">
        <v>2968</v>
      </c>
      <c r="C1132" s="124">
        <v>14531</v>
      </c>
      <c r="D1132" s="79">
        <v>0</v>
      </c>
      <c r="E1132" s="77" t="s">
        <v>860</v>
      </c>
      <c r="F1132" s="84" t="s">
        <v>861</v>
      </c>
      <c r="G1132" s="123"/>
    </row>
    <row r="1133" spans="1:7" ht="12.75">
      <c r="A1133" s="100">
        <v>240314</v>
      </c>
      <c r="B1133" s="101" t="s">
        <v>2968</v>
      </c>
      <c r="C1133" s="124">
        <v>98480</v>
      </c>
      <c r="D1133" s="79">
        <v>0</v>
      </c>
      <c r="E1133" s="77" t="s">
        <v>862</v>
      </c>
      <c r="F1133" s="84" t="s">
        <v>863</v>
      </c>
      <c r="G1133" s="123"/>
    </row>
    <row r="1134" spans="1:7" ht="12.75">
      <c r="A1134" s="100">
        <v>240314</v>
      </c>
      <c r="B1134" s="101" t="s">
        <v>2968</v>
      </c>
      <c r="C1134" s="124">
        <v>14481</v>
      </c>
      <c r="D1134" s="79">
        <v>0</v>
      </c>
      <c r="E1134" s="77" t="s">
        <v>864</v>
      </c>
      <c r="F1134" s="84" t="s">
        <v>865</v>
      </c>
      <c r="G1134" s="123"/>
    </row>
    <row r="1135" spans="1:7" ht="12.75">
      <c r="A1135" s="100">
        <v>240314</v>
      </c>
      <c r="B1135" s="101" t="s">
        <v>2968</v>
      </c>
      <c r="C1135" s="124">
        <v>10184</v>
      </c>
      <c r="D1135" s="79">
        <v>0</v>
      </c>
      <c r="E1135" s="77">
        <v>218125281</v>
      </c>
      <c r="F1135" s="84" t="s">
        <v>866</v>
      </c>
      <c r="G1135" s="123"/>
    </row>
    <row r="1136" spans="1:7" ht="12.75">
      <c r="A1136" s="100">
        <v>240314</v>
      </c>
      <c r="B1136" s="101" t="s">
        <v>2968</v>
      </c>
      <c r="C1136" s="124">
        <v>48529</v>
      </c>
      <c r="D1136" s="79">
        <v>0</v>
      </c>
      <c r="E1136" s="77" t="s">
        <v>867</v>
      </c>
      <c r="F1136" s="84" t="s">
        <v>868</v>
      </c>
      <c r="G1136" s="123"/>
    </row>
    <row r="1137" spans="1:7" ht="12.75">
      <c r="A1137" s="100">
        <v>240314</v>
      </c>
      <c r="B1137" s="101" t="s">
        <v>2968</v>
      </c>
      <c r="C1137" s="124">
        <v>8157</v>
      </c>
      <c r="D1137" s="79">
        <v>0</v>
      </c>
      <c r="E1137" s="77" t="s">
        <v>869</v>
      </c>
      <c r="F1137" s="84" t="s">
        <v>870</v>
      </c>
      <c r="G1137" s="123"/>
    </row>
    <row r="1138" spans="1:7" ht="12.75">
      <c r="A1138" s="100">
        <v>240314</v>
      </c>
      <c r="B1138" s="101" t="s">
        <v>2968</v>
      </c>
      <c r="C1138" s="124">
        <v>9387</v>
      </c>
      <c r="D1138" s="79">
        <v>0</v>
      </c>
      <c r="E1138" s="77" t="s">
        <v>871</v>
      </c>
      <c r="F1138" s="84" t="s">
        <v>872</v>
      </c>
      <c r="G1138" s="123"/>
    </row>
    <row r="1139" spans="1:7" ht="12.75">
      <c r="A1139" s="100">
        <v>240314</v>
      </c>
      <c r="B1139" s="101" t="s">
        <v>2968</v>
      </c>
      <c r="C1139" s="124">
        <v>11434</v>
      </c>
      <c r="D1139" s="79">
        <v>0</v>
      </c>
      <c r="E1139" s="77">
        <v>219525295</v>
      </c>
      <c r="F1139" s="84" t="s">
        <v>873</v>
      </c>
      <c r="G1139" s="123"/>
    </row>
    <row r="1140" spans="1:7" ht="12.75">
      <c r="A1140" s="100">
        <v>240314</v>
      </c>
      <c r="B1140" s="101" t="s">
        <v>2968</v>
      </c>
      <c r="C1140" s="124">
        <v>17499</v>
      </c>
      <c r="D1140" s="79">
        <v>0</v>
      </c>
      <c r="E1140" s="77" t="s">
        <v>874</v>
      </c>
      <c r="F1140" s="84" t="s">
        <v>875</v>
      </c>
      <c r="G1140" s="123"/>
    </row>
    <row r="1141" spans="1:7" ht="12.75">
      <c r="A1141" s="100">
        <v>240314</v>
      </c>
      <c r="B1141" s="101" t="s">
        <v>2968</v>
      </c>
      <c r="C1141" s="124">
        <v>5447</v>
      </c>
      <c r="D1141" s="79">
        <v>0</v>
      </c>
      <c r="E1141" s="77" t="s">
        <v>876</v>
      </c>
      <c r="F1141" s="84" t="s">
        <v>877</v>
      </c>
      <c r="G1141" s="123"/>
    </row>
    <row r="1142" spans="1:7" ht="12.75">
      <c r="A1142" s="100">
        <v>240314</v>
      </c>
      <c r="B1142" s="101" t="s">
        <v>2968</v>
      </c>
      <c r="C1142" s="124">
        <v>9811</v>
      </c>
      <c r="D1142" s="79">
        <v>0</v>
      </c>
      <c r="E1142" s="77" t="s">
        <v>878</v>
      </c>
      <c r="F1142" s="84" t="s">
        <v>3147</v>
      </c>
      <c r="G1142" s="123"/>
    </row>
    <row r="1143" spans="1:7" ht="12.75">
      <c r="A1143" s="100">
        <v>240314</v>
      </c>
      <c r="B1143" s="101" t="s">
        <v>2968</v>
      </c>
      <c r="C1143" s="124">
        <v>15125</v>
      </c>
      <c r="D1143" s="79">
        <v>0</v>
      </c>
      <c r="E1143" s="77" t="s">
        <v>879</v>
      </c>
      <c r="F1143" s="84" t="s">
        <v>880</v>
      </c>
      <c r="G1143" s="123"/>
    </row>
    <row r="1144" spans="1:7" ht="12.75">
      <c r="A1144" s="100">
        <v>240314</v>
      </c>
      <c r="B1144" s="101" t="s">
        <v>2968</v>
      </c>
      <c r="C1144" s="124">
        <v>33126</v>
      </c>
      <c r="D1144" s="79">
        <v>0</v>
      </c>
      <c r="E1144" s="77" t="s">
        <v>881</v>
      </c>
      <c r="F1144" s="84" t="s">
        <v>882</v>
      </c>
      <c r="G1144" s="123"/>
    </row>
    <row r="1145" spans="1:7" ht="12.75">
      <c r="A1145" s="100">
        <v>240314</v>
      </c>
      <c r="B1145" s="101" t="s">
        <v>2968</v>
      </c>
      <c r="C1145" s="124">
        <v>19526</v>
      </c>
      <c r="D1145" s="79">
        <v>0</v>
      </c>
      <c r="E1145" s="77" t="s">
        <v>883</v>
      </c>
      <c r="F1145" s="84" t="s">
        <v>884</v>
      </c>
      <c r="G1145" s="123"/>
    </row>
    <row r="1146" spans="1:7" ht="12.75">
      <c r="A1146" s="100">
        <v>240314</v>
      </c>
      <c r="B1146" s="101" t="s">
        <v>2968</v>
      </c>
      <c r="C1146" s="124">
        <v>5679</v>
      </c>
      <c r="D1146" s="79">
        <v>0</v>
      </c>
      <c r="E1146" s="77" t="s">
        <v>885</v>
      </c>
      <c r="F1146" s="84" t="s">
        <v>886</v>
      </c>
      <c r="G1146" s="123"/>
    </row>
    <row r="1147" spans="1:7" ht="12.75">
      <c r="A1147" s="100">
        <v>240314</v>
      </c>
      <c r="B1147" s="101" t="s">
        <v>2968</v>
      </c>
      <c r="C1147" s="124">
        <v>6711</v>
      </c>
      <c r="D1147" s="79">
        <v>0</v>
      </c>
      <c r="E1147" s="77" t="s">
        <v>887</v>
      </c>
      <c r="F1147" s="84" t="s">
        <v>888</v>
      </c>
      <c r="G1147" s="123"/>
    </row>
    <row r="1148" spans="1:7" ht="12.75">
      <c r="A1148" s="100">
        <v>240314</v>
      </c>
      <c r="B1148" s="101" t="s">
        <v>2968</v>
      </c>
      <c r="C1148" s="124">
        <v>6058</v>
      </c>
      <c r="D1148" s="79">
        <v>0</v>
      </c>
      <c r="E1148" s="77">
        <v>212825328</v>
      </c>
      <c r="F1148" s="84" t="s">
        <v>889</v>
      </c>
      <c r="G1148" s="123"/>
    </row>
    <row r="1149" spans="1:7" ht="12.75">
      <c r="A1149" s="100">
        <v>240314</v>
      </c>
      <c r="B1149" s="101" t="s">
        <v>2968</v>
      </c>
      <c r="C1149" s="124">
        <v>7980</v>
      </c>
      <c r="D1149" s="79">
        <v>0</v>
      </c>
      <c r="E1149" s="77" t="s">
        <v>890</v>
      </c>
      <c r="F1149" s="84" t="s">
        <v>891</v>
      </c>
      <c r="G1149" s="123"/>
    </row>
    <row r="1150" spans="1:7" ht="12.75">
      <c r="A1150" s="100">
        <v>240314</v>
      </c>
      <c r="B1150" s="101" t="s">
        <v>2968</v>
      </c>
      <c r="C1150" s="124">
        <v>6608</v>
      </c>
      <c r="D1150" s="79">
        <v>0</v>
      </c>
      <c r="E1150" s="77" t="s">
        <v>892</v>
      </c>
      <c r="F1150" s="84" t="s">
        <v>893</v>
      </c>
      <c r="G1150" s="123"/>
    </row>
    <row r="1151" spans="1:7" ht="12.75">
      <c r="A1151" s="100">
        <v>240314</v>
      </c>
      <c r="B1151" s="101" t="s">
        <v>2968</v>
      </c>
      <c r="C1151" s="124">
        <v>5024</v>
      </c>
      <c r="D1151" s="79">
        <v>0</v>
      </c>
      <c r="E1151" s="77" t="s">
        <v>894</v>
      </c>
      <c r="F1151" s="84" t="s">
        <v>895</v>
      </c>
      <c r="G1151" s="123"/>
    </row>
    <row r="1152" spans="1:7" ht="12.75">
      <c r="A1152" s="100">
        <v>240314</v>
      </c>
      <c r="B1152" s="101" t="s">
        <v>2968</v>
      </c>
      <c r="C1152" s="124">
        <v>12654</v>
      </c>
      <c r="D1152" s="79">
        <v>0</v>
      </c>
      <c r="E1152" s="77" t="s">
        <v>896</v>
      </c>
      <c r="F1152" s="84" t="s">
        <v>897</v>
      </c>
      <c r="G1152" s="123"/>
    </row>
    <row r="1153" spans="1:7" ht="12.75">
      <c r="A1153" s="100">
        <v>240314</v>
      </c>
      <c r="B1153" s="101" t="s">
        <v>2968</v>
      </c>
      <c r="C1153" s="124">
        <v>22183</v>
      </c>
      <c r="D1153" s="79">
        <v>0</v>
      </c>
      <c r="E1153" s="77" t="s">
        <v>898</v>
      </c>
      <c r="F1153" s="84" t="s">
        <v>899</v>
      </c>
      <c r="G1153" s="123"/>
    </row>
    <row r="1154" spans="1:7" ht="12.75">
      <c r="A1154" s="100">
        <v>240314</v>
      </c>
      <c r="B1154" s="101" t="s">
        <v>2968</v>
      </c>
      <c r="C1154" s="124">
        <v>30978</v>
      </c>
      <c r="D1154" s="79">
        <v>0</v>
      </c>
      <c r="E1154" s="77" t="s">
        <v>900</v>
      </c>
      <c r="F1154" s="84" t="s">
        <v>901</v>
      </c>
      <c r="G1154" s="123"/>
    </row>
    <row r="1155" spans="1:7" ht="12.75">
      <c r="A1155" s="100">
        <v>240314</v>
      </c>
      <c r="B1155" s="101" t="s">
        <v>2968</v>
      </c>
      <c r="C1155" s="124">
        <v>14294</v>
      </c>
      <c r="D1155" s="79">
        <v>0</v>
      </c>
      <c r="E1155" s="77" t="s">
        <v>902</v>
      </c>
      <c r="F1155" s="84" t="s">
        <v>903</v>
      </c>
      <c r="G1155" s="123"/>
    </row>
    <row r="1156" spans="1:7" ht="12.75">
      <c r="A1156" s="100">
        <v>240314</v>
      </c>
      <c r="B1156" s="101" t="s">
        <v>2968</v>
      </c>
      <c r="C1156" s="124">
        <v>12785</v>
      </c>
      <c r="D1156" s="79">
        <v>0</v>
      </c>
      <c r="E1156" s="77" t="s">
        <v>904</v>
      </c>
      <c r="F1156" s="84" t="s">
        <v>905</v>
      </c>
      <c r="G1156" s="123"/>
    </row>
    <row r="1157" spans="1:7" ht="12.75">
      <c r="A1157" s="100">
        <v>240314</v>
      </c>
      <c r="B1157" s="101" t="s">
        <v>2968</v>
      </c>
      <c r="C1157" s="124">
        <v>20081</v>
      </c>
      <c r="D1157" s="79">
        <v>0</v>
      </c>
      <c r="E1157" s="77" t="s">
        <v>906</v>
      </c>
      <c r="F1157" s="84" t="s">
        <v>706</v>
      </c>
      <c r="G1157" s="123"/>
    </row>
    <row r="1158" spans="1:7" ht="12.75">
      <c r="A1158" s="100">
        <v>240314</v>
      </c>
      <c r="B1158" s="101" t="s">
        <v>2968</v>
      </c>
      <c r="C1158" s="124">
        <v>12414</v>
      </c>
      <c r="D1158" s="79">
        <v>0</v>
      </c>
      <c r="E1158" s="77" t="s">
        <v>907</v>
      </c>
      <c r="F1158" s="84" t="s">
        <v>908</v>
      </c>
      <c r="G1158" s="123"/>
    </row>
    <row r="1159" spans="1:7" ht="12.75">
      <c r="A1159" s="100">
        <v>240314</v>
      </c>
      <c r="B1159" s="101" t="s">
        <v>2968</v>
      </c>
      <c r="C1159" s="124">
        <v>6031</v>
      </c>
      <c r="D1159" s="79">
        <v>0</v>
      </c>
      <c r="E1159" s="77" t="s">
        <v>909</v>
      </c>
      <c r="F1159" s="84" t="s">
        <v>910</v>
      </c>
      <c r="G1159" s="123"/>
    </row>
    <row r="1160" spans="1:7" ht="12.75">
      <c r="A1160" s="100">
        <v>240314</v>
      </c>
      <c r="B1160" s="101" t="s">
        <v>2968</v>
      </c>
      <c r="C1160" s="124">
        <v>56003</v>
      </c>
      <c r="D1160" s="79">
        <v>0</v>
      </c>
      <c r="E1160" s="77" t="s">
        <v>911</v>
      </c>
      <c r="F1160" s="84" t="s">
        <v>912</v>
      </c>
      <c r="G1160" s="123"/>
    </row>
    <row r="1161" spans="1:7" ht="12.75">
      <c r="A1161" s="100">
        <v>240314</v>
      </c>
      <c r="B1161" s="101" t="s">
        <v>2968</v>
      </c>
      <c r="C1161" s="124">
        <v>5851</v>
      </c>
      <c r="D1161" s="79">
        <v>0</v>
      </c>
      <c r="E1161" s="77" t="s">
        <v>913</v>
      </c>
      <c r="F1161" s="84" t="s">
        <v>914</v>
      </c>
      <c r="G1161" s="123"/>
    </row>
    <row r="1162" spans="1:7" ht="12.75">
      <c r="A1162" s="100">
        <v>240314</v>
      </c>
      <c r="B1162" s="101" t="s">
        <v>2968</v>
      </c>
      <c r="C1162" s="124">
        <v>17229</v>
      </c>
      <c r="D1162" s="79">
        <v>0</v>
      </c>
      <c r="E1162" s="77" t="s">
        <v>915</v>
      </c>
      <c r="F1162" s="84" t="s">
        <v>916</v>
      </c>
      <c r="G1162" s="123"/>
    </row>
    <row r="1163" spans="1:7" ht="12.75">
      <c r="A1163" s="100">
        <v>240314</v>
      </c>
      <c r="B1163" s="101" t="s">
        <v>2968</v>
      </c>
      <c r="C1163" s="124">
        <v>42370</v>
      </c>
      <c r="D1163" s="79">
        <v>0</v>
      </c>
      <c r="E1163" s="77" t="s">
        <v>917</v>
      </c>
      <c r="F1163" s="84" t="s">
        <v>918</v>
      </c>
      <c r="G1163" s="123"/>
    </row>
    <row r="1164" spans="1:7" ht="12.75">
      <c r="A1164" s="100">
        <v>240314</v>
      </c>
      <c r="B1164" s="101" t="s">
        <v>2968</v>
      </c>
      <c r="C1164" s="124">
        <v>3756</v>
      </c>
      <c r="D1164" s="79">
        <v>0</v>
      </c>
      <c r="E1164" s="77">
        <v>218325483</v>
      </c>
      <c r="F1164" s="84" t="s">
        <v>2983</v>
      </c>
      <c r="G1164" s="123"/>
    </row>
    <row r="1165" spans="1:7" ht="12.75">
      <c r="A1165" s="100">
        <v>240314</v>
      </c>
      <c r="B1165" s="101" t="s">
        <v>2968</v>
      </c>
      <c r="C1165" s="124">
        <v>15491</v>
      </c>
      <c r="D1165" s="79">
        <v>0</v>
      </c>
      <c r="E1165" s="77" t="s">
        <v>919</v>
      </c>
      <c r="F1165" s="84" t="s">
        <v>920</v>
      </c>
      <c r="G1165" s="123"/>
    </row>
    <row r="1166" spans="1:7" ht="12.75">
      <c r="A1166" s="100">
        <v>240314</v>
      </c>
      <c r="B1166" s="101" t="s">
        <v>2968</v>
      </c>
      <c r="C1166" s="124">
        <v>11168</v>
      </c>
      <c r="D1166" s="79">
        <v>0</v>
      </c>
      <c r="E1166" s="77" t="s">
        <v>2877</v>
      </c>
      <c r="F1166" s="84" t="s">
        <v>921</v>
      </c>
      <c r="G1166" s="123"/>
    </row>
    <row r="1167" spans="1:7" ht="12.75">
      <c r="A1167" s="100">
        <v>240314</v>
      </c>
      <c r="B1167" s="101" t="s">
        <v>2968</v>
      </c>
      <c r="C1167" s="124">
        <v>8404</v>
      </c>
      <c r="D1167" s="79">
        <v>0</v>
      </c>
      <c r="E1167" s="77" t="s">
        <v>922</v>
      </c>
      <c r="F1167" s="84" t="s">
        <v>923</v>
      </c>
      <c r="G1167" s="123"/>
    </row>
    <row r="1168" spans="1:7" ht="12.75">
      <c r="A1168" s="100">
        <v>240314</v>
      </c>
      <c r="B1168" s="101" t="s">
        <v>2968</v>
      </c>
      <c r="C1168" s="124">
        <v>11930</v>
      </c>
      <c r="D1168" s="79">
        <v>0</v>
      </c>
      <c r="E1168" s="77" t="s">
        <v>924</v>
      </c>
      <c r="F1168" s="84" t="s">
        <v>925</v>
      </c>
      <c r="G1168" s="123"/>
    </row>
    <row r="1169" spans="1:7" ht="12.75">
      <c r="A1169" s="100">
        <v>240314</v>
      </c>
      <c r="B1169" s="101" t="s">
        <v>2968</v>
      </c>
      <c r="C1169" s="124">
        <v>6762</v>
      </c>
      <c r="D1169" s="79">
        <v>0</v>
      </c>
      <c r="E1169" s="77">
        <v>210625506</v>
      </c>
      <c r="F1169" s="84" t="s">
        <v>926</v>
      </c>
      <c r="G1169" s="123"/>
    </row>
    <row r="1170" spans="1:7" ht="12.75">
      <c r="A1170" s="100">
        <v>240314</v>
      </c>
      <c r="B1170" s="101" t="s">
        <v>2968</v>
      </c>
      <c r="C1170" s="124">
        <v>38153</v>
      </c>
      <c r="D1170" s="79">
        <v>0</v>
      </c>
      <c r="E1170" s="77" t="s">
        <v>927</v>
      </c>
      <c r="F1170" s="84" t="s">
        <v>928</v>
      </c>
      <c r="G1170" s="123"/>
    </row>
    <row r="1171" spans="1:7" ht="12.75">
      <c r="A1171" s="100">
        <v>240314</v>
      </c>
      <c r="B1171" s="101" t="s">
        <v>2968</v>
      </c>
      <c r="C1171" s="124">
        <v>11120</v>
      </c>
      <c r="D1171" s="79">
        <v>0</v>
      </c>
      <c r="E1171" s="77" t="s">
        <v>929</v>
      </c>
      <c r="F1171" s="84" t="s">
        <v>930</v>
      </c>
      <c r="G1171" s="123"/>
    </row>
    <row r="1172" spans="1:7" ht="12.75">
      <c r="A1172" s="100">
        <v>240314</v>
      </c>
      <c r="B1172" s="101" t="s">
        <v>2968</v>
      </c>
      <c r="C1172" s="124">
        <v>7469</v>
      </c>
      <c r="D1172" s="79">
        <v>0</v>
      </c>
      <c r="E1172" s="77" t="s">
        <v>931</v>
      </c>
      <c r="F1172" s="84" t="s">
        <v>932</v>
      </c>
      <c r="G1172" s="123"/>
    </row>
    <row r="1173" spans="1:7" ht="12.75">
      <c r="A1173" s="100">
        <v>240314</v>
      </c>
      <c r="B1173" s="101" t="s">
        <v>2968</v>
      </c>
      <c r="C1173" s="124">
        <v>12551</v>
      </c>
      <c r="D1173" s="79">
        <v>0</v>
      </c>
      <c r="E1173" s="77" t="s">
        <v>933</v>
      </c>
      <c r="F1173" s="84" t="s">
        <v>934</v>
      </c>
      <c r="G1173" s="123"/>
    </row>
    <row r="1174" spans="1:7" ht="12.75">
      <c r="A1174" s="100">
        <v>240314</v>
      </c>
      <c r="B1174" s="101" t="s">
        <v>2968</v>
      </c>
      <c r="C1174" s="124">
        <v>19063</v>
      </c>
      <c r="D1174" s="79">
        <v>0</v>
      </c>
      <c r="E1174" s="77" t="s">
        <v>935</v>
      </c>
      <c r="F1174" s="84" t="s">
        <v>936</v>
      </c>
      <c r="G1174" s="123"/>
    </row>
    <row r="1175" spans="1:7" ht="12.75">
      <c r="A1175" s="100">
        <v>240314</v>
      </c>
      <c r="B1175" s="101" t="s">
        <v>2968</v>
      </c>
      <c r="C1175" s="124">
        <v>25553</v>
      </c>
      <c r="D1175" s="79">
        <v>0</v>
      </c>
      <c r="E1175" s="77" t="s">
        <v>937</v>
      </c>
      <c r="F1175" s="84" t="s">
        <v>938</v>
      </c>
      <c r="G1175" s="123"/>
    </row>
    <row r="1176" spans="1:7" ht="12.75">
      <c r="A1176" s="100">
        <v>240314</v>
      </c>
      <c r="B1176" s="101" t="s">
        <v>2968</v>
      </c>
      <c r="C1176" s="124">
        <v>4818</v>
      </c>
      <c r="D1176" s="79">
        <v>0</v>
      </c>
      <c r="E1176" s="77" t="s">
        <v>2831</v>
      </c>
      <c r="F1176" s="84" t="s">
        <v>939</v>
      </c>
      <c r="G1176" s="123"/>
    </row>
    <row r="1177" spans="1:7" ht="12.75">
      <c r="A1177" s="100">
        <v>240314</v>
      </c>
      <c r="B1177" s="101" t="s">
        <v>2968</v>
      </c>
      <c r="C1177" s="124">
        <v>7514</v>
      </c>
      <c r="D1177" s="79">
        <v>0</v>
      </c>
      <c r="E1177" s="77" t="s">
        <v>940</v>
      </c>
      <c r="F1177" s="84" t="s">
        <v>941</v>
      </c>
      <c r="G1177" s="123"/>
    </row>
    <row r="1178" spans="1:7" ht="12.75">
      <c r="A1178" s="100">
        <v>240314</v>
      </c>
      <c r="B1178" s="101" t="s">
        <v>2968</v>
      </c>
      <c r="C1178" s="124">
        <v>12495</v>
      </c>
      <c r="D1178" s="79">
        <v>0</v>
      </c>
      <c r="E1178" s="77" t="s">
        <v>942</v>
      </c>
      <c r="F1178" s="84" t="s">
        <v>943</v>
      </c>
      <c r="G1178" s="123"/>
    </row>
    <row r="1179" spans="1:7" ht="12.75">
      <c r="A1179" s="100">
        <v>240314</v>
      </c>
      <c r="B1179" s="101" t="s">
        <v>2968</v>
      </c>
      <c r="C1179" s="124">
        <v>16191</v>
      </c>
      <c r="D1179" s="79">
        <v>0</v>
      </c>
      <c r="E1179" s="77">
        <v>219625596</v>
      </c>
      <c r="F1179" s="84" t="s">
        <v>944</v>
      </c>
      <c r="G1179" s="123"/>
    </row>
    <row r="1180" spans="1:7" ht="12.75">
      <c r="A1180" s="100">
        <v>240314</v>
      </c>
      <c r="B1180" s="101" t="s">
        <v>2968</v>
      </c>
      <c r="C1180" s="124">
        <v>10694</v>
      </c>
      <c r="D1180" s="79">
        <v>0</v>
      </c>
      <c r="E1180" s="77" t="s">
        <v>945</v>
      </c>
      <c r="F1180" s="84" t="s">
        <v>946</v>
      </c>
      <c r="G1180" s="123"/>
    </row>
    <row r="1181" spans="1:7" ht="12.75">
      <c r="A1181" s="100">
        <v>240314</v>
      </c>
      <c r="B1181" s="101" t="s">
        <v>2968</v>
      </c>
      <c r="C1181" s="124">
        <v>11663</v>
      </c>
      <c r="D1181" s="79">
        <v>0</v>
      </c>
      <c r="E1181" s="77" t="s">
        <v>947</v>
      </c>
      <c r="F1181" s="84" t="s">
        <v>948</v>
      </c>
      <c r="G1181" s="123"/>
    </row>
    <row r="1182" spans="1:7" ht="12.75">
      <c r="A1182" s="100">
        <v>240314</v>
      </c>
      <c r="B1182" s="101" t="s">
        <v>2968</v>
      </c>
      <c r="C1182" s="124">
        <v>22422</v>
      </c>
      <c r="D1182" s="79">
        <v>0</v>
      </c>
      <c r="E1182" s="77" t="s">
        <v>949</v>
      </c>
      <c r="F1182" s="84" t="s">
        <v>950</v>
      </c>
      <c r="G1182" s="123"/>
    </row>
    <row r="1183" spans="1:7" ht="12.75">
      <c r="A1183" s="100">
        <v>240314</v>
      </c>
      <c r="B1183" s="101" t="s">
        <v>2968</v>
      </c>
      <c r="C1183" s="124">
        <v>16037</v>
      </c>
      <c r="D1183" s="79">
        <v>0</v>
      </c>
      <c r="E1183" s="77" t="s">
        <v>951</v>
      </c>
      <c r="F1183" s="84" t="s">
        <v>952</v>
      </c>
      <c r="G1183" s="123"/>
    </row>
    <row r="1184" spans="1:7" ht="12.75">
      <c r="A1184" s="100">
        <v>240314</v>
      </c>
      <c r="B1184" s="101" t="s">
        <v>2968</v>
      </c>
      <c r="C1184" s="124">
        <v>10469</v>
      </c>
      <c r="D1184" s="79">
        <v>0</v>
      </c>
      <c r="E1184" s="77" t="s">
        <v>953</v>
      </c>
      <c r="F1184" s="84" t="s">
        <v>954</v>
      </c>
      <c r="G1184" s="123"/>
    </row>
    <row r="1185" spans="1:7" ht="12.75">
      <c r="A1185" s="100">
        <v>240314</v>
      </c>
      <c r="B1185" s="101" t="s">
        <v>2968</v>
      </c>
      <c r="C1185" s="124">
        <v>10856</v>
      </c>
      <c r="D1185" s="79">
        <v>0</v>
      </c>
      <c r="E1185" s="77" t="s">
        <v>955</v>
      </c>
      <c r="F1185" s="84" t="s">
        <v>3203</v>
      </c>
      <c r="G1185" s="123"/>
    </row>
    <row r="1186" spans="1:7" ht="12.75">
      <c r="A1186" s="100">
        <v>240314</v>
      </c>
      <c r="B1186" s="101" t="s">
        <v>2968</v>
      </c>
      <c r="C1186" s="124">
        <v>13869</v>
      </c>
      <c r="D1186" s="79">
        <v>0</v>
      </c>
      <c r="E1186" s="77" t="s">
        <v>956</v>
      </c>
      <c r="F1186" s="84" t="s">
        <v>957</v>
      </c>
      <c r="G1186" s="123"/>
    </row>
    <row r="1187" spans="1:7" ht="12.75">
      <c r="A1187" s="100">
        <v>240314</v>
      </c>
      <c r="B1187" s="101" t="s">
        <v>2968</v>
      </c>
      <c r="C1187" s="124">
        <v>15035</v>
      </c>
      <c r="D1187" s="79">
        <v>0</v>
      </c>
      <c r="E1187" s="77" t="s">
        <v>958</v>
      </c>
      <c r="F1187" s="84" t="s">
        <v>959</v>
      </c>
      <c r="G1187" s="123"/>
    </row>
    <row r="1188" spans="1:7" ht="12.75">
      <c r="A1188" s="100">
        <v>240314</v>
      </c>
      <c r="B1188" s="101" t="s">
        <v>2968</v>
      </c>
      <c r="C1188" s="124">
        <v>11193</v>
      </c>
      <c r="D1188" s="79">
        <v>0</v>
      </c>
      <c r="E1188" s="77" t="s">
        <v>960</v>
      </c>
      <c r="F1188" s="84" t="s">
        <v>961</v>
      </c>
      <c r="G1188" s="123"/>
    </row>
    <row r="1189" spans="1:7" ht="12.75">
      <c r="A1189" s="100">
        <v>240314</v>
      </c>
      <c r="B1189" s="101" t="s">
        <v>2968</v>
      </c>
      <c r="C1189" s="124">
        <v>33695</v>
      </c>
      <c r="D1189" s="79">
        <v>0</v>
      </c>
      <c r="E1189" s="77" t="s">
        <v>962</v>
      </c>
      <c r="F1189" s="84" t="s">
        <v>963</v>
      </c>
      <c r="G1189" s="123"/>
    </row>
    <row r="1190" spans="1:7" ht="12.75">
      <c r="A1190" s="100">
        <v>240314</v>
      </c>
      <c r="B1190" s="101" t="s">
        <v>2968</v>
      </c>
      <c r="C1190" s="124">
        <v>30931</v>
      </c>
      <c r="D1190" s="79">
        <v>0</v>
      </c>
      <c r="E1190" s="77" t="s">
        <v>964</v>
      </c>
      <c r="F1190" s="84" t="s">
        <v>965</v>
      </c>
      <c r="G1190" s="123"/>
    </row>
    <row r="1191" spans="1:7" ht="12.75">
      <c r="A1191" s="100">
        <v>240314</v>
      </c>
      <c r="B1191" s="101" t="s">
        <v>2968</v>
      </c>
      <c r="C1191" s="124">
        <v>16068</v>
      </c>
      <c r="D1191" s="79">
        <v>0</v>
      </c>
      <c r="E1191" s="77" t="s">
        <v>966</v>
      </c>
      <c r="F1191" s="84" t="s">
        <v>967</v>
      </c>
      <c r="G1191" s="123"/>
    </row>
    <row r="1192" spans="1:7" ht="12.75">
      <c r="A1192" s="100">
        <v>240314</v>
      </c>
      <c r="B1192" s="101" t="s">
        <v>2968</v>
      </c>
      <c r="C1192" s="124">
        <v>19738</v>
      </c>
      <c r="D1192" s="79">
        <v>0</v>
      </c>
      <c r="E1192" s="77" t="s">
        <v>968</v>
      </c>
      <c r="F1192" s="84" t="s">
        <v>969</v>
      </c>
      <c r="G1192" s="123"/>
    </row>
    <row r="1193" spans="1:7" ht="12.75">
      <c r="A1193" s="100">
        <v>240314</v>
      </c>
      <c r="B1193" s="101" t="s">
        <v>2968</v>
      </c>
      <c r="C1193" s="124">
        <v>15510</v>
      </c>
      <c r="D1193" s="79">
        <v>0</v>
      </c>
      <c r="E1193" s="77" t="s">
        <v>970</v>
      </c>
      <c r="F1193" s="84" t="s">
        <v>971</v>
      </c>
      <c r="G1193" s="123"/>
    </row>
    <row r="1194" spans="1:7" ht="12.75">
      <c r="A1194" s="100">
        <v>240314</v>
      </c>
      <c r="B1194" s="101" t="s">
        <v>2968</v>
      </c>
      <c r="C1194" s="124">
        <v>17405</v>
      </c>
      <c r="D1194" s="79">
        <v>0</v>
      </c>
      <c r="E1194" s="77" t="s">
        <v>972</v>
      </c>
      <c r="F1194" s="84" t="s">
        <v>973</v>
      </c>
      <c r="G1194" s="123"/>
    </row>
    <row r="1195" spans="1:7" ht="12.75">
      <c r="A1195" s="100">
        <v>240314</v>
      </c>
      <c r="B1195" s="101" t="s">
        <v>2968</v>
      </c>
      <c r="C1195" s="124">
        <v>8562</v>
      </c>
      <c r="D1195" s="79">
        <v>0</v>
      </c>
      <c r="E1195" s="77" t="s">
        <v>974</v>
      </c>
      <c r="F1195" s="84" t="s">
        <v>975</v>
      </c>
      <c r="G1195" s="123"/>
    </row>
    <row r="1196" spans="1:7" ht="12.75">
      <c r="A1196" s="100">
        <v>240314</v>
      </c>
      <c r="B1196" s="101" t="s">
        <v>2968</v>
      </c>
      <c r="C1196" s="124">
        <v>7650</v>
      </c>
      <c r="D1196" s="79">
        <v>0</v>
      </c>
      <c r="E1196" s="77" t="s">
        <v>976</v>
      </c>
      <c r="F1196" s="84" t="s">
        <v>977</v>
      </c>
      <c r="G1196" s="123"/>
    </row>
    <row r="1197" spans="1:7" ht="12.75">
      <c r="A1197" s="100">
        <v>240314</v>
      </c>
      <c r="B1197" s="101" t="s">
        <v>2968</v>
      </c>
      <c r="C1197" s="124">
        <v>6418</v>
      </c>
      <c r="D1197" s="79">
        <v>0</v>
      </c>
      <c r="E1197" s="77" t="s">
        <v>978</v>
      </c>
      <c r="F1197" s="84" t="s">
        <v>979</v>
      </c>
      <c r="G1197" s="123"/>
    </row>
    <row r="1198" spans="1:7" ht="12.75">
      <c r="A1198" s="100">
        <v>240314</v>
      </c>
      <c r="B1198" s="101" t="s">
        <v>2968</v>
      </c>
      <c r="C1198" s="124">
        <v>16640</v>
      </c>
      <c r="D1198" s="79">
        <v>0</v>
      </c>
      <c r="E1198" s="77" t="s">
        <v>980</v>
      </c>
      <c r="F1198" s="84" t="s">
        <v>981</v>
      </c>
      <c r="G1198" s="123"/>
    </row>
    <row r="1199" spans="1:7" ht="12.75">
      <c r="A1199" s="100">
        <v>240314</v>
      </c>
      <c r="B1199" s="101" t="s">
        <v>2968</v>
      </c>
      <c r="C1199" s="124">
        <v>11619</v>
      </c>
      <c r="D1199" s="79">
        <v>0</v>
      </c>
      <c r="E1199" s="77" t="s">
        <v>982</v>
      </c>
      <c r="F1199" s="84" t="s">
        <v>983</v>
      </c>
      <c r="G1199" s="123"/>
    </row>
    <row r="1200" spans="1:7" ht="12.75">
      <c r="A1200" s="100">
        <v>240314</v>
      </c>
      <c r="B1200" s="101" t="s">
        <v>2968</v>
      </c>
      <c r="C1200" s="124">
        <v>10181</v>
      </c>
      <c r="D1200" s="79">
        <v>0</v>
      </c>
      <c r="E1200" s="77" t="s">
        <v>984</v>
      </c>
      <c r="F1200" s="84" t="s">
        <v>985</v>
      </c>
      <c r="G1200" s="123"/>
    </row>
    <row r="1201" spans="1:7" ht="12.75">
      <c r="A1201" s="100">
        <v>240314</v>
      </c>
      <c r="B1201" s="101" t="s">
        <v>2968</v>
      </c>
      <c r="C1201" s="124">
        <v>17420</v>
      </c>
      <c r="D1201" s="79">
        <v>0</v>
      </c>
      <c r="E1201" s="77" t="s">
        <v>2942</v>
      </c>
      <c r="F1201" s="84" t="s">
        <v>986</v>
      </c>
      <c r="G1201" s="123"/>
    </row>
    <row r="1202" spans="1:7" ht="12.75">
      <c r="A1202" s="100">
        <v>240314</v>
      </c>
      <c r="B1202" s="101" t="s">
        <v>2968</v>
      </c>
      <c r="C1202" s="124">
        <v>6613</v>
      </c>
      <c r="D1202" s="79">
        <v>0</v>
      </c>
      <c r="E1202" s="77" t="s">
        <v>211</v>
      </c>
      <c r="F1202" s="84" t="s">
        <v>987</v>
      </c>
      <c r="G1202" s="123"/>
    </row>
    <row r="1203" spans="1:7" ht="12.75">
      <c r="A1203" s="100">
        <v>240314</v>
      </c>
      <c r="B1203" s="101" t="s">
        <v>2968</v>
      </c>
      <c r="C1203" s="124">
        <v>4747</v>
      </c>
      <c r="D1203" s="79">
        <v>0</v>
      </c>
      <c r="E1203" s="77" t="s">
        <v>988</v>
      </c>
      <c r="F1203" s="84" t="s">
        <v>989</v>
      </c>
      <c r="G1203" s="123"/>
    </row>
    <row r="1204" spans="1:7" ht="12.75">
      <c r="A1204" s="100">
        <v>240314</v>
      </c>
      <c r="B1204" s="101" t="s">
        <v>2968</v>
      </c>
      <c r="C1204" s="124">
        <v>22352</v>
      </c>
      <c r="D1204" s="79">
        <v>0</v>
      </c>
      <c r="E1204" s="77" t="s">
        <v>990</v>
      </c>
      <c r="F1204" s="84" t="s">
        <v>991</v>
      </c>
      <c r="G1204" s="123"/>
    </row>
    <row r="1205" spans="1:7" ht="12.75">
      <c r="A1205" s="100">
        <v>240314</v>
      </c>
      <c r="B1205" s="101" t="s">
        <v>2968</v>
      </c>
      <c r="C1205" s="124">
        <v>29842</v>
      </c>
      <c r="D1205" s="79">
        <v>0</v>
      </c>
      <c r="E1205" s="77" t="s">
        <v>992</v>
      </c>
      <c r="F1205" s="84" t="s">
        <v>993</v>
      </c>
      <c r="G1205" s="123"/>
    </row>
    <row r="1206" spans="1:7" ht="12.75">
      <c r="A1206" s="100">
        <v>240314</v>
      </c>
      <c r="B1206" s="101" t="s">
        <v>2968</v>
      </c>
      <c r="C1206" s="124">
        <v>8276</v>
      </c>
      <c r="D1206" s="79">
        <v>0</v>
      </c>
      <c r="E1206" s="77" t="s">
        <v>994</v>
      </c>
      <c r="F1206" s="84" t="s">
        <v>995</v>
      </c>
      <c r="G1206" s="123"/>
    </row>
    <row r="1207" spans="1:7" ht="12.75">
      <c r="A1207" s="100">
        <v>240314</v>
      </c>
      <c r="B1207" s="101" t="s">
        <v>2968</v>
      </c>
      <c r="C1207" s="124">
        <v>18616</v>
      </c>
      <c r="D1207" s="79">
        <v>0</v>
      </c>
      <c r="E1207" s="77" t="s">
        <v>996</v>
      </c>
      <c r="F1207" s="84" t="s">
        <v>997</v>
      </c>
      <c r="G1207" s="123"/>
    </row>
    <row r="1208" spans="1:7" ht="12.75">
      <c r="A1208" s="100">
        <v>240314</v>
      </c>
      <c r="B1208" s="101" t="s">
        <v>2968</v>
      </c>
      <c r="C1208" s="124">
        <v>9923</v>
      </c>
      <c r="D1208" s="79">
        <v>0</v>
      </c>
      <c r="E1208" s="77" t="s">
        <v>998</v>
      </c>
      <c r="F1208" s="84" t="s">
        <v>999</v>
      </c>
      <c r="G1208" s="123"/>
    </row>
    <row r="1209" spans="1:7" ht="12.75">
      <c r="A1209" s="100">
        <v>240314</v>
      </c>
      <c r="B1209" s="101" t="s">
        <v>2968</v>
      </c>
      <c r="C1209" s="124">
        <v>38784</v>
      </c>
      <c r="D1209" s="79">
        <v>0</v>
      </c>
      <c r="E1209" s="77" t="s">
        <v>1000</v>
      </c>
      <c r="F1209" s="84" t="s">
        <v>1001</v>
      </c>
      <c r="G1209" s="123"/>
    </row>
    <row r="1210" spans="1:7" ht="12.75">
      <c r="A1210" s="100">
        <v>240314</v>
      </c>
      <c r="B1210" s="101" t="s">
        <v>2968</v>
      </c>
      <c r="C1210" s="124">
        <v>9133</v>
      </c>
      <c r="D1210" s="79">
        <v>0</v>
      </c>
      <c r="E1210" s="77" t="s">
        <v>1002</v>
      </c>
      <c r="F1210" s="84" t="s">
        <v>1003</v>
      </c>
      <c r="G1210" s="123"/>
    </row>
    <row r="1211" spans="1:7" ht="12.75">
      <c r="A1211" s="100">
        <v>240314</v>
      </c>
      <c r="B1211" s="101" t="s">
        <v>2968</v>
      </c>
      <c r="C1211" s="124">
        <v>7768</v>
      </c>
      <c r="D1211" s="79">
        <v>0</v>
      </c>
      <c r="E1211" s="77" t="s">
        <v>1004</v>
      </c>
      <c r="F1211" s="84" t="s">
        <v>1005</v>
      </c>
      <c r="G1211" s="123"/>
    </row>
    <row r="1212" spans="1:7" ht="12.75">
      <c r="A1212" s="100">
        <v>240314</v>
      </c>
      <c r="B1212" s="101" t="s">
        <v>2968</v>
      </c>
      <c r="C1212" s="124">
        <v>13669</v>
      </c>
      <c r="D1212" s="79">
        <v>0</v>
      </c>
      <c r="E1212" s="77" t="s">
        <v>1006</v>
      </c>
      <c r="F1212" s="84" t="s">
        <v>1007</v>
      </c>
      <c r="G1212" s="123"/>
    </row>
    <row r="1213" spans="1:7" ht="12.75">
      <c r="A1213" s="100">
        <v>240314</v>
      </c>
      <c r="B1213" s="101" t="s">
        <v>2968</v>
      </c>
      <c r="C1213" s="124">
        <v>6566</v>
      </c>
      <c r="D1213" s="79">
        <v>0</v>
      </c>
      <c r="E1213" s="77" t="s">
        <v>1008</v>
      </c>
      <c r="F1213" s="84" t="s">
        <v>1009</v>
      </c>
      <c r="G1213" s="123"/>
    </row>
    <row r="1214" spans="1:7" ht="12.75">
      <c r="A1214" s="100">
        <v>240314</v>
      </c>
      <c r="B1214" s="101" t="s">
        <v>2968</v>
      </c>
      <c r="C1214" s="124">
        <v>3750</v>
      </c>
      <c r="D1214" s="79">
        <v>0</v>
      </c>
      <c r="E1214" s="77" t="s">
        <v>1010</v>
      </c>
      <c r="F1214" s="84" t="s">
        <v>1011</v>
      </c>
      <c r="G1214" s="123"/>
    </row>
    <row r="1215" spans="1:7" ht="12.75">
      <c r="A1215" s="100">
        <v>240314</v>
      </c>
      <c r="B1215" s="101" t="s">
        <v>2968</v>
      </c>
      <c r="C1215" s="124">
        <v>22298</v>
      </c>
      <c r="D1215" s="79">
        <v>0</v>
      </c>
      <c r="E1215" s="77" t="s">
        <v>1012</v>
      </c>
      <c r="F1215" s="84" t="s">
        <v>1013</v>
      </c>
      <c r="G1215" s="123"/>
    </row>
    <row r="1216" spans="1:7" ht="12.75">
      <c r="A1216" s="100">
        <v>240314</v>
      </c>
      <c r="B1216" s="101" t="s">
        <v>2968</v>
      </c>
      <c r="C1216" s="124">
        <v>35009</v>
      </c>
      <c r="D1216" s="79">
        <v>0</v>
      </c>
      <c r="E1216" s="77" t="s">
        <v>1014</v>
      </c>
      <c r="F1216" s="84" t="s">
        <v>1015</v>
      </c>
      <c r="G1216" s="123"/>
    </row>
    <row r="1217" spans="1:7" ht="12.75">
      <c r="A1217" s="100">
        <v>240314</v>
      </c>
      <c r="B1217" s="101" t="s">
        <v>2968</v>
      </c>
      <c r="C1217" s="124">
        <v>23684</v>
      </c>
      <c r="D1217" s="79">
        <v>0</v>
      </c>
      <c r="E1217" s="77" t="s">
        <v>1016</v>
      </c>
      <c r="F1217" s="84" t="s">
        <v>1017</v>
      </c>
      <c r="G1217" s="123"/>
    </row>
    <row r="1218" spans="1:7" ht="12.75">
      <c r="A1218" s="100">
        <v>240314</v>
      </c>
      <c r="B1218" s="101" t="s">
        <v>2968</v>
      </c>
      <c r="C1218" s="124">
        <v>35252</v>
      </c>
      <c r="D1218" s="79">
        <v>0</v>
      </c>
      <c r="E1218" s="77" t="s">
        <v>1018</v>
      </c>
      <c r="F1218" s="84" t="s">
        <v>1019</v>
      </c>
      <c r="G1218" s="123"/>
    </row>
    <row r="1219" spans="1:7" ht="12.75">
      <c r="A1219" s="100">
        <v>240314</v>
      </c>
      <c r="B1219" s="101" t="s">
        <v>2968</v>
      </c>
      <c r="C1219" s="124">
        <v>5870</v>
      </c>
      <c r="D1219" s="79">
        <v>0</v>
      </c>
      <c r="E1219" s="77" t="s">
        <v>1020</v>
      </c>
      <c r="F1219" s="84" t="s">
        <v>1021</v>
      </c>
      <c r="G1219" s="123"/>
    </row>
    <row r="1220" spans="1:7" ht="12.75">
      <c r="A1220" s="100">
        <v>240314</v>
      </c>
      <c r="B1220" s="101" t="s">
        <v>2968</v>
      </c>
      <c r="C1220" s="124">
        <v>90396</v>
      </c>
      <c r="D1220" s="79">
        <v>0</v>
      </c>
      <c r="E1220" s="77" t="s">
        <v>1022</v>
      </c>
      <c r="F1220" s="84" t="s">
        <v>1023</v>
      </c>
      <c r="G1220" s="123"/>
    </row>
    <row r="1221" spans="1:7" ht="12.75">
      <c r="A1221" s="100">
        <v>240314</v>
      </c>
      <c r="B1221" s="101" t="s">
        <v>2968</v>
      </c>
      <c r="C1221" s="124">
        <v>303666</v>
      </c>
      <c r="D1221" s="79">
        <v>0</v>
      </c>
      <c r="E1221" s="77">
        <v>210127001</v>
      </c>
      <c r="F1221" s="84" t="s">
        <v>1024</v>
      </c>
      <c r="G1221" s="123"/>
    </row>
    <row r="1222" spans="1:7" ht="12.75">
      <c r="A1222" s="100">
        <v>240314</v>
      </c>
      <c r="B1222" s="101" t="s">
        <v>2968</v>
      </c>
      <c r="C1222" s="124">
        <v>19085</v>
      </c>
      <c r="D1222" s="79">
        <v>0</v>
      </c>
      <c r="E1222" s="77" t="s">
        <v>1025</v>
      </c>
      <c r="F1222" s="84" t="s">
        <v>1026</v>
      </c>
      <c r="G1222" s="123"/>
    </row>
    <row r="1223" spans="1:7" ht="12.75">
      <c r="A1223" s="100">
        <v>240314</v>
      </c>
      <c r="B1223" s="101" t="s">
        <v>2968</v>
      </c>
      <c r="C1223" s="124">
        <v>37564</v>
      </c>
      <c r="D1223" s="79">
        <v>0</v>
      </c>
      <c r="E1223" s="77" t="s">
        <v>1027</v>
      </c>
      <c r="F1223" s="84" t="s">
        <v>1028</v>
      </c>
      <c r="G1223" s="123"/>
    </row>
    <row r="1224" spans="1:7" ht="12.75">
      <c r="A1224" s="100">
        <v>240314</v>
      </c>
      <c r="B1224" s="101" t="s">
        <v>2968</v>
      </c>
      <c r="C1224" s="124">
        <v>24260</v>
      </c>
      <c r="D1224" s="79">
        <v>0</v>
      </c>
      <c r="E1224" s="77">
        <v>215027050</v>
      </c>
      <c r="F1224" s="84" t="s">
        <v>1029</v>
      </c>
      <c r="G1224" s="123"/>
    </row>
    <row r="1225" spans="1:7" ht="12.75">
      <c r="A1225" s="100">
        <v>240314</v>
      </c>
      <c r="B1225" s="101" t="s">
        <v>2968</v>
      </c>
      <c r="C1225" s="124">
        <v>41077</v>
      </c>
      <c r="D1225" s="79">
        <v>0</v>
      </c>
      <c r="E1225" s="77" t="s">
        <v>1030</v>
      </c>
      <c r="F1225" s="84" t="s">
        <v>1031</v>
      </c>
      <c r="G1225" s="123"/>
    </row>
    <row r="1226" spans="1:7" ht="12.75">
      <c r="A1226" s="100">
        <v>240314</v>
      </c>
      <c r="B1226" s="101" t="s">
        <v>2968</v>
      </c>
      <c r="C1226" s="124">
        <v>10520</v>
      </c>
      <c r="D1226" s="79">
        <v>0</v>
      </c>
      <c r="E1226" s="77" t="s">
        <v>1032</v>
      </c>
      <c r="F1226" s="84" t="s">
        <v>1033</v>
      </c>
      <c r="G1226" s="123"/>
    </row>
    <row r="1227" spans="1:7" ht="12.75">
      <c r="A1227" s="100">
        <v>240314</v>
      </c>
      <c r="B1227" s="101" t="s">
        <v>2968</v>
      </c>
      <c r="C1227" s="124">
        <v>31883</v>
      </c>
      <c r="D1227" s="79">
        <v>0</v>
      </c>
      <c r="E1227" s="77" t="s">
        <v>1034</v>
      </c>
      <c r="F1227" s="84" t="s">
        <v>1035</v>
      </c>
      <c r="G1227" s="123"/>
    </row>
    <row r="1228" spans="1:7" ht="12.75">
      <c r="A1228" s="100">
        <v>240314</v>
      </c>
      <c r="B1228" s="101" t="s">
        <v>2968</v>
      </c>
      <c r="C1228" s="124">
        <v>15809</v>
      </c>
      <c r="D1228" s="79">
        <v>0</v>
      </c>
      <c r="E1228" s="77" t="s">
        <v>1036</v>
      </c>
      <c r="F1228" s="84" t="s">
        <v>1037</v>
      </c>
      <c r="G1228" s="123"/>
    </row>
    <row r="1229" spans="1:7" ht="12.75">
      <c r="A1229" s="100">
        <v>240314</v>
      </c>
      <c r="B1229" s="101" t="s">
        <v>2968</v>
      </c>
      <c r="C1229" s="124">
        <v>19006</v>
      </c>
      <c r="D1229" s="79">
        <v>0</v>
      </c>
      <c r="E1229" s="77" t="s">
        <v>1038</v>
      </c>
      <c r="F1229" s="84" t="s">
        <v>1039</v>
      </c>
      <c r="G1229" s="123"/>
    </row>
    <row r="1230" spans="1:7" ht="12.75">
      <c r="A1230" s="100">
        <v>240314</v>
      </c>
      <c r="B1230" s="101" t="s">
        <v>2968</v>
      </c>
      <c r="C1230" s="124">
        <v>12745</v>
      </c>
      <c r="D1230" s="79">
        <v>0</v>
      </c>
      <c r="E1230" s="77" t="s">
        <v>1040</v>
      </c>
      <c r="F1230" s="84" t="s">
        <v>1041</v>
      </c>
      <c r="G1230" s="123"/>
    </row>
    <row r="1231" spans="1:7" ht="12.75">
      <c r="A1231" s="100">
        <v>240314</v>
      </c>
      <c r="B1231" s="101" t="s">
        <v>2968</v>
      </c>
      <c r="C1231" s="124">
        <v>37690</v>
      </c>
      <c r="D1231" s="79">
        <v>0</v>
      </c>
      <c r="E1231" s="77" t="s">
        <v>213</v>
      </c>
      <c r="F1231" s="84" t="s">
        <v>1042</v>
      </c>
      <c r="G1231" s="123"/>
    </row>
    <row r="1232" spans="1:7" ht="12.75">
      <c r="A1232" s="100">
        <v>240314</v>
      </c>
      <c r="B1232" s="101" t="s">
        <v>2968</v>
      </c>
      <c r="C1232" s="124">
        <v>11647</v>
      </c>
      <c r="D1232" s="79">
        <v>0</v>
      </c>
      <c r="E1232" s="77" t="s">
        <v>1043</v>
      </c>
      <c r="F1232" s="84" t="s">
        <v>1044</v>
      </c>
      <c r="G1232" s="123"/>
    </row>
    <row r="1233" spans="1:7" ht="12.75">
      <c r="A1233" s="100">
        <v>240314</v>
      </c>
      <c r="B1233" s="101" t="s">
        <v>2968</v>
      </c>
      <c r="C1233" s="124">
        <v>28895</v>
      </c>
      <c r="D1233" s="79">
        <v>0</v>
      </c>
      <c r="E1233" s="77" t="s">
        <v>1045</v>
      </c>
      <c r="F1233" s="84" t="s">
        <v>1046</v>
      </c>
      <c r="G1233" s="123"/>
    </row>
    <row r="1234" spans="1:7" ht="12.75">
      <c r="A1234" s="100">
        <v>240314</v>
      </c>
      <c r="B1234" s="101" t="s">
        <v>2968</v>
      </c>
      <c r="C1234" s="124">
        <v>76808</v>
      </c>
      <c r="D1234" s="79">
        <v>0</v>
      </c>
      <c r="E1234" s="77">
        <v>216127361</v>
      </c>
      <c r="F1234" s="84" t="s">
        <v>1047</v>
      </c>
      <c r="G1234" s="123"/>
    </row>
    <row r="1235" spans="1:7" ht="12.75">
      <c r="A1235" s="100">
        <v>240314</v>
      </c>
      <c r="B1235" s="101" t="s">
        <v>2968</v>
      </c>
      <c r="C1235" s="124">
        <v>5563</v>
      </c>
      <c r="D1235" s="79">
        <v>0</v>
      </c>
      <c r="E1235" s="77">
        <v>217227372</v>
      </c>
      <c r="F1235" s="84" t="s">
        <v>1048</v>
      </c>
      <c r="G1235" s="123"/>
    </row>
    <row r="1236" spans="1:7" ht="12.75">
      <c r="A1236" s="100">
        <v>240314</v>
      </c>
      <c r="B1236" s="101" t="s">
        <v>2968</v>
      </c>
      <c r="C1236" s="124">
        <v>25687</v>
      </c>
      <c r="D1236" s="79">
        <v>0</v>
      </c>
      <c r="E1236" s="77">
        <v>211327413</v>
      </c>
      <c r="F1236" s="84" t="s">
        <v>1049</v>
      </c>
      <c r="G1236" s="123"/>
    </row>
    <row r="1237" spans="1:7" ht="12.75">
      <c r="A1237" s="100">
        <v>240314</v>
      </c>
      <c r="B1237" s="101" t="s">
        <v>2968</v>
      </c>
      <c r="C1237" s="124">
        <v>26938</v>
      </c>
      <c r="D1237" s="79">
        <v>0</v>
      </c>
      <c r="E1237" s="77">
        <v>212527425</v>
      </c>
      <c r="F1237" s="84" t="s">
        <v>1050</v>
      </c>
      <c r="G1237" s="123"/>
    </row>
    <row r="1238" spans="1:7" ht="12.75">
      <c r="A1238" s="100">
        <v>240314</v>
      </c>
      <c r="B1238" s="101" t="s">
        <v>2968</v>
      </c>
      <c r="C1238" s="124">
        <v>37771</v>
      </c>
      <c r="D1238" s="79">
        <v>0</v>
      </c>
      <c r="E1238" s="77">
        <v>213027430</v>
      </c>
      <c r="F1238" s="84" t="s">
        <v>1051</v>
      </c>
      <c r="G1238" s="123"/>
    </row>
    <row r="1239" spans="1:7" ht="12.75">
      <c r="A1239" s="100">
        <v>240314</v>
      </c>
      <c r="B1239" s="101" t="s">
        <v>2968</v>
      </c>
      <c r="C1239" s="124">
        <v>26914</v>
      </c>
      <c r="D1239" s="79">
        <v>0</v>
      </c>
      <c r="E1239" s="77">
        <v>215027450</v>
      </c>
      <c r="F1239" s="84" t="s">
        <v>1052</v>
      </c>
      <c r="G1239" s="123"/>
    </row>
    <row r="1240" spans="1:7" ht="12.75">
      <c r="A1240" s="100">
        <v>240314</v>
      </c>
      <c r="B1240" s="101" t="s">
        <v>2968</v>
      </c>
      <c r="C1240" s="124">
        <v>19155</v>
      </c>
      <c r="D1240" s="79">
        <v>0</v>
      </c>
      <c r="E1240" s="77">
        <v>219127491</v>
      </c>
      <c r="F1240" s="84" t="s">
        <v>1053</v>
      </c>
      <c r="G1240" s="123"/>
    </row>
    <row r="1241" spans="1:7" ht="12.75">
      <c r="A1241" s="100">
        <v>240314</v>
      </c>
      <c r="B1241" s="101" t="s">
        <v>2968</v>
      </c>
      <c r="C1241" s="124">
        <v>20629</v>
      </c>
      <c r="D1241" s="79">
        <v>0</v>
      </c>
      <c r="E1241" s="77">
        <v>219527495</v>
      </c>
      <c r="F1241" s="84" t="s">
        <v>1054</v>
      </c>
      <c r="G1241" s="123"/>
    </row>
    <row r="1242" spans="1:7" ht="12.75">
      <c r="A1242" s="100">
        <v>240314</v>
      </c>
      <c r="B1242" s="101" t="s">
        <v>2968</v>
      </c>
      <c r="C1242" s="124">
        <v>12784</v>
      </c>
      <c r="D1242" s="79">
        <v>0</v>
      </c>
      <c r="E1242" s="77">
        <v>218027580</v>
      </c>
      <c r="F1242" s="84" t="s">
        <v>1055</v>
      </c>
      <c r="G1242" s="123"/>
    </row>
    <row r="1243" spans="1:7" ht="12.75">
      <c r="A1243" s="100">
        <v>240314</v>
      </c>
      <c r="B1243" s="101" t="s">
        <v>2968</v>
      </c>
      <c r="C1243" s="124">
        <v>41803</v>
      </c>
      <c r="D1243" s="79">
        <v>0</v>
      </c>
      <c r="E1243" s="77">
        <v>210027600</v>
      </c>
      <c r="F1243" s="84" t="s">
        <v>1056</v>
      </c>
      <c r="G1243" s="123"/>
    </row>
    <row r="1244" spans="1:7" ht="12.75">
      <c r="A1244" s="100">
        <v>240314</v>
      </c>
      <c r="B1244" s="101" t="s">
        <v>2968</v>
      </c>
      <c r="C1244" s="124">
        <v>65842</v>
      </c>
      <c r="D1244" s="79">
        <v>0</v>
      </c>
      <c r="E1244" s="77">
        <v>211417614</v>
      </c>
      <c r="F1244" s="84" t="s">
        <v>1057</v>
      </c>
      <c r="G1244" s="123"/>
    </row>
    <row r="1245" spans="1:7" ht="12.75">
      <c r="A1245" s="100">
        <v>240314</v>
      </c>
      <c r="B1245" s="101" t="s">
        <v>2968</v>
      </c>
      <c r="C1245" s="124">
        <v>9755</v>
      </c>
      <c r="D1245" s="79">
        <v>0</v>
      </c>
      <c r="E1245" s="77">
        <v>216027660</v>
      </c>
      <c r="F1245" s="84" t="s">
        <v>1058</v>
      </c>
      <c r="G1245" s="123"/>
    </row>
    <row r="1246" spans="1:7" ht="12.75">
      <c r="A1246" s="100">
        <v>240314</v>
      </c>
      <c r="B1246" s="101" t="s">
        <v>2968</v>
      </c>
      <c r="C1246" s="124">
        <v>11739</v>
      </c>
      <c r="D1246" s="79">
        <v>0</v>
      </c>
      <c r="E1246" s="77">
        <v>214527745</v>
      </c>
      <c r="F1246" s="84" t="s">
        <v>1059</v>
      </c>
      <c r="G1246" s="123"/>
    </row>
    <row r="1247" spans="1:7" ht="12.75">
      <c r="A1247" s="100">
        <v>240314</v>
      </c>
      <c r="B1247" s="101" t="s">
        <v>2968</v>
      </c>
      <c r="C1247" s="124">
        <v>63257</v>
      </c>
      <c r="D1247" s="79">
        <v>0</v>
      </c>
      <c r="E1247" s="77" t="s">
        <v>1060</v>
      </c>
      <c r="F1247" s="84" t="s">
        <v>1061</v>
      </c>
      <c r="G1247" s="123"/>
    </row>
    <row r="1248" spans="1:7" ht="12.75">
      <c r="A1248" s="100">
        <v>240314</v>
      </c>
      <c r="B1248" s="101" t="s">
        <v>2968</v>
      </c>
      <c r="C1248" s="124">
        <v>28776</v>
      </c>
      <c r="D1248" s="79">
        <v>0</v>
      </c>
      <c r="E1248" s="77">
        <v>210027800</v>
      </c>
      <c r="F1248" s="84" t="s">
        <v>1062</v>
      </c>
      <c r="G1248" s="123"/>
    </row>
    <row r="1249" spans="1:7" ht="12.75">
      <c r="A1249" s="100">
        <v>240314</v>
      </c>
      <c r="B1249" s="101" t="s">
        <v>2968</v>
      </c>
      <c r="C1249" s="124">
        <v>12041</v>
      </c>
      <c r="D1249" s="79">
        <v>0</v>
      </c>
      <c r="E1249" s="77">
        <v>211027810</v>
      </c>
      <c r="F1249" s="84" t="s">
        <v>1063</v>
      </c>
      <c r="G1249" s="123"/>
    </row>
    <row r="1250" spans="1:7" ht="12.75">
      <c r="A1250" s="100">
        <v>240314</v>
      </c>
      <c r="B1250" s="101" t="s">
        <v>2968</v>
      </c>
      <c r="C1250" s="124">
        <v>35050</v>
      </c>
      <c r="D1250" s="79">
        <v>0</v>
      </c>
      <c r="E1250" s="77" t="s">
        <v>1064</v>
      </c>
      <c r="F1250" s="84" t="s">
        <v>1065</v>
      </c>
      <c r="G1250" s="123"/>
    </row>
    <row r="1251" spans="1:7" ht="12.75">
      <c r="A1251" s="100">
        <v>240314</v>
      </c>
      <c r="B1251" s="101" t="s">
        <v>2968</v>
      </c>
      <c r="C1251" s="124">
        <v>13989</v>
      </c>
      <c r="D1251" s="79">
        <v>0</v>
      </c>
      <c r="E1251" s="77" t="s">
        <v>1066</v>
      </c>
      <c r="F1251" s="84" t="s">
        <v>1067</v>
      </c>
      <c r="G1251" s="123"/>
    </row>
    <row r="1252" spans="1:7" ht="12.75">
      <c r="A1252" s="100">
        <v>240314</v>
      </c>
      <c r="B1252" s="101" t="s">
        <v>2968</v>
      </c>
      <c r="C1252" s="124">
        <v>24729</v>
      </c>
      <c r="D1252" s="79">
        <v>0</v>
      </c>
      <c r="E1252" s="77" t="s">
        <v>1068</v>
      </c>
      <c r="F1252" s="84" t="s">
        <v>1069</v>
      </c>
      <c r="G1252" s="123"/>
    </row>
    <row r="1253" spans="1:7" ht="12.75">
      <c r="A1253" s="100">
        <v>240314</v>
      </c>
      <c r="B1253" s="101" t="s">
        <v>2968</v>
      </c>
      <c r="C1253" s="124">
        <v>36295</v>
      </c>
      <c r="D1253" s="79">
        <v>0</v>
      </c>
      <c r="E1253" s="77" t="s">
        <v>1070</v>
      </c>
      <c r="F1253" s="84" t="s">
        <v>1071</v>
      </c>
      <c r="G1253" s="123"/>
    </row>
    <row r="1254" spans="1:7" ht="12.75">
      <c r="A1254" s="100">
        <v>240314</v>
      </c>
      <c r="B1254" s="101" t="s">
        <v>2968</v>
      </c>
      <c r="C1254" s="124">
        <v>5129</v>
      </c>
      <c r="D1254" s="79">
        <v>0</v>
      </c>
      <c r="E1254" s="77" t="s">
        <v>1072</v>
      </c>
      <c r="F1254" s="84" t="s">
        <v>1073</v>
      </c>
      <c r="G1254" s="123"/>
    </row>
    <row r="1255" spans="1:7" ht="12.75">
      <c r="A1255" s="100">
        <v>240314</v>
      </c>
      <c r="B1255" s="101" t="s">
        <v>2968</v>
      </c>
      <c r="C1255" s="124">
        <v>13079</v>
      </c>
      <c r="D1255" s="79">
        <v>0</v>
      </c>
      <c r="E1255" s="77" t="s">
        <v>1074</v>
      </c>
      <c r="F1255" s="84" t="s">
        <v>1075</v>
      </c>
      <c r="G1255" s="123"/>
    </row>
    <row r="1256" spans="1:7" ht="12.75">
      <c r="A1256" s="100">
        <v>240314</v>
      </c>
      <c r="B1256" s="101" t="s">
        <v>2968</v>
      </c>
      <c r="C1256" s="124">
        <v>45779</v>
      </c>
      <c r="D1256" s="79">
        <v>0</v>
      </c>
      <c r="E1256" s="77" t="s">
        <v>1076</v>
      </c>
      <c r="F1256" s="84" t="s">
        <v>1077</v>
      </c>
      <c r="G1256" s="123"/>
    </row>
    <row r="1257" spans="1:7" ht="12.75">
      <c r="A1257" s="100">
        <v>240314</v>
      </c>
      <c r="B1257" s="101" t="s">
        <v>2968</v>
      </c>
      <c r="C1257" s="124">
        <v>15189</v>
      </c>
      <c r="D1257" s="79">
        <v>0</v>
      </c>
      <c r="E1257" s="77" t="s">
        <v>1078</v>
      </c>
      <c r="F1257" s="84" t="s">
        <v>1079</v>
      </c>
      <c r="G1257" s="123"/>
    </row>
    <row r="1258" spans="1:7" ht="12.75">
      <c r="A1258" s="100">
        <v>240314</v>
      </c>
      <c r="B1258" s="101" t="s">
        <v>2968</v>
      </c>
      <c r="C1258" s="124">
        <v>4248</v>
      </c>
      <c r="D1258" s="79">
        <v>0</v>
      </c>
      <c r="E1258" s="77">
        <v>214441244</v>
      </c>
      <c r="F1258" s="84" t="s">
        <v>1080</v>
      </c>
      <c r="G1258" s="123"/>
    </row>
    <row r="1259" spans="1:7" ht="12.75">
      <c r="A1259" s="100">
        <v>240314</v>
      </c>
      <c r="B1259" s="101" t="s">
        <v>2968</v>
      </c>
      <c r="C1259" s="124">
        <v>84506</v>
      </c>
      <c r="D1259" s="79">
        <v>0</v>
      </c>
      <c r="E1259" s="77" t="s">
        <v>1081</v>
      </c>
      <c r="F1259" s="84" t="s">
        <v>1082</v>
      </c>
      <c r="G1259" s="123"/>
    </row>
    <row r="1260" spans="1:7" ht="12.75">
      <c r="A1260" s="100">
        <v>240314</v>
      </c>
      <c r="B1260" s="101" t="s">
        <v>2968</v>
      </c>
      <c r="C1260" s="124">
        <v>39217</v>
      </c>
      <c r="D1260" s="79">
        <v>0</v>
      </c>
      <c r="E1260" s="77" t="s">
        <v>1083</v>
      </c>
      <c r="F1260" s="84" t="s">
        <v>1084</v>
      </c>
      <c r="G1260" s="123"/>
    </row>
    <row r="1261" spans="1:7" ht="12.75">
      <c r="A1261" s="100">
        <v>240314</v>
      </c>
      <c r="B1261" s="101" t="s">
        <v>2968</v>
      </c>
      <c r="C1261" s="124">
        <v>22685</v>
      </c>
      <c r="D1261" s="79">
        <v>0</v>
      </c>
      <c r="E1261" s="77" t="s">
        <v>298</v>
      </c>
      <c r="F1261" s="84" t="s">
        <v>3149</v>
      </c>
      <c r="G1261" s="123"/>
    </row>
    <row r="1262" spans="1:7" ht="12.75">
      <c r="A1262" s="100">
        <v>240314</v>
      </c>
      <c r="B1262" s="101" t="s">
        <v>2968</v>
      </c>
      <c r="C1262" s="124">
        <v>10418</v>
      </c>
      <c r="D1262" s="79">
        <v>0</v>
      </c>
      <c r="E1262" s="77" t="s">
        <v>1085</v>
      </c>
      <c r="F1262" s="84" t="s">
        <v>1086</v>
      </c>
      <c r="G1262" s="123"/>
    </row>
    <row r="1263" spans="1:7" ht="12.75">
      <c r="A1263" s="100">
        <v>240314</v>
      </c>
      <c r="B1263" s="101" t="s">
        <v>2968</v>
      </c>
      <c r="C1263" s="124">
        <v>18381</v>
      </c>
      <c r="D1263" s="79">
        <v>0</v>
      </c>
      <c r="E1263" s="77" t="s">
        <v>1087</v>
      </c>
      <c r="F1263" s="84" t="s">
        <v>1088</v>
      </c>
      <c r="G1263" s="123"/>
    </row>
    <row r="1264" spans="1:7" ht="12.75">
      <c r="A1264" s="100">
        <v>240314</v>
      </c>
      <c r="B1264" s="101" t="s">
        <v>2968</v>
      </c>
      <c r="C1264" s="124">
        <v>34257</v>
      </c>
      <c r="D1264" s="79">
        <v>0</v>
      </c>
      <c r="E1264" s="77" t="s">
        <v>2668</v>
      </c>
      <c r="F1264" s="84" t="s">
        <v>1089</v>
      </c>
      <c r="G1264" s="123"/>
    </row>
    <row r="1265" spans="1:7" ht="12.75">
      <c r="A1265" s="100">
        <v>240314</v>
      </c>
      <c r="B1265" s="101" t="s">
        <v>2968</v>
      </c>
      <c r="C1265" s="124">
        <v>19395</v>
      </c>
      <c r="D1265" s="79">
        <v>0</v>
      </c>
      <c r="E1265" s="77" t="s">
        <v>1090</v>
      </c>
      <c r="F1265" s="84" t="s">
        <v>1091</v>
      </c>
      <c r="G1265" s="123"/>
    </row>
    <row r="1266" spans="1:7" ht="12.75">
      <c r="A1266" s="100">
        <v>240314</v>
      </c>
      <c r="B1266" s="101" t="s">
        <v>2968</v>
      </c>
      <c r="C1266" s="124">
        <v>79138</v>
      </c>
      <c r="D1266" s="79">
        <v>0</v>
      </c>
      <c r="E1266" s="77" t="s">
        <v>1092</v>
      </c>
      <c r="F1266" s="84" t="s">
        <v>1093</v>
      </c>
      <c r="G1266" s="123"/>
    </row>
    <row r="1267" spans="1:7" ht="12.75">
      <c r="A1267" s="100">
        <v>240314</v>
      </c>
      <c r="B1267" s="101" t="s">
        <v>2968</v>
      </c>
      <c r="C1267" s="124">
        <v>11354</v>
      </c>
      <c r="D1267" s="79">
        <v>0</v>
      </c>
      <c r="E1267" s="77">
        <v>218341483</v>
      </c>
      <c r="F1267" s="84" t="s">
        <v>1094</v>
      </c>
      <c r="G1267" s="123"/>
    </row>
    <row r="1268" spans="1:7" ht="12.75">
      <c r="A1268" s="100">
        <v>240314</v>
      </c>
      <c r="B1268" s="101" t="s">
        <v>2968</v>
      </c>
      <c r="C1268" s="124">
        <v>14158</v>
      </c>
      <c r="D1268" s="79">
        <v>0</v>
      </c>
      <c r="E1268" s="77" t="s">
        <v>1095</v>
      </c>
      <c r="F1268" s="84" t="s">
        <v>1096</v>
      </c>
      <c r="G1268" s="123"/>
    </row>
    <row r="1269" spans="1:7" ht="12.75">
      <c r="A1269" s="100">
        <v>240314</v>
      </c>
      <c r="B1269" s="101" t="s">
        <v>2968</v>
      </c>
      <c r="C1269" s="124">
        <v>8730</v>
      </c>
      <c r="D1269" s="79">
        <v>0</v>
      </c>
      <c r="E1269" s="77" t="s">
        <v>1097</v>
      </c>
      <c r="F1269" s="84" t="s">
        <v>1098</v>
      </c>
      <c r="G1269" s="123"/>
    </row>
    <row r="1270" spans="1:7" ht="12.75">
      <c r="A1270" s="100">
        <v>240314</v>
      </c>
      <c r="B1270" s="101" t="s">
        <v>2968</v>
      </c>
      <c r="C1270" s="124">
        <v>31757</v>
      </c>
      <c r="D1270" s="79">
        <v>0</v>
      </c>
      <c r="E1270" s="77" t="s">
        <v>1099</v>
      </c>
      <c r="F1270" s="84" t="s">
        <v>1100</v>
      </c>
      <c r="G1270" s="123"/>
    </row>
    <row r="1271" spans="1:7" ht="12.75">
      <c r="A1271" s="100">
        <v>240314</v>
      </c>
      <c r="B1271" s="101" t="s">
        <v>2968</v>
      </c>
      <c r="C1271" s="124">
        <v>15406</v>
      </c>
      <c r="D1271" s="79">
        <v>0</v>
      </c>
      <c r="E1271" s="77" t="s">
        <v>1101</v>
      </c>
      <c r="F1271" s="84" t="s">
        <v>659</v>
      </c>
      <c r="G1271" s="123"/>
    </row>
    <row r="1272" spans="1:7" ht="12.75">
      <c r="A1272" s="100">
        <v>240314</v>
      </c>
      <c r="B1272" s="101" t="s">
        <v>2968</v>
      </c>
      <c r="C1272" s="124">
        <v>19036</v>
      </c>
      <c r="D1272" s="79">
        <v>0</v>
      </c>
      <c r="E1272" s="77">
        <v>214841548</v>
      </c>
      <c r="F1272" s="84" t="s">
        <v>1102</v>
      </c>
      <c r="G1272" s="123"/>
    </row>
    <row r="1273" spans="1:7" ht="12.75">
      <c r="A1273" s="100">
        <v>240314</v>
      </c>
      <c r="B1273" s="101" t="s">
        <v>2968</v>
      </c>
      <c r="C1273" s="124">
        <v>139212</v>
      </c>
      <c r="D1273" s="79">
        <v>0</v>
      </c>
      <c r="E1273" s="77" t="s">
        <v>1103</v>
      </c>
      <c r="F1273" s="84" t="s">
        <v>1104</v>
      </c>
      <c r="G1273" s="123"/>
    </row>
    <row r="1274" spans="1:7" ht="12.75">
      <c r="A1274" s="100">
        <v>240314</v>
      </c>
      <c r="B1274" s="101" t="s">
        <v>2968</v>
      </c>
      <c r="C1274" s="124">
        <v>26177</v>
      </c>
      <c r="D1274" s="79">
        <v>0</v>
      </c>
      <c r="E1274" s="77" t="s">
        <v>1105</v>
      </c>
      <c r="F1274" s="84" t="s">
        <v>1106</v>
      </c>
      <c r="G1274" s="123"/>
    </row>
    <row r="1275" spans="1:7" ht="12.75">
      <c r="A1275" s="100">
        <v>240314</v>
      </c>
      <c r="B1275" s="101" t="s">
        <v>2968</v>
      </c>
      <c r="C1275" s="124">
        <v>13708</v>
      </c>
      <c r="D1275" s="79">
        <v>0</v>
      </c>
      <c r="E1275" s="77" t="s">
        <v>1107</v>
      </c>
      <c r="F1275" s="84" t="s">
        <v>1108</v>
      </c>
      <c r="G1275" s="123"/>
    </row>
    <row r="1276" spans="1:7" ht="12.75">
      <c r="A1276" s="100">
        <v>240314</v>
      </c>
      <c r="B1276" s="101" t="s">
        <v>2968</v>
      </c>
      <c r="C1276" s="124">
        <v>49835</v>
      </c>
      <c r="D1276" s="79">
        <v>0</v>
      </c>
      <c r="E1276" s="77" t="s">
        <v>1109</v>
      </c>
      <c r="F1276" s="84" t="s">
        <v>1110</v>
      </c>
      <c r="G1276" s="123"/>
    </row>
    <row r="1277" spans="1:7" ht="12.75">
      <c r="A1277" s="100">
        <v>240314</v>
      </c>
      <c r="B1277" s="101" t="s">
        <v>2968</v>
      </c>
      <c r="C1277" s="124">
        <v>15616</v>
      </c>
      <c r="D1277" s="79">
        <v>0</v>
      </c>
      <c r="E1277" s="77" t="s">
        <v>2795</v>
      </c>
      <c r="F1277" s="84" t="s">
        <v>609</v>
      </c>
      <c r="G1277" s="123"/>
    </row>
    <row r="1278" spans="1:7" ht="12.75">
      <c r="A1278" s="100">
        <v>240314</v>
      </c>
      <c r="B1278" s="101" t="s">
        <v>2968</v>
      </c>
      <c r="C1278" s="124">
        <v>20682</v>
      </c>
      <c r="D1278" s="79">
        <v>0</v>
      </c>
      <c r="E1278" s="77" t="s">
        <v>1111</v>
      </c>
      <c r="F1278" s="84" t="s">
        <v>1112</v>
      </c>
      <c r="G1278" s="123"/>
    </row>
    <row r="1279" spans="1:7" ht="12.75">
      <c r="A1279" s="100">
        <v>240314</v>
      </c>
      <c r="B1279" s="101" t="s">
        <v>2968</v>
      </c>
      <c r="C1279" s="124">
        <v>23027</v>
      </c>
      <c r="D1279" s="79">
        <v>0</v>
      </c>
      <c r="E1279" s="77">
        <v>219141791</v>
      </c>
      <c r="F1279" s="84" t="s">
        <v>1113</v>
      </c>
      <c r="G1279" s="123"/>
    </row>
    <row r="1280" spans="1:7" ht="12.75">
      <c r="A1280" s="100">
        <v>240314</v>
      </c>
      <c r="B1280" s="101" t="s">
        <v>2968</v>
      </c>
      <c r="C1280" s="124">
        <v>14371</v>
      </c>
      <c r="D1280" s="79">
        <v>0</v>
      </c>
      <c r="E1280" s="77" t="s">
        <v>2929</v>
      </c>
      <c r="F1280" s="84" t="s">
        <v>1114</v>
      </c>
      <c r="G1280" s="123"/>
    </row>
    <row r="1281" spans="1:7" ht="12.75">
      <c r="A1281" s="100">
        <v>240314</v>
      </c>
      <c r="B1281" s="101" t="s">
        <v>2968</v>
      </c>
      <c r="C1281" s="124">
        <v>25781</v>
      </c>
      <c r="D1281" s="79">
        <v>0</v>
      </c>
      <c r="E1281" s="77" t="s">
        <v>1115</v>
      </c>
      <c r="F1281" s="84" t="s">
        <v>1116</v>
      </c>
      <c r="G1281" s="123"/>
    </row>
    <row r="1282" spans="1:7" ht="12.75">
      <c r="A1282" s="100">
        <v>240314</v>
      </c>
      <c r="B1282" s="101" t="s">
        <v>2968</v>
      </c>
      <c r="C1282" s="124">
        <v>12057</v>
      </c>
      <c r="D1282" s="79">
        <v>0</v>
      </c>
      <c r="E1282" s="77" t="s">
        <v>1117</v>
      </c>
      <c r="F1282" s="84" t="s">
        <v>1118</v>
      </c>
      <c r="G1282" s="123"/>
    </row>
    <row r="1283" spans="1:7" ht="12.75">
      <c r="A1283" s="100">
        <v>240314</v>
      </c>
      <c r="B1283" s="101" t="s">
        <v>2968</v>
      </c>
      <c r="C1283" s="124">
        <v>27226</v>
      </c>
      <c r="D1283" s="79">
        <v>0</v>
      </c>
      <c r="E1283" s="77" t="s">
        <v>1119</v>
      </c>
      <c r="F1283" s="84" t="s">
        <v>1120</v>
      </c>
      <c r="G1283" s="123"/>
    </row>
    <row r="1284" spans="1:7" ht="12.75">
      <c r="A1284" s="100">
        <v>240314</v>
      </c>
      <c r="B1284" s="101" t="s">
        <v>2968</v>
      </c>
      <c r="C1284" s="124">
        <v>11769</v>
      </c>
      <c r="D1284" s="79">
        <v>0</v>
      </c>
      <c r="E1284" s="77" t="s">
        <v>1121</v>
      </c>
      <c r="F1284" s="84" t="s">
        <v>1122</v>
      </c>
      <c r="G1284" s="123"/>
    </row>
    <row r="1285" spans="1:7" ht="12.75">
      <c r="A1285" s="100">
        <v>240314</v>
      </c>
      <c r="B1285" s="101" t="s">
        <v>2968</v>
      </c>
      <c r="C1285" s="124">
        <v>12161</v>
      </c>
      <c r="D1285" s="79">
        <v>0</v>
      </c>
      <c r="E1285" s="77" t="s">
        <v>1123</v>
      </c>
      <c r="F1285" s="84" t="s">
        <v>1124</v>
      </c>
      <c r="G1285" s="123"/>
    </row>
    <row r="1286" spans="1:7" ht="12.75">
      <c r="A1286" s="100">
        <v>240314</v>
      </c>
      <c r="B1286" s="101" t="s">
        <v>2968</v>
      </c>
      <c r="C1286" s="124">
        <v>213826</v>
      </c>
      <c r="D1286" s="79">
        <v>0</v>
      </c>
      <c r="E1286" s="77" t="s">
        <v>1125</v>
      </c>
      <c r="F1286" s="84" t="s">
        <v>1126</v>
      </c>
      <c r="G1286" s="123"/>
    </row>
    <row r="1287" spans="1:7" ht="12.75">
      <c r="A1287" s="100">
        <v>240314</v>
      </c>
      <c r="B1287" s="101" t="s">
        <v>2968</v>
      </c>
      <c r="C1287" s="124">
        <v>16683</v>
      </c>
      <c r="D1287" s="79">
        <v>0</v>
      </c>
      <c r="E1287" s="77" t="s">
        <v>1127</v>
      </c>
      <c r="F1287" s="84" t="s">
        <v>669</v>
      </c>
      <c r="G1287" s="123"/>
    </row>
    <row r="1288" spans="1:7" ht="12.75">
      <c r="A1288" s="100">
        <v>240314</v>
      </c>
      <c r="B1288" s="101" t="s">
        <v>2968</v>
      </c>
      <c r="C1288" s="124">
        <v>36431</v>
      </c>
      <c r="D1288" s="79">
        <v>0</v>
      </c>
      <c r="E1288" s="77" t="s">
        <v>1128</v>
      </c>
      <c r="F1288" s="84" t="s">
        <v>1129</v>
      </c>
      <c r="G1288" s="123"/>
    </row>
    <row r="1289" spans="1:7" ht="12.75">
      <c r="A1289" s="100">
        <v>240314</v>
      </c>
      <c r="B1289" s="101" t="s">
        <v>2968</v>
      </c>
      <c r="C1289" s="124">
        <v>39131</v>
      </c>
      <c r="D1289" s="79">
        <v>0</v>
      </c>
      <c r="E1289" s="77" t="s">
        <v>1130</v>
      </c>
      <c r="F1289" s="84" t="s">
        <v>1131</v>
      </c>
      <c r="G1289" s="123"/>
    </row>
    <row r="1290" spans="1:7" ht="12.75">
      <c r="A1290" s="100">
        <v>240314</v>
      </c>
      <c r="B1290" s="101" t="s">
        <v>2968</v>
      </c>
      <c r="C1290" s="124">
        <v>13170</v>
      </c>
      <c r="D1290" s="79">
        <v>0</v>
      </c>
      <c r="E1290" s="77" t="s">
        <v>1132</v>
      </c>
      <c r="F1290" s="84" t="s">
        <v>1133</v>
      </c>
      <c r="G1290" s="123"/>
    </row>
    <row r="1291" spans="1:7" ht="12.75">
      <c r="A1291" s="100">
        <v>240314</v>
      </c>
      <c r="B1291" s="101" t="s">
        <v>2968</v>
      </c>
      <c r="C1291" s="124">
        <v>10846</v>
      </c>
      <c r="D1291" s="79">
        <v>0</v>
      </c>
      <c r="E1291" s="77" t="s">
        <v>1134</v>
      </c>
      <c r="F1291" s="84" t="s">
        <v>1135</v>
      </c>
      <c r="G1291" s="123"/>
    </row>
    <row r="1292" spans="1:7" ht="12.75">
      <c r="A1292" s="100">
        <v>240314</v>
      </c>
      <c r="B1292" s="101" t="s">
        <v>2968</v>
      </c>
      <c r="C1292" s="124">
        <v>54938</v>
      </c>
      <c r="D1292" s="79">
        <v>0</v>
      </c>
      <c r="E1292" s="77" t="s">
        <v>1136</v>
      </c>
      <c r="F1292" s="84" t="s">
        <v>1137</v>
      </c>
      <c r="G1292" s="123"/>
    </row>
    <row r="1293" spans="1:7" ht="12.75">
      <c r="A1293" s="100">
        <v>240314</v>
      </c>
      <c r="B1293" s="101" t="s">
        <v>2968</v>
      </c>
      <c r="C1293" s="124">
        <v>18054</v>
      </c>
      <c r="D1293" s="79">
        <v>0</v>
      </c>
      <c r="E1293" s="77" t="s">
        <v>1138</v>
      </c>
      <c r="F1293" s="84" t="s">
        <v>1139</v>
      </c>
      <c r="G1293" s="123"/>
    </row>
    <row r="1294" spans="1:7" ht="12.75">
      <c r="A1294" s="100">
        <v>240314</v>
      </c>
      <c r="B1294" s="101" t="s">
        <v>2968</v>
      </c>
      <c r="C1294" s="124">
        <v>5399</v>
      </c>
      <c r="D1294" s="79">
        <v>0</v>
      </c>
      <c r="E1294" s="77" t="s">
        <v>1140</v>
      </c>
      <c r="F1294" s="84" t="s">
        <v>1141</v>
      </c>
      <c r="G1294" s="123"/>
    </row>
    <row r="1295" spans="1:7" ht="12.75">
      <c r="A1295" s="100">
        <v>240314</v>
      </c>
      <c r="B1295" s="101" t="s">
        <v>2968</v>
      </c>
      <c r="C1295" s="124">
        <v>107635</v>
      </c>
      <c r="D1295" s="79">
        <v>0</v>
      </c>
      <c r="E1295" s="77" t="s">
        <v>1142</v>
      </c>
      <c r="F1295" s="84" t="s">
        <v>755</v>
      </c>
      <c r="G1295" s="123"/>
    </row>
    <row r="1296" spans="1:7" ht="12.75">
      <c r="A1296" s="100">
        <v>240314</v>
      </c>
      <c r="B1296" s="101" t="s">
        <v>2968</v>
      </c>
      <c r="C1296" s="124">
        <v>61934</v>
      </c>
      <c r="D1296" s="79">
        <v>0</v>
      </c>
      <c r="E1296" s="77" t="s">
        <v>1143</v>
      </c>
      <c r="F1296" s="84" t="s">
        <v>1144</v>
      </c>
      <c r="G1296" s="123"/>
    </row>
    <row r="1297" spans="1:7" ht="12.75">
      <c r="A1297" s="100">
        <v>240314</v>
      </c>
      <c r="B1297" s="101" t="s">
        <v>2968</v>
      </c>
      <c r="C1297" s="124">
        <v>145814</v>
      </c>
      <c r="D1297" s="79">
        <v>0</v>
      </c>
      <c r="E1297" s="77" t="s">
        <v>1145</v>
      </c>
      <c r="F1297" s="84" t="s">
        <v>1146</v>
      </c>
      <c r="G1297" s="123"/>
    </row>
    <row r="1298" spans="1:7" ht="12.75">
      <c r="A1298" s="100">
        <v>240314</v>
      </c>
      <c r="B1298" s="101" t="s">
        <v>2968</v>
      </c>
      <c r="C1298" s="124">
        <v>16793</v>
      </c>
      <c r="D1298" s="79">
        <v>0</v>
      </c>
      <c r="E1298" s="77" t="s">
        <v>1147</v>
      </c>
      <c r="F1298" s="84" t="s">
        <v>1148</v>
      </c>
      <c r="G1298" s="123"/>
    </row>
    <row r="1299" spans="1:7" ht="12.75">
      <c r="A1299" s="100">
        <v>240314</v>
      </c>
      <c r="B1299" s="101" t="s">
        <v>2968</v>
      </c>
      <c r="C1299" s="124">
        <v>33398</v>
      </c>
      <c r="D1299" s="79">
        <v>0</v>
      </c>
      <c r="E1299" s="77" t="s">
        <v>1149</v>
      </c>
      <c r="F1299" s="84" t="s">
        <v>491</v>
      </c>
      <c r="G1299" s="123"/>
    </row>
    <row r="1300" spans="1:7" ht="12.75">
      <c r="A1300" s="100">
        <v>240314</v>
      </c>
      <c r="B1300" s="101" t="s">
        <v>2968</v>
      </c>
      <c r="C1300" s="124">
        <v>19634</v>
      </c>
      <c r="D1300" s="79">
        <v>0</v>
      </c>
      <c r="E1300" s="77" t="s">
        <v>1150</v>
      </c>
      <c r="F1300" s="84" t="s">
        <v>1151</v>
      </c>
      <c r="G1300" s="123"/>
    </row>
    <row r="1301" spans="1:7" ht="12.75">
      <c r="A1301" s="100">
        <v>240314</v>
      </c>
      <c r="B1301" s="101" t="s">
        <v>2968</v>
      </c>
      <c r="C1301" s="124">
        <v>56580</v>
      </c>
      <c r="D1301" s="79">
        <v>0</v>
      </c>
      <c r="E1301" s="77" t="s">
        <v>1152</v>
      </c>
      <c r="F1301" s="84" t="s">
        <v>1153</v>
      </c>
      <c r="G1301" s="123"/>
    </row>
    <row r="1302" spans="1:7" ht="12.75">
      <c r="A1302" s="100">
        <v>240314</v>
      </c>
      <c r="B1302" s="101" t="s">
        <v>2968</v>
      </c>
      <c r="C1302" s="124">
        <v>65833</v>
      </c>
      <c r="D1302" s="79">
        <v>0</v>
      </c>
      <c r="E1302" s="77" t="s">
        <v>1154</v>
      </c>
      <c r="F1302" s="84" t="s">
        <v>1155</v>
      </c>
      <c r="G1302" s="123"/>
    </row>
    <row r="1303" spans="1:7" ht="12.75">
      <c r="A1303" s="100">
        <v>240314</v>
      </c>
      <c r="B1303" s="101" t="s">
        <v>2968</v>
      </c>
      <c r="C1303" s="124">
        <v>19442</v>
      </c>
      <c r="D1303" s="79">
        <v>0</v>
      </c>
      <c r="E1303" s="77" t="s">
        <v>1156</v>
      </c>
      <c r="F1303" s="84" t="s">
        <v>1157</v>
      </c>
      <c r="G1303" s="123"/>
    </row>
    <row r="1304" spans="1:7" ht="12.75">
      <c r="A1304" s="100">
        <v>240314</v>
      </c>
      <c r="B1304" s="101" t="s">
        <v>2968</v>
      </c>
      <c r="C1304" s="124">
        <v>31124</v>
      </c>
      <c r="D1304" s="79">
        <v>0</v>
      </c>
      <c r="E1304" s="77" t="s">
        <v>1158</v>
      </c>
      <c r="F1304" s="84" t="s">
        <v>1159</v>
      </c>
      <c r="G1304" s="123"/>
    </row>
    <row r="1305" spans="1:7" ht="12.75">
      <c r="A1305" s="100">
        <v>240314</v>
      </c>
      <c r="B1305" s="101" t="s">
        <v>2968</v>
      </c>
      <c r="C1305" s="124">
        <v>23313</v>
      </c>
      <c r="D1305" s="79">
        <v>0</v>
      </c>
      <c r="E1305" s="77" t="s">
        <v>1160</v>
      </c>
      <c r="F1305" s="84" t="s">
        <v>3128</v>
      </c>
      <c r="G1305" s="123"/>
    </row>
    <row r="1306" spans="1:7" ht="12.75">
      <c r="A1306" s="100">
        <v>240314</v>
      </c>
      <c r="B1306" s="101" t="s">
        <v>2968</v>
      </c>
      <c r="C1306" s="124">
        <v>139326</v>
      </c>
      <c r="D1306" s="79">
        <v>0</v>
      </c>
      <c r="E1306" s="77">
        <v>214547245</v>
      </c>
      <c r="F1306" s="84" t="s">
        <v>1161</v>
      </c>
      <c r="G1306" s="123"/>
    </row>
    <row r="1307" spans="1:7" ht="12.75">
      <c r="A1307" s="100">
        <v>240314</v>
      </c>
      <c r="B1307" s="101" t="s">
        <v>2968</v>
      </c>
      <c r="C1307" s="124">
        <v>31693</v>
      </c>
      <c r="D1307" s="79">
        <v>0</v>
      </c>
      <c r="E1307" s="77">
        <v>215847258</v>
      </c>
      <c r="F1307" s="84" t="s">
        <v>1162</v>
      </c>
      <c r="G1307" s="123"/>
    </row>
    <row r="1308" spans="1:7" ht="12.75">
      <c r="A1308" s="100">
        <v>240314</v>
      </c>
      <c r="B1308" s="101" t="s">
        <v>2968</v>
      </c>
      <c r="C1308" s="124">
        <v>42918</v>
      </c>
      <c r="D1308" s="79">
        <v>0</v>
      </c>
      <c r="E1308" s="77">
        <v>216847268</v>
      </c>
      <c r="F1308" s="84" t="s">
        <v>1163</v>
      </c>
      <c r="G1308" s="123"/>
    </row>
    <row r="1309" spans="1:7" ht="12.75">
      <c r="A1309" s="100">
        <v>240314</v>
      </c>
      <c r="B1309" s="101" t="s">
        <v>2968</v>
      </c>
      <c r="C1309" s="124">
        <v>86770</v>
      </c>
      <c r="D1309" s="79">
        <v>0</v>
      </c>
      <c r="E1309" s="77">
        <v>218847288</v>
      </c>
      <c r="F1309" s="84" t="s">
        <v>1164</v>
      </c>
      <c r="G1309" s="123"/>
    </row>
    <row r="1310" spans="1:7" ht="12.75">
      <c r="A1310" s="100">
        <v>240314</v>
      </c>
      <c r="B1310" s="101" t="s">
        <v>2968</v>
      </c>
      <c r="C1310" s="124">
        <v>64817</v>
      </c>
      <c r="D1310" s="79">
        <v>0</v>
      </c>
      <c r="E1310" s="77">
        <v>211847318</v>
      </c>
      <c r="F1310" s="84" t="s">
        <v>1165</v>
      </c>
      <c r="G1310" s="123"/>
    </row>
    <row r="1311" spans="1:7" ht="12.75">
      <c r="A1311" s="100">
        <v>240314</v>
      </c>
      <c r="B1311" s="101" t="s">
        <v>2968</v>
      </c>
      <c r="C1311" s="124">
        <v>38898</v>
      </c>
      <c r="D1311" s="79">
        <v>0</v>
      </c>
      <c r="E1311" s="77">
        <v>216047460</v>
      </c>
      <c r="F1311" s="84" t="s">
        <v>1166</v>
      </c>
      <c r="G1311" s="123"/>
    </row>
    <row r="1312" spans="1:7" ht="12.75">
      <c r="A1312" s="100">
        <v>240314</v>
      </c>
      <c r="B1312" s="101" t="s">
        <v>2968</v>
      </c>
      <c r="C1312" s="124">
        <v>23379</v>
      </c>
      <c r="D1312" s="79">
        <v>0</v>
      </c>
      <c r="E1312" s="77">
        <v>214147541</v>
      </c>
      <c r="F1312" s="84" t="s">
        <v>1167</v>
      </c>
      <c r="G1312" s="123"/>
    </row>
    <row r="1313" spans="1:7" ht="12.75">
      <c r="A1313" s="100">
        <v>240314</v>
      </c>
      <c r="B1313" s="101" t="s">
        <v>2968</v>
      </c>
      <c r="C1313" s="124">
        <v>35352</v>
      </c>
      <c r="D1313" s="79">
        <v>0</v>
      </c>
      <c r="E1313" s="77">
        <v>214547545</v>
      </c>
      <c r="F1313" s="84" t="s">
        <v>1168</v>
      </c>
      <c r="G1313" s="123"/>
    </row>
    <row r="1314" spans="1:7" ht="12.75">
      <c r="A1314" s="100">
        <v>240314</v>
      </c>
      <c r="B1314" s="101" t="s">
        <v>2968</v>
      </c>
      <c r="C1314" s="124">
        <v>73793</v>
      </c>
      <c r="D1314" s="79">
        <v>0</v>
      </c>
      <c r="E1314" s="77">
        <v>215147551</v>
      </c>
      <c r="F1314" s="84" t="s">
        <v>1169</v>
      </c>
      <c r="G1314" s="123"/>
    </row>
    <row r="1315" spans="1:7" ht="12.75">
      <c r="A1315" s="100">
        <v>240314</v>
      </c>
      <c r="B1315" s="101" t="s">
        <v>2968</v>
      </c>
      <c r="C1315" s="124">
        <v>108447</v>
      </c>
      <c r="D1315" s="79">
        <v>0</v>
      </c>
      <c r="E1315" s="77">
        <v>215547555</v>
      </c>
      <c r="F1315" s="84" t="s">
        <v>1170</v>
      </c>
      <c r="G1315" s="123"/>
    </row>
    <row r="1316" spans="1:7" ht="12.75">
      <c r="A1316" s="100">
        <v>240314</v>
      </c>
      <c r="B1316" s="101" t="s">
        <v>2968</v>
      </c>
      <c r="C1316" s="124">
        <v>49343</v>
      </c>
      <c r="D1316" s="79">
        <v>0</v>
      </c>
      <c r="E1316" s="77">
        <v>217047570</v>
      </c>
      <c r="F1316" s="84" t="s">
        <v>1171</v>
      </c>
      <c r="G1316" s="123"/>
    </row>
    <row r="1317" spans="1:7" ht="12.75">
      <c r="A1317" s="100">
        <v>240314</v>
      </c>
      <c r="B1317" s="101" t="s">
        <v>2968</v>
      </c>
      <c r="C1317" s="124">
        <v>26312</v>
      </c>
      <c r="D1317" s="79">
        <v>0</v>
      </c>
      <c r="E1317" s="77">
        <v>210547605</v>
      </c>
      <c r="F1317" s="84" t="s">
        <v>1172</v>
      </c>
      <c r="G1317" s="123"/>
    </row>
    <row r="1318" spans="1:7" ht="12.75">
      <c r="A1318" s="100">
        <v>240314</v>
      </c>
      <c r="B1318" s="101" t="s">
        <v>2968</v>
      </c>
      <c r="C1318" s="124">
        <v>26358</v>
      </c>
      <c r="D1318" s="79">
        <v>0</v>
      </c>
      <c r="E1318" s="77">
        <v>216047660</v>
      </c>
      <c r="F1318" s="84" t="s">
        <v>1173</v>
      </c>
      <c r="G1318" s="123"/>
    </row>
    <row r="1319" spans="1:7" ht="12.75">
      <c r="A1319" s="100">
        <v>240314</v>
      </c>
      <c r="B1319" s="101" t="s">
        <v>2968</v>
      </c>
      <c r="C1319" s="124">
        <v>23276</v>
      </c>
      <c r="D1319" s="79">
        <v>0</v>
      </c>
      <c r="E1319" s="77">
        <v>217547675</v>
      </c>
      <c r="F1319" s="84" t="s">
        <v>662</v>
      </c>
      <c r="G1319" s="123"/>
    </row>
    <row r="1320" spans="1:7" ht="12.75">
      <c r="A1320" s="100">
        <v>240314</v>
      </c>
      <c r="B1320" s="101" t="s">
        <v>2968</v>
      </c>
      <c r="C1320" s="124">
        <v>53401</v>
      </c>
      <c r="D1320" s="79">
        <v>0</v>
      </c>
      <c r="E1320" s="77">
        <v>219247692</v>
      </c>
      <c r="F1320" s="84" t="s">
        <v>717</v>
      </c>
      <c r="G1320" s="123"/>
    </row>
    <row r="1321" spans="1:7" ht="12.75">
      <c r="A1321" s="100">
        <v>240314</v>
      </c>
      <c r="B1321" s="101" t="s">
        <v>2968</v>
      </c>
      <c r="C1321" s="124">
        <v>26333</v>
      </c>
      <c r="D1321" s="79">
        <v>0</v>
      </c>
      <c r="E1321" s="77">
        <v>210347703</v>
      </c>
      <c r="F1321" s="84" t="s">
        <v>1174</v>
      </c>
      <c r="G1321" s="123"/>
    </row>
    <row r="1322" spans="1:7" ht="12.75">
      <c r="A1322" s="100">
        <v>240314</v>
      </c>
      <c r="B1322" s="101" t="s">
        <v>2968</v>
      </c>
      <c r="C1322" s="124">
        <v>27727</v>
      </c>
      <c r="D1322" s="79">
        <v>0</v>
      </c>
      <c r="E1322" s="77">
        <v>212047720</v>
      </c>
      <c r="F1322" s="84" t="s">
        <v>1175</v>
      </c>
      <c r="G1322" s="123"/>
    </row>
    <row r="1323" spans="1:7" ht="12.75">
      <c r="A1323" s="100">
        <v>240314</v>
      </c>
      <c r="B1323" s="101" t="s">
        <v>2968</v>
      </c>
      <c r="C1323" s="124">
        <v>53743</v>
      </c>
      <c r="D1323" s="79">
        <v>0</v>
      </c>
      <c r="E1323" s="77">
        <v>214547745</v>
      </c>
      <c r="F1323" s="84" t="s">
        <v>1176</v>
      </c>
      <c r="G1323" s="123"/>
    </row>
    <row r="1324" spans="1:7" ht="12.75">
      <c r="A1324" s="100">
        <v>240314</v>
      </c>
      <c r="B1324" s="101" t="s">
        <v>2968</v>
      </c>
      <c r="C1324" s="124">
        <v>42764</v>
      </c>
      <c r="D1324" s="79">
        <v>0</v>
      </c>
      <c r="E1324" s="77">
        <v>219847798</v>
      </c>
      <c r="F1324" s="84" t="s">
        <v>1177</v>
      </c>
      <c r="G1324" s="123"/>
    </row>
    <row r="1325" spans="1:7" ht="12.75">
      <c r="A1325" s="100">
        <v>240314</v>
      </c>
      <c r="B1325" s="101" t="s">
        <v>2968</v>
      </c>
      <c r="C1325" s="124">
        <v>20251</v>
      </c>
      <c r="D1325" s="79">
        <v>0</v>
      </c>
      <c r="E1325" s="77">
        <v>216047960</v>
      </c>
      <c r="F1325" s="84" t="s">
        <v>1178</v>
      </c>
      <c r="G1325" s="123"/>
    </row>
    <row r="1326" spans="1:7" ht="12.75">
      <c r="A1326" s="100">
        <v>240314</v>
      </c>
      <c r="B1326" s="101" t="s">
        <v>2968</v>
      </c>
      <c r="C1326" s="124">
        <v>112619</v>
      </c>
      <c r="D1326" s="79">
        <v>0</v>
      </c>
      <c r="E1326" s="77">
        <v>218047980</v>
      </c>
      <c r="F1326" s="84" t="s">
        <v>1179</v>
      </c>
      <c r="G1326" s="123"/>
    </row>
    <row r="1327" spans="1:7" ht="12.75">
      <c r="A1327" s="100">
        <v>240314</v>
      </c>
      <c r="B1327" s="101" t="s">
        <v>2968</v>
      </c>
      <c r="C1327" s="124">
        <v>74489</v>
      </c>
      <c r="D1327" s="79">
        <v>0</v>
      </c>
      <c r="E1327" s="77">
        <v>210650006</v>
      </c>
      <c r="F1327" s="84" t="s">
        <v>1180</v>
      </c>
      <c r="G1327" s="123"/>
    </row>
    <row r="1328" spans="1:7" ht="12.75">
      <c r="A1328" s="100">
        <v>240314</v>
      </c>
      <c r="B1328" s="101" t="s">
        <v>2968</v>
      </c>
      <c r="C1328" s="124">
        <v>5117</v>
      </c>
      <c r="D1328" s="79">
        <v>0</v>
      </c>
      <c r="E1328" s="77">
        <v>211050110</v>
      </c>
      <c r="F1328" s="84" t="s">
        <v>1181</v>
      </c>
      <c r="G1328" s="123"/>
    </row>
    <row r="1329" spans="1:7" ht="12.75">
      <c r="A1329" s="100">
        <v>240314</v>
      </c>
      <c r="B1329" s="101" t="s">
        <v>2968</v>
      </c>
      <c r="C1329" s="124">
        <v>6388</v>
      </c>
      <c r="D1329" s="79">
        <v>0</v>
      </c>
      <c r="E1329" s="77">
        <v>212450124</v>
      </c>
      <c r="F1329" s="84" t="s">
        <v>1182</v>
      </c>
      <c r="G1329" s="123"/>
    </row>
    <row r="1330" spans="1:7" ht="12.75">
      <c r="A1330" s="100">
        <v>240314</v>
      </c>
      <c r="B1330" s="101" t="s">
        <v>2968</v>
      </c>
      <c r="C1330" s="124">
        <v>10268</v>
      </c>
      <c r="D1330" s="79">
        <v>0</v>
      </c>
      <c r="E1330" s="77">
        <v>215050150</v>
      </c>
      <c r="F1330" s="84" t="s">
        <v>1183</v>
      </c>
      <c r="G1330" s="123"/>
    </row>
    <row r="1331" spans="1:7" ht="12.75">
      <c r="A1331" s="100">
        <v>240314</v>
      </c>
      <c r="B1331" s="101" t="s">
        <v>2968</v>
      </c>
      <c r="C1331" s="124">
        <v>7072</v>
      </c>
      <c r="D1331" s="79">
        <v>0</v>
      </c>
      <c r="E1331" s="77">
        <v>212350223</v>
      </c>
      <c r="F1331" s="84" t="s">
        <v>1184</v>
      </c>
      <c r="G1331" s="123"/>
    </row>
    <row r="1332" spans="1:7" ht="12.75">
      <c r="A1332" s="100">
        <v>240314</v>
      </c>
      <c r="B1332" s="101" t="s">
        <v>2968</v>
      </c>
      <c r="C1332" s="124">
        <v>23933</v>
      </c>
      <c r="D1332" s="79">
        <v>0</v>
      </c>
      <c r="E1332" s="77">
        <v>212650226</v>
      </c>
      <c r="F1332" s="84" t="s">
        <v>1185</v>
      </c>
      <c r="G1332" s="123"/>
    </row>
    <row r="1333" spans="1:7" ht="12.75">
      <c r="A1333" s="100">
        <v>240314</v>
      </c>
      <c r="B1333" s="101" t="s">
        <v>2968</v>
      </c>
      <c r="C1333" s="124">
        <v>4237</v>
      </c>
      <c r="D1333" s="79">
        <v>0</v>
      </c>
      <c r="E1333" s="77">
        <v>214550245</v>
      </c>
      <c r="F1333" s="84" t="s">
        <v>1186</v>
      </c>
      <c r="G1333" s="123"/>
    </row>
    <row r="1334" spans="1:7" ht="12.75">
      <c r="A1334" s="100">
        <v>240314</v>
      </c>
      <c r="B1334" s="101" t="s">
        <v>2968</v>
      </c>
      <c r="C1334" s="124">
        <v>9388</v>
      </c>
      <c r="D1334" s="79">
        <v>0</v>
      </c>
      <c r="E1334" s="77">
        <v>215150251</v>
      </c>
      <c r="F1334" s="84" t="s">
        <v>1187</v>
      </c>
      <c r="G1334" s="123"/>
    </row>
    <row r="1335" spans="1:7" ht="12.75">
      <c r="A1335" s="100">
        <v>240314</v>
      </c>
      <c r="B1335" s="101" t="s">
        <v>2968</v>
      </c>
      <c r="C1335" s="124">
        <v>7384</v>
      </c>
      <c r="D1335" s="79">
        <v>0</v>
      </c>
      <c r="E1335" s="77">
        <v>217050270</v>
      </c>
      <c r="F1335" s="84" t="s">
        <v>1188</v>
      </c>
      <c r="G1335" s="123"/>
    </row>
    <row r="1336" spans="1:7" ht="12.75">
      <c r="A1336" s="100">
        <v>240314</v>
      </c>
      <c r="B1336" s="101" t="s">
        <v>2968</v>
      </c>
      <c r="C1336" s="124">
        <v>16090</v>
      </c>
      <c r="D1336" s="79">
        <v>0</v>
      </c>
      <c r="E1336" s="77">
        <v>218750287</v>
      </c>
      <c r="F1336" s="84" t="s">
        <v>1189</v>
      </c>
      <c r="G1336" s="123"/>
    </row>
    <row r="1337" spans="1:7" ht="12.75">
      <c r="A1337" s="100">
        <v>240314</v>
      </c>
      <c r="B1337" s="101" t="s">
        <v>2968</v>
      </c>
      <c r="C1337" s="124">
        <v>64263</v>
      </c>
      <c r="D1337" s="79">
        <v>0</v>
      </c>
      <c r="E1337" s="77">
        <v>211350313</v>
      </c>
      <c r="F1337" s="84" t="s">
        <v>3147</v>
      </c>
      <c r="G1337" s="123"/>
    </row>
    <row r="1338" spans="1:7" ht="12.75">
      <c r="A1338" s="100">
        <v>240314</v>
      </c>
      <c r="B1338" s="101" t="s">
        <v>2968</v>
      </c>
      <c r="C1338" s="124">
        <v>13844</v>
      </c>
      <c r="D1338" s="79">
        <v>0</v>
      </c>
      <c r="E1338" s="77">
        <v>211850318</v>
      </c>
      <c r="F1338" s="84" t="s">
        <v>1165</v>
      </c>
      <c r="G1338" s="123"/>
    </row>
    <row r="1339" spans="1:7" ht="12.75">
      <c r="A1339" s="100">
        <v>240314</v>
      </c>
      <c r="B1339" s="101" t="s">
        <v>2968</v>
      </c>
      <c r="C1339" s="124">
        <v>14074</v>
      </c>
      <c r="D1339" s="79">
        <v>0</v>
      </c>
      <c r="E1339" s="77">
        <v>212550325</v>
      </c>
      <c r="F1339" s="84" t="s">
        <v>1190</v>
      </c>
      <c r="G1339" s="123"/>
    </row>
    <row r="1340" spans="1:7" ht="12.75">
      <c r="A1340" s="100">
        <v>240314</v>
      </c>
      <c r="B1340" s="101" t="s">
        <v>2968</v>
      </c>
      <c r="C1340" s="124">
        <v>20446</v>
      </c>
      <c r="D1340" s="79">
        <v>0</v>
      </c>
      <c r="E1340" s="77">
        <v>213050330</v>
      </c>
      <c r="F1340" s="84" t="s">
        <v>1191</v>
      </c>
      <c r="G1340" s="123"/>
    </row>
    <row r="1341" spans="1:7" ht="12.75">
      <c r="A1341" s="100">
        <v>240314</v>
      </c>
      <c r="B1341" s="101" t="s">
        <v>2968</v>
      </c>
      <c r="C1341" s="124">
        <v>33217</v>
      </c>
      <c r="D1341" s="79">
        <v>0</v>
      </c>
      <c r="E1341" s="77">
        <v>215050350</v>
      </c>
      <c r="F1341" s="84" t="s">
        <v>1192</v>
      </c>
      <c r="G1341" s="123"/>
    </row>
    <row r="1342" spans="1:7" ht="12.75">
      <c r="A1342" s="100">
        <v>240314</v>
      </c>
      <c r="B1342" s="101" t="s">
        <v>2968</v>
      </c>
      <c r="C1342" s="124">
        <v>17972</v>
      </c>
      <c r="D1342" s="79">
        <v>0</v>
      </c>
      <c r="E1342" s="77">
        <v>217050370</v>
      </c>
      <c r="F1342" s="84" t="s">
        <v>1193</v>
      </c>
      <c r="G1342" s="123"/>
    </row>
    <row r="1343" spans="1:7" ht="12.75">
      <c r="A1343" s="100">
        <v>240314</v>
      </c>
      <c r="B1343" s="101" t="s">
        <v>2968</v>
      </c>
      <c r="C1343" s="124">
        <v>14905</v>
      </c>
      <c r="D1343" s="79">
        <v>0</v>
      </c>
      <c r="E1343" s="77">
        <v>210050400</v>
      </c>
      <c r="F1343" s="84" t="s">
        <v>1194</v>
      </c>
      <c r="G1343" s="123"/>
    </row>
    <row r="1344" spans="1:7" ht="12.75">
      <c r="A1344" s="100">
        <v>240314</v>
      </c>
      <c r="B1344" s="101" t="s">
        <v>2968</v>
      </c>
      <c r="C1344" s="124">
        <v>17697</v>
      </c>
      <c r="D1344" s="79">
        <v>0</v>
      </c>
      <c r="E1344" s="77">
        <v>215050450</v>
      </c>
      <c r="F1344" s="84" t="s">
        <v>1195</v>
      </c>
      <c r="G1344" s="123"/>
    </row>
    <row r="1345" spans="1:7" ht="12.75">
      <c r="A1345" s="100">
        <v>240314</v>
      </c>
      <c r="B1345" s="101" t="s">
        <v>2968</v>
      </c>
      <c r="C1345" s="124">
        <v>28703</v>
      </c>
      <c r="D1345" s="79">
        <v>0</v>
      </c>
      <c r="E1345" s="77">
        <v>216850568</v>
      </c>
      <c r="F1345" s="84" t="s">
        <v>1196</v>
      </c>
      <c r="G1345" s="123"/>
    </row>
    <row r="1346" spans="1:7" ht="12.75">
      <c r="A1346" s="100">
        <v>240314</v>
      </c>
      <c r="B1346" s="101" t="s">
        <v>2968</v>
      </c>
      <c r="C1346" s="124">
        <v>38560</v>
      </c>
      <c r="D1346" s="79">
        <v>0</v>
      </c>
      <c r="E1346" s="77">
        <v>217350573</v>
      </c>
      <c r="F1346" s="84" t="s">
        <v>1197</v>
      </c>
      <c r="G1346" s="123"/>
    </row>
    <row r="1347" spans="1:7" ht="12.75">
      <c r="A1347" s="100">
        <v>240314</v>
      </c>
      <c r="B1347" s="101" t="s">
        <v>2968</v>
      </c>
      <c r="C1347" s="124">
        <v>18933</v>
      </c>
      <c r="D1347" s="79">
        <v>0</v>
      </c>
      <c r="E1347" s="77">
        <v>217750577</v>
      </c>
      <c r="F1347" s="84" t="s">
        <v>1198</v>
      </c>
      <c r="G1347" s="123"/>
    </row>
    <row r="1348" spans="1:7" ht="12.75">
      <c r="A1348" s="100">
        <v>240314</v>
      </c>
      <c r="B1348" s="101" t="s">
        <v>2968</v>
      </c>
      <c r="C1348" s="124">
        <v>21764</v>
      </c>
      <c r="D1348" s="79">
        <v>0</v>
      </c>
      <c r="E1348" s="77">
        <v>219050590</v>
      </c>
      <c r="F1348" s="84" t="s">
        <v>685</v>
      </c>
      <c r="G1348" s="123"/>
    </row>
    <row r="1349" spans="1:7" ht="12.75">
      <c r="A1349" s="100">
        <v>240314</v>
      </c>
      <c r="B1349" s="101" t="s">
        <v>2968</v>
      </c>
      <c r="C1349" s="124">
        <v>16112</v>
      </c>
      <c r="D1349" s="79">
        <v>0</v>
      </c>
      <c r="E1349" s="77">
        <v>210650606</v>
      </c>
      <c r="F1349" s="84" t="s">
        <v>1199</v>
      </c>
      <c r="G1349" s="123"/>
    </row>
    <row r="1350" spans="1:7" ht="12.75">
      <c r="A1350" s="100">
        <v>240314</v>
      </c>
      <c r="B1350" s="101" t="s">
        <v>2968</v>
      </c>
      <c r="C1350" s="124">
        <v>11049</v>
      </c>
      <c r="D1350" s="79">
        <v>0</v>
      </c>
      <c r="E1350" s="77">
        <v>218050680</v>
      </c>
      <c r="F1350" s="84" t="s">
        <v>1200</v>
      </c>
      <c r="G1350" s="123"/>
    </row>
    <row r="1351" spans="1:7" ht="12.75">
      <c r="A1351" s="100">
        <v>240314</v>
      </c>
      <c r="B1351" s="101" t="s">
        <v>2968</v>
      </c>
      <c r="C1351" s="124">
        <v>14620</v>
      </c>
      <c r="D1351" s="79">
        <v>0</v>
      </c>
      <c r="E1351" s="77">
        <v>218350683</v>
      </c>
      <c r="F1351" s="84" t="s">
        <v>1201</v>
      </c>
      <c r="G1351" s="123"/>
    </row>
    <row r="1352" spans="1:7" ht="12.75">
      <c r="A1352" s="100">
        <v>240314</v>
      </c>
      <c r="B1352" s="101" t="s">
        <v>2968</v>
      </c>
      <c r="C1352" s="124">
        <v>2034</v>
      </c>
      <c r="D1352" s="79">
        <v>0</v>
      </c>
      <c r="E1352" s="77">
        <v>218650686</v>
      </c>
      <c r="F1352" s="84" t="s">
        <v>1202</v>
      </c>
      <c r="G1352" s="123"/>
    </row>
    <row r="1353" spans="1:7" ht="12.75">
      <c r="A1353" s="100">
        <v>240314</v>
      </c>
      <c r="B1353" s="101" t="s">
        <v>2968</v>
      </c>
      <c r="C1353" s="124">
        <v>29262</v>
      </c>
      <c r="D1353" s="79">
        <v>0</v>
      </c>
      <c r="E1353" s="77">
        <v>218950689</v>
      </c>
      <c r="F1353" s="84" t="s">
        <v>771</v>
      </c>
      <c r="G1353" s="123"/>
    </row>
    <row r="1354" spans="1:7" ht="12.75">
      <c r="A1354" s="100">
        <v>240314</v>
      </c>
      <c r="B1354" s="101" t="s">
        <v>2968</v>
      </c>
      <c r="C1354" s="124">
        <v>39464</v>
      </c>
      <c r="D1354" s="79">
        <v>0</v>
      </c>
      <c r="E1354" s="77">
        <v>211150711</v>
      </c>
      <c r="F1354" s="84" t="s">
        <v>1203</v>
      </c>
      <c r="G1354" s="123"/>
    </row>
    <row r="1355" spans="1:7" ht="12.75">
      <c r="A1355" s="100">
        <v>240314</v>
      </c>
      <c r="B1355" s="101" t="s">
        <v>2968</v>
      </c>
      <c r="C1355" s="124">
        <v>21064</v>
      </c>
      <c r="D1355" s="79">
        <v>0</v>
      </c>
      <c r="E1355" s="77">
        <v>211952019</v>
      </c>
      <c r="F1355" s="84" t="s">
        <v>818</v>
      </c>
      <c r="G1355" s="123"/>
    </row>
    <row r="1356" spans="1:7" ht="12.75">
      <c r="A1356" s="100">
        <v>240314</v>
      </c>
      <c r="B1356" s="101" t="s">
        <v>2968</v>
      </c>
      <c r="C1356" s="124">
        <v>11954</v>
      </c>
      <c r="D1356" s="79">
        <v>0</v>
      </c>
      <c r="E1356" s="77">
        <v>212252022</v>
      </c>
      <c r="F1356" s="84" t="s">
        <v>1204</v>
      </c>
      <c r="G1356" s="123"/>
    </row>
    <row r="1357" spans="1:7" ht="12.75">
      <c r="A1357" s="100">
        <v>240314</v>
      </c>
      <c r="B1357" s="101" t="s">
        <v>2968</v>
      </c>
      <c r="C1357" s="124">
        <v>18734</v>
      </c>
      <c r="D1357" s="79">
        <v>0</v>
      </c>
      <c r="E1357" s="77">
        <v>213652036</v>
      </c>
      <c r="F1357" s="84" t="s">
        <v>1205</v>
      </c>
      <c r="G1357" s="123"/>
    </row>
    <row r="1358" spans="1:7" ht="12.75">
      <c r="A1358" s="100">
        <v>240314</v>
      </c>
      <c r="B1358" s="101" t="s">
        <v>2968</v>
      </c>
      <c r="C1358" s="124">
        <v>14107</v>
      </c>
      <c r="D1358" s="79">
        <v>0</v>
      </c>
      <c r="E1358" s="77">
        <v>215152051</v>
      </c>
      <c r="F1358" s="84" t="s">
        <v>1206</v>
      </c>
      <c r="G1358" s="123"/>
    </row>
    <row r="1359" spans="1:7" ht="12.75">
      <c r="A1359" s="100">
        <v>240314</v>
      </c>
      <c r="B1359" s="101" t="s">
        <v>2968</v>
      </c>
      <c r="C1359" s="124">
        <v>98119</v>
      </c>
      <c r="D1359" s="79">
        <v>0</v>
      </c>
      <c r="E1359" s="77">
        <v>217952079</v>
      </c>
      <c r="F1359" s="84" t="s">
        <v>1207</v>
      </c>
      <c r="G1359" s="123"/>
    </row>
    <row r="1360" spans="1:7" ht="12.75">
      <c r="A1360" s="100">
        <v>240314</v>
      </c>
      <c r="B1360" s="101" t="s">
        <v>2968</v>
      </c>
      <c r="C1360" s="124">
        <v>11164</v>
      </c>
      <c r="D1360" s="79">
        <v>0</v>
      </c>
      <c r="E1360" s="77">
        <v>218352083</v>
      </c>
      <c r="F1360" s="84" t="s">
        <v>497</v>
      </c>
      <c r="G1360" s="123"/>
    </row>
    <row r="1361" spans="1:7" ht="12.75">
      <c r="A1361" s="100">
        <v>240314</v>
      </c>
      <c r="B1361" s="101" t="s">
        <v>2968</v>
      </c>
      <c r="C1361" s="124">
        <v>2296</v>
      </c>
      <c r="D1361" s="79">
        <v>0</v>
      </c>
      <c r="E1361" s="77">
        <v>211052110</v>
      </c>
      <c r="F1361" s="84" t="s">
        <v>1208</v>
      </c>
      <c r="G1361" s="123"/>
    </row>
    <row r="1362" spans="1:7" ht="12.75">
      <c r="A1362" s="100">
        <v>240314</v>
      </c>
      <c r="B1362" s="101" t="s">
        <v>2968</v>
      </c>
      <c r="C1362" s="124">
        <v>16297</v>
      </c>
      <c r="D1362" s="79">
        <v>0</v>
      </c>
      <c r="E1362" s="77">
        <v>210352203</v>
      </c>
      <c r="F1362" s="84" t="s">
        <v>1209</v>
      </c>
      <c r="G1362" s="123"/>
    </row>
    <row r="1363" spans="1:7" ht="12.75">
      <c r="A1363" s="100">
        <v>240314</v>
      </c>
      <c r="B1363" s="101" t="s">
        <v>2968</v>
      </c>
      <c r="C1363" s="124">
        <v>17134</v>
      </c>
      <c r="D1363" s="79">
        <v>0</v>
      </c>
      <c r="E1363" s="77">
        <v>210752207</v>
      </c>
      <c r="F1363" s="84" t="s">
        <v>1210</v>
      </c>
      <c r="G1363" s="123"/>
    </row>
    <row r="1364" spans="1:7" ht="12.75">
      <c r="A1364" s="100">
        <v>240314</v>
      </c>
      <c r="B1364" s="101" t="s">
        <v>2968</v>
      </c>
      <c r="C1364" s="124">
        <v>8899</v>
      </c>
      <c r="D1364" s="79">
        <v>0</v>
      </c>
      <c r="E1364" s="77">
        <v>211052210</v>
      </c>
      <c r="F1364" s="84" t="s">
        <v>1211</v>
      </c>
      <c r="G1364" s="123"/>
    </row>
    <row r="1365" spans="1:7" ht="12.75">
      <c r="A1365" s="100">
        <v>240314</v>
      </c>
      <c r="B1365" s="101" t="s">
        <v>2968</v>
      </c>
      <c r="C1365" s="124">
        <v>31506</v>
      </c>
      <c r="D1365" s="79">
        <v>0</v>
      </c>
      <c r="E1365" s="77">
        <v>211552215</v>
      </c>
      <c r="F1365" s="84" t="s">
        <v>2978</v>
      </c>
      <c r="G1365" s="123"/>
    </row>
    <row r="1366" spans="1:7" ht="12.75">
      <c r="A1366" s="100">
        <v>240314</v>
      </c>
      <c r="B1366" s="101" t="s">
        <v>2968</v>
      </c>
      <c r="C1366" s="124">
        <v>12536</v>
      </c>
      <c r="D1366" s="79">
        <v>0</v>
      </c>
      <c r="E1366" s="77">
        <v>212452224</v>
      </c>
      <c r="F1366" s="84" t="s">
        <v>1212</v>
      </c>
      <c r="G1366" s="123"/>
    </row>
    <row r="1367" spans="1:7" ht="12.75">
      <c r="A1367" s="100">
        <v>240314</v>
      </c>
      <c r="B1367" s="101" t="s">
        <v>2968</v>
      </c>
      <c r="C1367" s="124">
        <v>61758</v>
      </c>
      <c r="D1367" s="79">
        <v>0</v>
      </c>
      <c r="E1367" s="77">
        <v>212752227</v>
      </c>
      <c r="F1367" s="84" t="s">
        <v>1213</v>
      </c>
      <c r="G1367" s="123"/>
    </row>
    <row r="1368" spans="1:7" ht="12.75">
      <c r="A1368" s="100">
        <v>240314</v>
      </c>
      <c r="B1368" s="101" t="s">
        <v>2968</v>
      </c>
      <c r="C1368" s="124">
        <v>12321</v>
      </c>
      <c r="D1368" s="79">
        <v>0</v>
      </c>
      <c r="E1368" s="77">
        <v>214052240</v>
      </c>
      <c r="F1368" s="84" t="s">
        <v>1214</v>
      </c>
      <c r="G1368" s="123"/>
    </row>
    <row r="1369" spans="1:7" ht="12.75">
      <c r="A1369" s="100">
        <v>240314</v>
      </c>
      <c r="B1369" s="101" t="s">
        <v>2968</v>
      </c>
      <c r="C1369" s="124">
        <v>69386</v>
      </c>
      <c r="D1369" s="79">
        <v>0</v>
      </c>
      <c r="E1369" s="77">
        <v>215052250</v>
      </c>
      <c r="F1369" s="84" t="s">
        <v>1215</v>
      </c>
      <c r="G1369" s="123"/>
    </row>
    <row r="1370" spans="1:7" ht="12.75">
      <c r="A1370" s="100">
        <v>240314</v>
      </c>
      <c r="B1370" s="101" t="s">
        <v>2968</v>
      </c>
      <c r="C1370" s="124">
        <v>11958</v>
      </c>
      <c r="D1370" s="79">
        <v>0</v>
      </c>
      <c r="E1370" s="77">
        <v>215452254</v>
      </c>
      <c r="F1370" s="84" t="s">
        <v>1216</v>
      </c>
      <c r="G1370" s="123"/>
    </row>
    <row r="1371" spans="1:7" ht="12.75">
      <c r="A1371" s="100">
        <v>240314</v>
      </c>
      <c r="B1371" s="101" t="s">
        <v>2968</v>
      </c>
      <c r="C1371" s="124">
        <v>22789</v>
      </c>
      <c r="D1371" s="79">
        <v>0</v>
      </c>
      <c r="E1371" s="77">
        <v>215652256</v>
      </c>
      <c r="F1371" s="84" t="s">
        <v>1217</v>
      </c>
      <c r="G1371" s="123"/>
    </row>
    <row r="1372" spans="1:7" ht="12.75">
      <c r="A1372" s="100">
        <v>240314</v>
      </c>
      <c r="B1372" s="101" t="s">
        <v>2968</v>
      </c>
      <c r="C1372" s="124">
        <v>28017</v>
      </c>
      <c r="D1372" s="79">
        <v>0</v>
      </c>
      <c r="E1372" s="77">
        <v>215852258</v>
      </c>
      <c r="F1372" s="84" t="s">
        <v>1218</v>
      </c>
      <c r="G1372" s="123"/>
    </row>
    <row r="1373" spans="1:7" ht="12.75">
      <c r="A1373" s="100">
        <v>240314</v>
      </c>
      <c r="B1373" s="101" t="s">
        <v>2968</v>
      </c>
      <c r="C1373" s="124">
        <v>30712</v>
      </c>
      <c r="D1373" s="79">
        <v>0</v>
      </c>
      <c r="E1373" s="77">
        <v>216052260</v>
      </c>
      <c r="F1373" s="84" t="s">
        <v>701</v>
      </c>
      <c r="G1373" s="123"/>
    </row>
    <row r="1374" spans="1:7" ht="12.75">
      <c r="A1374" s="100">
        <v>240314</v>
      </c>
      <c r="B1374" s="101" t="s">
        <v>2968</v>
      </c>
      <c r="C1374" s="124">
        <v>11970</v>
      </c>
      <c r="D1374" s="79">
        <v>0</v>
      </c>
      <c r="E1374" s="77">
        <v>218752287</v>
      </c>
      <c r="F1374" s="84" t="s">
        <v>1219</v>
      </c>
      <c r="G1374" s="123"/>
    </row>
    <row r="1375" spans="1:7" ht="12.75">
      <c r="A1375" s="100">
        <v>240314</v>
      </c>
      <c r="B1375" s="101" t="s">
        <v>2968</v>
      </c>
      <c r="C1375" s="124">
        <v>33624</v>
      </c>
      <c r="D1375" s="79">
        <v>0</v>
      </c>
      <c r="E1375" s="77">
        <v>211752317</v>
      </c>
      <c r="F1375" s="84" t="s">
        <v>1220</v>
      </c>
      <c r="G1375" s="123"/>
    </row>
    <row r="1376" spans="1:7" ht="12.75">
      <c r="A1376" s="100">
        <v>240314</v>
      </c>
      <c r="B1376" s="101" t="s">
        <v>2968</v>
      </c>
      <c r="C1376" s="124">
        <v>29160</v>
      </c>
      <c r="D1376" s="79">
        <v>0</v>
      </c>
      <c r="E1376" s="77">
        <v>212052320</v>
      </c>
      <c r="F1376" s="84" t="s">
        <v>1221</v>
      </c>
      <c r="G1376" s="123"/>
    </row>
    <row r="1377" spans="1:7" ht="12.75">
      <c r="A1377" s="100">
        <v>240314</v>
      </c>
      <c r="B1377" s="101" t="s">
        <v>2968</v>
      </c>
      <c r="C1377" s="124">
        <v>9182</v>
      </c>
      <c r="D1377" s="79">
        <v>0</v>
      </c>
      <c r="E1377" s="77">
        <v>212352323</v>
      </c>
      <c r="F1377" s="84" t="s">
        <v>1222</v>
      </c>
      <c r="G1377" s="123"/>
    </row>
    <row r="1378" spans="1:7" ht="12.75">
      <c r="A1378" s="100">
        <v>240314</v>
      </c>
      <c r="B1378" s="101" t="s">
        <v>2968</v>
      </c>
      <c r="C1378" s="124">
        <v>13275</v>
      </c>
      <c r="D1378" s="79">
        <v>0</v>
      </c>
      <c r="E1378" s="77">
        <v>215252352</v>
      </c>
      <c r="F1378" s="84" t="s">
        <v>1223</v>
      </c>
      <c r="G1378" s="123"/>
    </row>
    <row r="1379" spans="1:7" ht="12.75">
      <c r="A1379" s="100">
        <v>240314</v>
      </c>
      <c r="B1379" s="101" t="s">
        <v>2968</v>
      </c>
      <c r="C1379" s="124">
        <v>16326</v>
      </c>
      <c r="D1379" s="79">
        <v>0</v>
      </c>
      <c r="E1379" s="77">
        <v>215452354</v>
      </c>
      <c r="F1379" s="84" t="s">
        <v>1224</v>
      </c>
      <c r="G1379" s="123"/>
    </row>
    <row r="1380" spans="1:7" ht="12.75">
      <c r="A1380" s="100">
        <v>240314</v>
      </c>
      <c r="B1380" s="101" t="s">
        <v>2968</v>
      </c>
      <c r="C1380" s="124">
        <v>123471</v>
      </c>
      <c r="D1380" s="79">
        <v>0</v>
      </c>
      <c r="E1380" s="77">
        <v>215652356</v>
      </c>
      <c r="F1380" s="84" t="s">
        <v>1225</v>
      </c>
      <c r="G1380" s="123"/>
    </row>
    <row r="1381" spans="1:7" ht="12.75">
      <c r="A1381" s="100">
        <v>240314</v>
      </c>
      <c r="B1381" s="101" t="s">
        <v>2968</v>
      </c>
      <c r="C1381" s="124">
        <v>28021</v>
      </c>
      <c r="D1381" s="79">
        <v>0</v>
      </c>
      <c r="E1381" s="77">
        <v>217852378</v>
      </c>
      <c r="F1381" s="84" t="s">
        <v>1226</v>
      </c>
      <c r="G1381" s="123"/>
    </row>
    <row r="1382" spans="1:7" ht="12.75">
      <c r="A1382" s="100">
        <v>240314</v>
      </c>
      <c r="B1382" s="101" t="s">
        <v>2968</v>
      </c>
      <c r="C1382" s="124">
        <v>24910</v>
      </c>
      <c r="D1382" s="79">
        <v>0</v>
      </c>
      <c r="E1382" s="77">
        <v>218152381</v>
      </c>
      <c r="F1382" s="84" t="s">
        <v>1227</v>
      </c>
      <c r="G1382" s="123"/>
    </row>
    <row r="1383" spans="1:7" ht="12.75">
      <c r="A1383" s="100">
        <v>240314</v>
      </c>
      <c r="B1383" s="101" t="s">
        <v>2968</v>
      </c>
      <c r="C1383" s="124">
        <v>9700</v>
      </c>
      <c r="D1383" s="79">
        <v>0</v>
      </c>
      <c r="E1383" s="77">
        <v>218552385</v>
      </c>
      <c r="F1383" s="84" t="s">
        <v>1228</v>
      </c>
      <c r="G1383" s="123"/>
    </row>
    <row r="1384" spans="1:7" ht="12.75">
      <c r="A1384" s="100">
        <v>240314</v>
      </c>
      <c r="B1384" s="101" t="s">
        <v>2968</v>
      </c>
      <c r="C1384" s="124">
        <v>23141</v>
      </c>
      <c r="D1384" s="79">
        <v>0</v>
      </c>
      <c r="E1384" s="77">
        <v>219052390</v>
      </c>
      <c r="F1384" s="84" t="s">
        <v>1229</v>
      </c>
      <c r="G1384" s="123"/>
    </row>
    <row r="1385" spans="1:7" ht="12.75">
      <c r="A1385" s="100">
        <v>240314</v>
      </c>
      <c r="B1385" s="101" t="s">
        <v>2968</v>
      </c>
      <c r="C1385" s="124">
        <v>34095</v>
      </c>
      <c r="D1385" s="79">
        <v>0</v>
      </c>
      <c r="E1385" s="77">
        <v>219952399</v>
      </c>
      <c r="F1385" s="84" t="s">
        <v>3167</v>
      </c>
      <c r="G1385" s="123"/>
    </row>
    <row r="1386" spans="1:7" ht="12.75">
      <c r="A1386" s="100">
        <v>240314</v>
      </c>
      <c r="B1386" s="101" t="s">
        <v>2968</v>
      </c>
      <c r="C1386" s="124">
        <v>21543</v>
      </c>
      <c r="D1386" s="79">
        <v>0</v>
      </c>
      <c r="E1386" s="77">
        <v>210552405</v>
      </c>
      <c r="F1386" s="84" t="s">
        <v>1230</v>
      </c>
      <c r="G1386" s="123"/>
    </row>
    <row r="1387" spans="1:7" ht="12.75">
      <c r="A1387" s="100">
        <v>240314</v>
      </c>
      <c r="B1387" s="101" t="s">
        <v>2968</v>
      </c>
      <c r="C1387" s="124">
        <v>22244</v>
      </c>
      <c r="D1387" s="79">
        <v>0</v>
      </c>
      <c r="E1387" s="77">
        <v>211152411</v>
      </c>
      <c r="F1387" s="84" t="s">
        <v>1231</v>
      </c>
      <c r="G1387" s="123"/>
    </row>
    <row r="1388" spans="1:7" ht="12.75">
      <c r="A1388" s="100">
        <v>240314</v>
      </c>
      <c r="B1388" s="101" t="s">
        <v>2968</v>
      </c>
      <c r="C1388" s="124">
        <v>21895</v>
      </c>
      <c r="D1388" s="79">
        <v>0</v>
      </c>
      <c r="E1388" s="77">
        <v>211852418</v>
      </c>
      <c r="F1388" s="84" t="s">
        <v>1232</v>
      </c>
      <c r="G1388" s="123"/>
    </row>
    <row r="1389" spans="1:7" ht="12.75">
      <c r="A1389" s="100">
        <v>240314</v>
      </c>
      <c r="B1389" s="101" t="s">
        <v>2968</v>
      </c>
      <c r="C1389" s="124">
        <v>38352</v>
      </c>
      <c r="D1389" s="79">
        <v>0</v>
      </c>
      <c r="E1389" s="77">
        <v>212752427</v>
      </c>
      <c r="F1389" s="84" t="s">
        <v>1233</v>
      </c>
      <c r="G1389" s="123"/>
    </row>
    <row r="1390" spans="1:7" ht="12.75">
      <c r="A1390" s="100">
        <v>240314</v>
      </c>
      <c r="B1390" s="101" t="s">
        <v>2968</v>
      </c>
      <c r="C1390" s="124">
        <v>12000</v>
      </c>
      <c r="D1390" s="79">
        <v>0</v>
      </c>
      <c r="E1390" s="77">
        <v>213552435</v>
      </c>
      <c r="F1390" s="84" t="s">
        <v>1234</v>
      </c>
      <c r="G1390" s="123"/>
    </row>
    <row r="1391" spans="1:7" ht="12.75">
      <c r="A1391" s="100">
        <v>240314</v>
      </c>
      <c r="B1391" s="101" t="s">
        <v>2968</v>
      </c>
      <c r="C1391" s="124">
        <v>986</v>
      </c>
      <c r="D1391" s="79">
        <v>0</v>
      </c>
      <c r="E1391" s="77">
        <v>217352473</v>
      </c>
      <c r="F1391" s="84" t="s">
        <v>918</v>
      </c>
      <c r="G1391" s="123"/>
    </row>
    <row r="1392" spans="1:7" ht="12.75">
      <c r="A1392" s="100">
        <v>240314</v>
      </c>
      <c r="B1392" s="101" t="s">
        <v>2968</v>
      </c>
      <c r="C1392" s="124">
        <v>4720</v>
      </c>
      <c r="D1392" s="79">
        <v>0</v>
      </c>
      <c r="E1392" s="77">
        <v>218052480</v>
      </c>
      <c r="F1392" s="84" t="s">
        <v>2983</v>
      </c>
      <c r="G1392" s="123"/>
    </row>
    <row r="1393" spans="1:7" ht="12.75">
      <c r="A1393" s="100">
        <v>240314</v>
      </c>
      <c r="B1393" s="101" t="s">
        <v>2968</v>
      </c>
      <c r="C1393" s="124">
        <v>48063</v>
      </c>
      <c r="D1393" s="79">
        <v>0</v>
      </c>
      <c r="E1393" s="77">
        <v>219052490</v>
      </c>
      <c r="F1393" s="84" t="s">
        <v>1235</v>
      </c>
      <c r="G1393" s="123"/>
    </row>
    <row r="1394" spans="1:7" ht="12.75">
      <c r="A1394" s="100">
        <v>240314</v>
      </c>
      <c r="B1394" s="101" t="s">
        <v>2968</v>
      </c>
      <c r="C1394" s="124">
        <v>9034</v>
      </c>
      <c r="D1394" s="79">
        <v>0</v>
      </c>
      <c r="E1394" s="77">
        <v>210652506</v>
      </c>
      <c r="F1394" s="84" t="s">
        <v>1236</v>
      </c>
      <c r="G1394" s="123"/>
    </row>
    <row r="1395" spans="1:7" ht="12.75">
      <c r="A1395" s="100">
        <v>240314</v>
      </c>
      <c r="B1395" s="101" t="s">
        <v>2968</v>
      </c>
      <c r="C1395" s="124">
        <v>20690</v>
      </c>
      <c r="D1395" s="79">
        <v>0</v>
      </c>
      <c r="E1395" s="77">
        <v>212052520</v>
      </c>
      <c r="F1395" s="84" t="s">
        <v>1237</v>
      </c>
      <c r="G1395" s="123"/>
    </row>
    <row r="1396" spans="1:7" ht="12.75">
      <c r="A1396" s="100">
        <v>240314</v>
      </c>
      <c r="B1396" s="101" t="s">
        <v>2968</v>
      </c>
      <c r="C1396" s="124">
        <v>23712</v>
      </c>
      <c r="D1396" s="79">
        <v>0</v>
      </c>
      <c r="E1396" s="77">
        <v>214052540</v>
      </c>
      <c r="F1396" s="84" t="s">
        <v>1238</v>
      </c>
      <c r="G1396" s="123"/>
    </row>
    <row r="1397" spans="1:7" ht="12.75">
      <c r="A1397" s="100">
        <v>240314</v>
      </c>
      <c r="B1397" s="101" t="s">
        <v>2968</v>
      </c>
      <c r="C1397" s="124">
        <v>19447</v>
      </c>
      <c r="D1397" s="79">
        <v>0</v>
      </c>
      <c r="E1397" s="77">
        <v>216052560</v>
      </c>
      <c r="F1397" s="84" t="s">
        <v>1239</v>
      </c>
      <c r="G1397" s="123"/>
    </row>
    <row r="1398" spans="1:7" ht="12.75">
      <c r="A1398" s="100">
        <v>240314</v>
      </c>
      <c r="B1398" s="101" t="s">
        <v>2968</v>
      </c>
      <c r="C1398" s="124">
        <v>9616</v>
      </c>
      <c r="D1398" s="79">
        <v>0</v>
      </c>
      <c r="E1398" s="77">
        <v>216552565</v>
      </c>
      <c r="F1398" s="84" t="s">
        <v>1240</v>
      </c>
      <c r="G1398" s="123"/>
    </row>
    <row r="1399" spans="1:7" ht="12.75">
      <c r="A1399" s="100">
        <v>240314</v>
      </c>
      <c r="B1399" s="101" t="s">
        <v>2968</v>
      </c>
      <c r="C1399" s="124">
        <v>14892</v>
      </c>
      <c r="D1399" s="79">
        <v>0</v>
      </c>
      <c r="E1399" s="77">
        <v>217352573</v>
      </c>
      <c r="F1399" s="84" t="s">
        <v>1241</v>
      </c>
      <c r="G1399" s="123"/>
    </row>
    <row r="1400" spans="1:7" ht="12.75">
      <c r="A1400" s="100">
        <v>240314</v>
      </c>
      <c r="B1400" s="101" t="s">
        <v>2968</v>
      </c>
      <c r="C1400" s="124">
        <v>22198</v>
      </c>
      <c r="D1400" s="79">
        <v>0</v>
      </c>
      <c r="E1400" s="77">
        <v>218552585</v>
      </c>
      <c r="F1400" s="84" t="s">
        <v>1242</v>
      </c>
      <c r="G1400" s="123"/>
    </row>
    <row r="1401" spans="1:7" ht="12.75">
      <c r="A1401" s="100">
        <v>240314</v>
      </c>
      <c r="B1401" s="101" t="s">
        <v>2968</v>
      </c>
      <c r="C1401" s="124">
        <v>32469</v>
      </c>
      <c r="D1401" s="79">
        <v>0</v>
      </c>
      <c r="E1401" s="77">
        <v>211252612</v>
      </c>
      <c r="F1401" s="84" t="s">
        <v>948</v>
      </c>
      <c r="G1401" s="123"/>
    </row>
    <row r="1402" spans="1:7" ht="12.75">
      <c r="A1402" s="100">
        <v>240314</v>
      </c>
      <c r="B1402" s="101" t="s">
        <v>2968</v>
      </c>
      <c r="C1402" s="124">
        <v>55068</v>
      </c>
      <c r="D1402" s="79">
        <v>0</v>
      </c>
      <c r="E1402" s="77">
        <v>212152621</v>
      </c>
      <c r="F1402" s="84" t="s">
        <v>1243</v>
      </c>
      <c r="G1402" s="123"/>
    </row>
    <row r="1403" spans="1:7" ht="12.75">
      <c r="A1403" s="100">
        <v>240314</v>
      </c>
      <c r="B1403" s="101" t="s">
        <v>2968</v>
      </c>
      <c r="C1403" s="124">
        <v>60421</v>
      </c>
      <c r="D1403" s="79">
        <v>0</v>
      </c>
      <c r="E1403" s="77">
        <v>217852678</v>
      </c>
      <c r="F1403" s="84" t="s">
        <v>1244</v>
      </c>
      <c r="G1403" s="123"/>
    </row>
    <row r="1404" spans="1:7" ht="12.75">
      <c r="A1404" s="100">
        <v>240314</v>
      </c>
      <c r="B1404" s="101" t="s">
        <v>2968</v>
      </c>
      <c r="C1404" s="124">
        <v>35063</v>
      </c>
      <c r="D1404" s="79">
        <v>0</v>
      </c>
      <c r="E1404" s="77">
        <v>218352683</v>
      </c>
      <c r="F1404" s="84" t="s">
        <v>1245</v>
      </c>
      <c r="G1404" s="123"/>
    </row>
    <row r="1405" spans="1:7" ht="12.75">
      <c r="A1405" s="100">
        <v>240314</v>
      </c>
      <c r="B1405" s="101" t="s">
        <v>2968</v>
      </c>
      <c r="C1405" s="124">
        <v>14702</v>
      </c>
      <c r="D1405" s="79">
        <v>0</v>
      </c>
      <c r="E1405" s="77">
        <v>218552685</v>
      </c>
      <c r="F1405" s="84" t="s">
        <v>952</v>
      </c>
      <c r="G1405" s="123"/>
    </row>
    <row r="1406" spans="1:7" ht="12.75">
      <c r="A1406" s="100">
        <v>240314</v>
      </c>
      <c r="B1406" s="101" t="s">
        <v>2968</v>
      </c>
      <c r="C1406" s="124">
        <v>28082</v>
      </c>
      <c r="D1406" s="79">
        <v>0</v>
      </c>
      <c r="E1406" s="77">
        <v>218752687</v>
      </c>
      <c r="F1406" s="84" t="s">
        <v>1246</v>
      </c>
      <c r="G1406" s="123"/>
    </row>
    <row r="1407" spans="1:7" ht="12.75">
      <c r="A1407" s="100">
        <v>240314</v>
      </c>
      <c r="B1407" s="101" t="s">
        <v>2968</v>
      </c>
      <c r="C1407" s="124">
        <v>26085</v>
      </c>
      <c r="D1407" s="79">
        <v>0</v>
      </c>
      <c r="E1407" s="77">
        <v>219352693</v>
      </c>
      <c r="F1407" s="84" t="s">
        <v>3345</v>
      </c>
      <c r="G1407" s="123"/>
    </row>
    <row r="1408" spans="1:7" ht="12.75">
      <c r="A1408" s="100">
        <v>240314</v>
      </c>
      <c r="B1408" s="101" t="s">
        <v>2968</v>
      </c>
      <c r="C1408" s="124">
        <v>10738</v>
      </c>
      <c r="D1408" s="79">
        <v>0</v>
      </c>
      <c r="E1408" s="77">
        <v>219452694</v>
      </c>
      <c r="F1408" s="84" t="s">
        <v>1247</v>
      </c>
      <c r="G1408" s="123"/>
    </row>
    <row r="1409" spans="1:7" ht="12.75">
      <c r="A1409" s="100">
        <v>240314</v>
      </c>
      <c r="B1409" s="101" t="s">
        <v>2968</v>
      </c>
      <c r="C1409" s="124">
        <v>35091</v>
      </c>
      <c r="D1409" s="79">
        <v>0</v>
      </c>
      <c r="E1409" s="77">
        <v>219652696</v>
      </c>
      <c r="F1409" s="84" t="s">
        <v>3217</v>
      </c>
      <c r="G1409" s="123"/>
    </row>
    <row r="1410" spans="1:7" ht="12.75">
      <c r="A1410" s="100">
        <v>240314</v>
      </c>
      <c r="B1410" s="101" t="s">
        <v>2968</v>
      </c>
      <c r="C1410" s="124">
        <v>20901</v>
      </c>
      <c r="D1410" s="79">
        <v>0</v>
      </c>
      <c r="E1410" s="77">
        <v>219952699</v>
      </c>
      <c r="F1410" s="84" t="s">
        <v>1248</v>
      </c>
      <c r="G1410" s="123"/>
    </row>
    <row r="1411" spans="1:7" ht="12.75">
      <c r="A1411" s="100">
        <v>240314</v>
      </c>
      <c r="B1411" s="101" t="s">
        <v>2968</v>
      </c>
      <c r="C1411" s="124">
        <v>10792</v>
      </c>
      <c r="D1411" s="79">
        <v>0</v>
      </c>
      <c r="E1411" s="77">
        <v>212052720</v>
      </c>
      <c r="F1411" s="84" t="s">
        <v>1249</v>
      </c>
      <c r="G1411" s="123"/>
    </row>
    <row r="1412" spans="1:7" ht="12.75">
      <c r="A1412" s="100">
        <v>240314</v>
      </c>
      <c r="B1412" s="101" t="s">
        <v>2968</v>
      </c>
      <c r="C1412" s="124">
        <v>17201</v>
      </c>
      <c r="D1412" s="79">
        <v>0</v>
      </c>
      <c r="E1412" s="77">
        <v>218652786</v>
      </c>
      <c r="F1412" s="84" t="s">
        <v>1250</v>
      </c>
      <c r="G1412" s="123"/>
    </row>
    <row r="1413" spans="1:7" ht="12.75">
      <c r="A1413" s="100">
        <v>240314</v>
      </c>
      <c r="B1413" s="101" t="s">
        <v>2968</v>
      </c>
      <c r="C1413" s="124">
        <v>10907</v>
      </c>
      <c r="D1413" s="79">
        <v>0</v>
      </c>
      <c r="E1413" s="77">
        <v>218852788</v>
      </c>
      <c r="F1413" s="84" t="s">
        <v>1251</v>
      </c>
      <c r="G1413" s="123"/>
    </row>
    <row r="1414" spans="1:7" ht="12.75">
      <c r="A1414" s="100">
        <v>240314</v>
      </c>
      <c r="B1414" s="101" t="s">
        <v>2968</v>
      </c>
      <c r="C1414" s="124">
        <v>70046</v>
      </c>
      <c r="D1414" s="79">
        <v>0</v>
      </c>
      <c r="E1414" s="77">
        <v>213852838</v>
      </c>
      <c r="F1414" s="84" t="s">
        <v>1252</v>
      </c>
      <c r="G1414" s="123"/>
    </row>
    <row r="1415" spans="1:7" ht="12.75">
      <c r="A1415" s="100">
        <v>240314</v>
      </c>
      <c r="B1415" s="101" t="s">
        <v>2968</v>
      </c>
      <c r="C1415" s="124">
        <v>14965</v>
      </c>
      <c r="D1415" s="79">
        <v>0</v>
      </c>
      <c r="E1415" s="77">
        <v>218552885</v>
      </c>
      <c r="F1415" s="84" t="s">
        <v>1253</v>
      </c>
      <c r="G1415" s="123"/>
    </row>
    <row r="1416" spans="1:7" ht="12.75">
      <c r="A1416" s="100">
        <v>240314</v>
      </c>
      <c r="B1416" s="101" t="s">
        <v>2968</v>
      </c>
      <c r="C1416" s="124">
        <v>62960</v>
      </c>
      <c r="D1416" s="79">
        <v>0</v>
      </c>
      <c r="E1416" s="77">
        <v>210354003</v>
      </c>
      <c r="F1416" s="84" t="s">
        <v>1254</v>
      </c>
      <c r="G1416" s="123"/>
    </row>
    <row r="1417" spans="1:7" ht="12.75">
      <c r="A1417" s="100">
        <v>240314</v>
      </c>
      <c r="B1417" s="101" t="s">
        <v>2968</v>
      </c>
      <c r="C1417" s="124">
        <v>16395</v>
      </c>
      <c r="D1417" s="79">
        <v>0</v>
      </c>
      <c r="E1417" s="77">
        <v>215154051</v>
      </c>
      <c r="F1417" s="84" t="s">
        <v>1255</v>
      </c>
      <c r="G1417" s="123"/>
    </row>
    <row r="1418" spans="1:7" ht="12.75">
      <c r="A1418" s="100">
        <v>240314</v>
      </c>
      <c r="B1418" s="101" t="s">
        <v>2968</v>
      </c>
      <c r="C1418" s="124">
        <v>11048</v>
      </c>
      <c r="D1418" s="79">
        <v>0</v>
      </c>
      <c r="E1418" s="77">
        <v>219954099</v>
      </c>
      <c r="F1418" s="84" t="s">
        <v>1256</v>
      </c>
      <c r="G1418" s="123"/>
    </row>
    <row r="1419" spans="1:7" ht="12.75">
      <c r="A1419" s="100">
        <v>240314</v>
      </c>
      <c r="B1419" s="101" t="s">
        <v>2968</v>
      </c>
      <c r="C1419" s="124">
        <v>10183</v>
      </c>
      <c r="D1419" s="79">
        <v>0</v>
      </c>
      <c r="E1419" s="77">
        <v>210954109</v>
      </c>
      <c r="F1419" s="84" t="s">
        <v>1257</v>
      </c>
      <c r="G1419" s="123"/>
    </row>
    <row r="1420" spans="1:7" ht="12.75">
      <c r="A1420" s="100">
        <v>240314</v>
      </c>
      <c r="B1420" s="101" t="s">
        <v>2968</v>
      </c>
      <c r="C1420" s="124">
        <v>3833</v>
      </c>
      <c r="D1420" s="79">
        <v>0</v>
      </c>
      <c r="E1420" s="77">
        <v>212554125</v>
      </c>
      <c r="F1420" s="84" t="s">
        <v>1258</v>
      </c>
      <c r="G1420" s="123"/>
    </row>
    <row r="1421" spans="1:7" ht="12.75">
      <c r="A1421" s="100">
        <v>240314</v>
      </c>
      <c r="B1421" s="101" t="s">
        <v>2968</v>
      </c>
      <c r="C1421" s="124">
        <v>21707</v>
      </c>
      <c r="D1421" s="79">
        <v>0</v>
      </c>
      <c r="E1421" s="77">
        <v>212854128</v>
      </c>
      <c r="F1421" s="84" t="s">
        <v>1259</v>
      </c>
      <c r="G1421" s="123"/>
    </row>
    <row r="1422" spans="1:7" ht="12.75">
      <c r="A1422" s="100">
        <v>240314</v>
      </c>
      <c r="B1422" s="101" t="s">
        <v>2968</v>
      </c>
      <c r="C1422" s="124">
        <v>18869</v>
      </c>
      <c r="D1422" s="79">
        <v>0</v>
      </c>
      <c r="E1422" s="77">
        <v>217254172</v>
      </c>
      <c r="F1422" s="84" t="s">
        <v>1260</v>
      </c>
      <c r="G1422" s="123"/>
    </row>
    <row r="1423" spans="1:7" ht="12.75">
      <c r="A1423" s="100">
        <v>240314</v>
      </c>
      <c r="B1423" s="101" t="s">
        <v>2968</v>
      </c>
      <c r="C1423" s="124">
        <v>16056</v>
      </c>
      <c r="D1423" s="79">
        <v>0</v>
      </c>
      <c r="E1423" s="77">
        <v>217454174</v>
      </c>
      <c r="F1423" s="84" t="s">
        <v>1261</v>
      </c>
      <c r="G1423" s="123"/>
    </row>
    <row r="1424" spans="1:7" ht="12.75">
      <c r="A1424" s="100">
        <v>240314</v>
      </c>
      <c r="B1424" s="101" t="s">
        <v>2968</v>
      </c>
      <c r="C1424" s="124">
        <v>32031</v>
      </c>
      <c r="D1424" s="79">
        <v>0</v>
      </c>
      <c r="E1424" s="77">
        <v>210654206</v>
      </c>
      <c r="F1424" s="84" t="s">
        <v>1262</v>
      </c>
      <c r="G1424" s="123"/>
    </row>
    <row r="1425" spans="1:7" ht="12.75">
      <c r="A1425" s="100">
        <v>240314</v>
      </c>
      <c r="B1425" s="101" t="s">
        <v>2968</v>
      </c>
      <c r="C1425" s="124">
        <v>15739</v>
      </c>
      <c r="D1425" s="79">
        <v>0</v>
      </c>
      <c r="E1425" s="77">
        <v>212354223</v>
      </c>
      <c r="F1425" s="84" t="s">
        <v>1263</v>
      </c>
      <c r="G1425" s="123"/>
    </row>
    <row r="1426" spans="1:7" ht="12.75">
      <c r="A1426" s="100">
        <v>240314</v>
      </c>
      <c r="B1426" s="101" t="s">
        <v>2968</v>
      </c>
      <c r="C1426" s="124">
        <v>6865</v>
      </c>
      <c r="D1426" s="79">
        <v>0</v>
      </c>
      <c r="E1426" s="77">
        <v>213954239</v>
      </c>
      <c r="F1426" s="84" t="s">
        <v>1264</v>
      </c>
      <c r="G1426" s="123"/>
    </row>
    <row r="1427" spans="1:7" ht="12.75">
      <c r="A1427" s="100">
        <v>240314</v>
      </c>
      <c r="B1427" s="101" t="s">
        <v>2968</v>
      </c>
      <c r="C1427" s="124">
        <v>26898</v>
      </c>
      <c r="D1427" s="79">
        <v>0</v>
      </c>
      <c r="E1427" s="77">
        <v>214554245</v>
      </c>
      <c r="F1427" s="84" t="s">
        <v>1044</v>
      </c>
      <c r="G1427" s="123"/>
    </row>
    <row r="1428" spans="1:7" ht="12.75">
      <c r="A1428" s="100">
        <v>240314</v>
      </c>
      <c r="B1428" s="101" t="s">
        <v>2968</v>
      </c>
      <c r="C1428" s="124">
        <v>18246</v>
      </c>
      <c r="D1428" s="79">
        <v>0</v>
      </c>
      <c r="E1428" s="77">
        <v>215054250</v>
      </c>
      <c r="F1428" s="84" t="s">
        <v>1265</v>
      </c>
      <c r="G1428" s="123"/>
    </row>
    <row r="1429" spans="1:7" ht="12.75">
      <c r="A1429" s="100">
        <v>240314</v>
      </c>
      <c r="B1429" s="101" t="s">
        <v>2968</v>
      </c>
      <c r="C1429" s="124">
        <v>36240</v>
      </c>
      <c r="D1429" s="79">
        <v>0</v>
      </c>
      <c r="E1429" s="77">
        <v>216154261</v>
      </c>
      <c r="F1429" s="84" t="s">
        <v>1266</v>
      </c>
      <c r="G1429" s="123"/>
    </row>
    <row r="1430" spans="1:7" ht="12.75">
      <c r="A1430" s="100">
        <v>240314</v>
      </c>
      <c r="B1430" s="101" t="s">
        <v>2968</v>
      </c>
      <c r="C1430" s="124">
        <v>11114</v>
      </c>
      <c r="D1430" s="79">
        <v>0</v>
      </c>
      <c r="E1430" s="77">
        <v>211354313</v>
      </c>
      <c r="F1430" s="84" t="s">
        <v>1267</v>
      </c>
      <c r="G1430" s="123"/>
    </row>
    <row r="1431" spans="1:7" ht="12.75">
      <c r="A1431" s="100">
        <v>240314</v>
      </c>
      <c r="B1431" s="101" t="s">
        <v>2968</v>
      </c>
      <c r="C1431" s="124">
        <v>19147</v>
      </c>
      <c r="D1431" s="79">
        <v>0</v>
      </c>
      <c r="E1431" s="77">
        <v>214454344</v>
      </c>
      <c r="F1431" s="84" t="s">
        <v>1268</v>
      </c>
      <c r="G1431" s="123"/>
    </row>
    <row r="1432" spans="1:7" ht="12.75">
      <c r="A1432" s="100">
        <v>240314</v>
      </c>
      <c r="B1432" s="101" t="s">
        <v>2968</v>
      </c>
      <c r="C1432" s="124">
        <v>4044</v>
      </c>
      <c r="D1432" s="79">
        <v>0</v>
      </c>
      <c r="E1432" s="77">
        <v>214754347</v>
      </c>
      <c r="F1432" s="84" t="s">
        <v>1269</v>
      </c>
      <c r="G1432" s="123"/>
    </row>
    <row r="1433" spans="1:7" ht="12.75">
      <c r="A1433" s="100">
        <v>240314</v>
      </c>
      <c r="B1433" s="101" t="s">
        <v>2968</v>
      </c>
      <c r="C1433" s="124">
        <v>9494</v>
      </c>
      <c r="D1433" s="79">
        <v>0</v>
      </c>
      <c r="E1433" s="77">
        <v>217754377</v>
      </c>
      <c r="F1433" s="84" t="s">
        <v>1270</v>
      </c>
      <c r="G1433" s="123"/>
    </row>
    <row r="1434" spans="1:7" ht="12.75">
      <c r="A1434" s="100">
        <v>240314</v>
      </c>
      <c r="B1434" s="101" t="s">
        <v>2968</v>
      </c>
      <c r="C1434" s="124">
        <v>21108</v>
      </c>
      <c r="D1434" s="79">
        <v>0</v>
      </c>
      <c r="E1434" s="77">
        <v>218554385</v>
      </c>
      <c r="F1434" s="84" t="s">
        <v>1271</v>
      </c>
      <c r="G1434" s="123"/>
    </row>
    <row r="1435" spans="1:7" ht="12.75">
      <c r="A1435" s="100">
        <v>240314</v>
      </c>
      <c r="B1435" s="101" t="s">
        <v>2968</v>
      </c>
      <c r="C1435" s="124">
        <v>15024</v>
      </c>
      <c r="D1435" s="79">
        <v>0</v>
      </c>
      <c r="E1435" s="77">
        <v>219854398</v>
      </c>
      <c r="F1435" s="84" t="s">
        <v>1272</v>
      </c>
      <c r="G1435" s="123"/>
    </row>
    <row r="1436" spans="1:7" ht="12.75">
      <c r="A1436" s="100">
        <v>240314</v>
      </c>
      <c r="B1436" s="101" t="s">
        <v>2968</v>
      </c>
      <c r="C1436" s="124">
        <v>56983</v>
      </c>
      <c r="D1436" s="79">
        <v>0</v>
      </c>
      <c r="E1436" s="77">
        <v>210554405</v>
      </c>
      <c r="F1436" s="84" t="s">
        <v>1273</v>
      </c>
      <c r="G1436" s="123"/>
    </row>
    <row r="1437" spans="1:7" ht="12.75">
      <c r="A1437" s="100">
        <v>240314</v>
      </c>
      <c r="B1437" s="101" t="s">
        <v>2968</v>
      </c>
      <c r="C1437" s="124">
        <v>5375</v>
      </c>
      <c r="D1437" s="79">
        <v>0</v>
      </c>
      <c r="E1437" s="77">
        <v>211854418</v>
      </c>
      <c r="F1437" s="84" t="s">
        <v>1274</v>
      </c>
      <c r="G1437" s="123"/>
    </row>
    <row r="1438" spans="1:7" ht="12.75">
      <c r="A1438" s="100">
        <v>240314</v>
      </c>
      <c r="B1438" s="101" t="s">
        <v>2968</v>
      </c>
      <c r="C1438" s="124">
        <v>5233</v>
      </c>
      <c r="D1438" s="79">
        <v>0</v>
      </c>
      <c r="E1438" s="77">
        <v>218054480</v>
      </c>
      <c r="F1438" s="84" t="s">
        <v>1275</v>
      </c>
      <c r="G1438" s="123"/>
    </row>
    <row r="1439" spans="1:7" ht="12.75">
      <c r="A1439" s="100">
        <v>240314</v>
      </c>
      <c r="B1439" s="101" t="s">
        <v>2968</v>
      </c>
      <c r="C1439" s="124">
        <v>128313</v>
      </c>
      <c r="D1439" s="79">
        <v>0</v>
      </c>
      <c r="E1439" s="77">
        <v>219854498</v>
      </c>
      <c r="F1439" s="84" t="s">
        <v>1276</v>
      </c>
      <c r="G1439" s="123"/>
    </row>
    <row r="1440" spans="1:7" ht="12.75">
      <c r="A1440" s="100">
        <v>240314</v>
      </c>
      <c r="B1440" s="101" t="s">
        <v>2968</v>
      </c>
      <c r="C1440" s="124">
        <v>61056</v>
      </c>
      <c r="D1440" s="79">
        <v>0</v>
      </c>
      <c r="E1440" s="77">
        <v>211854518</v>
      </c>
      <c r="F1440" s="84" t="s">
        <v>1277</v>
      </c>
      <c r="G1440" s="123"/>
    </row>
    <row r="1441" spans="1:7" ht="12.75">
      <c r="A1441" s="100">
        <v>240314</v>
      </c>
      <c r="B1441" s="101" t="s">
        <v>2968</v>
      </c>
      <c r="C1441" s="124">
        <v>6962</v>
      </c>
      <c r="D1441" s="79">
        <v>0</v>
      </c>
      <c r="E1441" s="77">
        <v>212054520</v>
      </c>
      <c r="F1441" s="84" t="s">
        <v>1278</v>
      </c>
      <c r="G1441" s="123"/>
    </row>
    <row r="1442" spans="1:7" ht="12.75">
      <c r="A1442" s="100">
        <v>240314</v>
      </c>
      <c r="B1442" s="101" t="s">
        <v>2968</v>
      </c>
      <c r="C1442" s="124">
        <v>9243</v>
      </c>
      <c r="D1442" s="79">
        <v>0</v>
      </c>
      <c r="E1442" s="77">
        <v>215354553</v>
      </c>
      <c r="F1442" s="84" t="s">
        <v>1279</v>
      </c>
      <c r="G1442" s="123"/>
    </row>
    <row r="1443" spans="1:7" ht="12.75">
      <c r="A1443" s="100">
        <v>240314</v>
      </c>
      <c r="B1443" s="101" t="s">
        <v>2968</v>
      </c>
      <c r="C1443" s="124">
        <v>6836</v>
      </c>
      <c r="D1443" s="79">
        <v>0</v>
      </c>
      <c r="E1443" s="77">
        <v>219954599</v>
      </c>
      <c r="F1443" s="84" t="s">
        <v>1280</v>
      </c>
      <c r="G1443" s="123"/>
    </row>
    <row r="1444" spans="1:7" ht="12.75">
      <c r="A1444" s="100">
        <v>240314</v>
      </c>
      <c r="B1444" s="101" t="s">
        <v>2968</v>
      </c>
      <c r="C1444" s="124">
        <v>16178</v>
      </c>
      <c r="D1444" s="79">
        <v>0</v>
      </c>
      <c r="E1444" s="77">
        <v>216054660</v>
      </c>
      <c r="F1444" s="84" t="s">
        <v>1281</v>
      </c>
      <c r="G1444" s="123"/>
    </row>
    <row r="1445" spans="1:7" ht="12.75">
      <c r="A1445" s="100">
        <v>240314</v>
      </c>
      <c r="B1445" s="101" t="s">
        <v>2968</v>
      </c>
      <c r="C1445" s="124">
        <v>22069</v>
      </c>
      <c r="D1445" s="79">
        <v>0</v>
      </c>
      <c r="E1445" s="77">
        <v>217054670</v>
      </c>
      <c r="F1445" s="84" t="s">
        <v>1282</v>
      </c>
      <c r="G1445" s="123"/>
    </row>
    <row r="1446" spans="1:7" ht="12.75">
      <c r="A1446" s="100">
        <v>240314</v>
      </c>
      <c r="B1446" s="101" t="s">
        <v>2968</v>
      </c>
      <c r="C1446" s="124">
        <v>7248</v>
      </c>
      <c r="D1446" s="79">
        <v>0</v>
      </c>
      <c r="E1446" s="77">
        <v>217354673</v>
      </c>
      <c r="F1446" s="84" t="s">
        <v>954</v>
      </c>
      <c r="G1446" s="123"/>
    </row>
    <row r="1447" spans="1:7" ht="12.75">
      <c r="A1447" s="100">
        <v>240314</v>
      </c>
      <c r="B1447" s="101" t="s">
        <v>2968</v>
      </c>
      <c r="C1447" s="124">
        <v>5705</v>
      </c>
      <c r="D1447" s="79">
        <v>0</v>
      </c>
      <c r="E1447" s="77">
        <v>218054680</v>
      </c>
      <c r="F1447" s="84" t="s">
        <v>1283</v>
      </c>
      <c r="G1447" s="123"/>
    </row>
    <row r="1448" spans="1:7" ht="12.75">
      <c r="A1448" s="100">
        <v>240314</v>
      </c>
      <c r="B1448" s="101" t="s">
        <v>2968</v>
      </c>
      <c r="C1448" s="124">
        <v>43871</v>
      </c>
      <c r="D1448" s="79">
        <v>0</v>
      </c>
      <c r="E1448" s="77">
        <v>212054720</v>
      </c>
      <c r="F1448" s="84" t="s">
        <v>1284</v>
      </c>
      <c r="G1448" s="123"/>
    </row>
    <row r="1449" spans="1:7" ht="12.75">
      <c r="A1449" s="100">
        <v>240314</v>
      </c>
      <c r="B1449" s="101" t="s">
        <v>2968</v>
      </c>
      <c r="C1449" s="124">
        <v>8567</v>
      </c>
      <c r="D1449" s="79">
        <v>0</v>
      </c>
      <c r="E1449" s="77">
        <v>214354743</v>
      </c>
      <c r="F1449" s="84" t="s">
        <v>1285</v>
      </c>
      <c r="G1449" s="123"/>
    </row>
    <row r="1450" spans="1:7" ht="12.75">
      <c r="A1450" s="100">
        <v>240314</v>
      </c>
      <c r="B1450" s="101" t="s">
        <v>2968</v>
      </c>
      <c r="C1450" s="124">
        <v>24034</v>
      </c>
      <c r="D1450" s="79">
        <v>0</v>
      </c>
      <c r="E1450" s="77">
        <v>210054800</v>
      </c>
      <c r="F1450" s="84" t="s">
        <v>1286</v>
      </c>
      <c r="G1450" s="123"/>
    </row>
    <row r="1451" spans="1:7" ht="12.75">
      <c r="A1451" s="100">
        <v>240314</v>
      </c>
      <c r="B1451" s="101" t="s">
        <v>2968</v>
      </c>
      <c r="C1451" s="124">
        <v>70522</v>
      </c>
      <c r="D1451" s="79">
        <v>0</v>
      </c>
      <c r="E1451" s="77">
        <v>211054810</v>
      </c>
      <c r="F1451" s="84" t="s">
        <v>1287</v>
      </c>
      <c r="G1451" s="123"/>
    </row>
    <row r="1452" spans="1:7" ht="12.75">
      <c r="A1452" s="100">
        <v>240314</v>
      </c>
      <c r="B1452" s="101" t="s">
        <v>2968</v>
      </c>
      <c r="C1452" s="124">
        <v>26110</v>
      </c>
      <c r="D1452" s="79">
        <v>0</v>
      </c>
      <c r="E1452" s="77">
        <v>212054820</v>
      </c>
      <c r="F1452" s="84" t="s">
        <v>3233</v>
      </c>
      <c r="G1452" s="123"/>
    </row>
    <row r="1453" spans="1:7" ht="12.75">
      <c r="A1453" s="100">
        <v>240314</v>
      </c>
      <c r="B1453" s="101" t="s">
        <v>2968</v>
      </c>
      <c r="C1453" s="124">
        <v>11595</v>
      </c>
      <c r="D1453" s="79">
        <v>0</v>
      </c>
      <c r="E1453" s="77">
        <v>217154871</v>
      </c>
      <c r="F1453" s="84" t="s">
        <v>1288</v>
      </c>
      <c r="G1453" s="123"/>
    </row>
    <row r="1454" spans="1:7" ht="12.75">
      <c r="A1454" s="100">
        <v>240314</v>
      </c>
      <c r="B1454" s="101" t="s">
        <v>2968</v>
      </c>
      <c r="C1454" s="124">
        <v>76605</v>
      </c>
      <c r="D1454" s="79">
        <v>0</v>
      </c>
      <c r="E1454" s="77">
        <v>217454874</v>
      </c>
      <c r="F1454" s="84" t="s">
        <v>1289</v>
      </c>
      <c r="G1454" s="123"/>
    </row>
    <row r="1455" spans="1:7" ht="12.75">
      <c r="A1455" s="100">
        <v>240314</v>
      </c>
      <c r="B1455" s="101" t="s">
        <v>2968</v>
      </c>
      <c r="C1455" s="124">
        <v>4851</v>
      </c>
      <c r="D1455" s="79">
        <v>0</v>
      </c>
      <c r="E1455" s="77">
        <v>211163111</v>
      </c>
      <c r="F1455" s="84" t="s">
        <v>506</v>
      </c>
      <c r="G1455" s="123"/>
    </row>
    <row r="1456" spans="1:7" ht="12.75">
      <c r="A1456" s="100">
        <v>240314</v>
      </c>
      <c r="B1456" s="101" t="s">
        <v>2968</v>
      </c>
      <c r="C1456" s="124">
        <v>94573</v>
      </c>
      <c r="D1456" s="79">
        <v>0</v>
      </c>
      <c r="E1456" s="77">
        <v>213063130</v>
      </c>
      <c r="F1456" s="84" t="s">
        <v>1290</v>
      </c>
      <c r="G1456" s="123"/>
    </row>
    <row r="1457" spans="1:7" ht="12.75">
      <c r="A1457" s="100">
        <v>240314</v>
      </c>
      <c r="B1457" s="101" t="s">
        <v>2968</v>
      </c>
      <c r="C1457" s="124">
        <v>34021</v>
      </c>
      <c r="D1457" s="79">
        <v>0</v>
      </c>
      <c r="E1457" s="77">
        <v>219063190</v>
      </c>
      <c r="F1457" s="84" t="s">
        <v>1291</v>
      </c>
      <c r="G1457" s="123"/>
    </row>
    <row r="1458" spans="1:7" ht="12.75">
      <c r="A1458" s="100">
        <v>240314</v>
      </c>
      <c r="B1458" s="101" t="s">
        <v>2968</v>
      </c>
      <c r="C1458" s="124">
        <v>7830</v>
      </c>
      <c r="D1458" s="79">
        <v>0</v>
      </c>
      <c r="E1458" s="77">
        <v>211263212</v>
      </c>
      <c r="F1458" s="84" t="s">
        <v>2978</v>
      </c>
      <c r="G1458" s="123"/>
    </row>
    <row r="1459" spans="1:7" ht="12.75">
      <c r="A1459" s="100">
        <v>240314</v>
      </c>
      <c r="B1459" s="101" t="s">
        <v>2968</v>
      </c>
      <c r="C1459" s="124">
        <v>17178</v>
      </c>
      <c r="D1459" s="79">
        <v>0</v>
      </c>
      <c r="E1459" s="77">
        <v>217263272</v>
      </c>
      <c r="F1459" s="84" t="s">
        <v>1292</v>
      </c>
      <c r="G1459" s="123"/>
    </row>
    <row r="1460" spans="1:7" ht="12.75">
      <c r="A1460" s="100">
        <v>240314</v>
      </c>
      <c r="B1460" s="101" t="s">
        <v>2968</v>
      </c>
      <c r="C1460" s="124">
        <v>12212</v>
      </c>
      <c r="D1460" s="79">
        <v>0</v>
      </c>
      <c r="E1460" s="77">
        <v>210263302</v>
      </c>
      <c r="F1460" s="84" t="s">
        <v>1293</v>
      </c>
      <c r="G1460" s="123"/>
    </row>
    <row r="1461" spans="1:7" ht="12.75">
      <c r="A1461" s="100">
        <v>240314</v>
      </c>
      <c r="B1461" s="101" t="s">
        <v>2968</v>
      </c>
      <c r="C1461" s="124">
        <v>46371</v>
      </c>
      <c r="D1461" s="79">
        <v>0</v>
      </c>
      <c r="E1461" s="77">
        <v>210163401</v>
      </c>
      <c r="F1461" s="84" t="s">
        <v>1294</v>
      </c>
      <c r="G1461" s="123"/>
    </row>
    <row r="1462" spans="1:7" ht="12.75">
      <c r="A1462" s="100">
        <v>240314</v>
      </c>
      <c r="B1462" s="101" t="s">
        <v>2968</v>
      </c>
      <c r="C1462" s="124">
        <v>51618</v>
      </c>
      <c r="D1462" s="79">
        <v>0</v>
      </c>
      <c r="E1462" s="77">
        <v>217063470</v>
      </c>
      <c r="F1462" s="84" t="s">
        <v>1295</v>
      </c>
      <c r="G1462" s="123"/>
    </row>
    <row r="1463" spans="1:7" ht="12.75">
      <c r="A1463" s="100">
        <v>240314</v>
      </c>
      <c r="B1463" s="101" t="s">
        <v>2968</v>
      </c>
      <c r="C1463" s="124">
        <v>13876</v>
      </c>
      <c r="D1463" s="79">
        <v>0</v>
      </c>
      <c r="E1463" s="77">
        <v>214863548</v>
      </c>
      <c r="F1463" s="84" t="s">
        <v>1296</v>
      </c>
      <c r="G1463" s="123"/>
    </row>
    <row r="1464" spans="1:7" ht="12.75">
      <c r="A1464" s="100">
        <v>240314</v>
      </c>
      <c r="B1464" s="101" t="s">
        <v>2968</v>
      </c>
      <c r="C1464" s="124">
        <v>47893</v>
      </c>
      <c r="D1464" s="79">
        <v>0</v>
      </c>
      <c r="E1464" s="77">
        <v>219463594</v>
      </c>
      <c r="F1464" s="84" t="s">
        <v>1297</v>
      </c>
      <c r="G1464" s="123"/>
    </row>
    <row r="1465" spans="1:7" ht="12.75">
      <c r="A1465" s="100">
        <v>240314</v>
      </c>
      <c r="B1465" s="101" t="s">
        <v>2968</v>
      </c>
      <c r="C1465" s="124">
        <v>9904</v>
      </c>
      <c r="D1465" s="79">
        <v>0</v>
      </c>
      <c r="E1465" s="77">
        <v>219063690</v>
      </c>
      <c r="F1465" s="84" t="s">
        <v>1298</v>
      </c>
      <c r="G1465" s="123"/>
    </row>
    <row r="1466" spans="1:7" ht="12.75">
      <c r="A1466" s="100">
        <v>240314</v>
      </c>
      <c r="B1466" s="101" t="s">
        <v>2968</v>
      </c>
      <c r="C1466" s="124">
        <v>16542</v>
      </c>
      <c r="D1466" s="79">
        <v>0</v>
      </c>
      <c r="E1466" s="77">
        <v>214566045</v>
      </c>
      <c r="F1466" s="84" t="s">
        <v>1299</v>
      </c>
      <c r="G1466" s="123"/>
    </row>
    <row r="1467" spans="1:7" ht="12.75">
      <c r="A1467" s="100">
        <v>240314</v>
      </c>
      <c r="B1467" s="101" t="s">
        <v>2968</v>
      </c>
      <c r="C1467" s="124">
        <v>8766</v>
      </c>
      <c r="D1467" s="79">
        <v>0</v>
      </c>
      <c r="E1467" s="77">
        <v>217566075</v>
      </c>
      <c r="F1467" s="84" t="s">
        <v>693</v>
      </c>
      <c r="G1467" s="123"/>
    </row>
    <row r="1468" spans="1:7" ht="12.75">
      <c r="A1468" s="100">
        <v>240314</v>
      </c>
      <c r="B1468" s="101" t="s">
        <v>2968</v>
      </c>
      <c r="C1468" s="124">
        <v>33687</v>
      </c>
      <c r="D1468" s="79">
        <v>0</v>
      </c>
      <c r="E1468" s="77">
        <v>218866088</v>
      </c>
      <c r="F1468" s="84" t="s">
        <v>1300</v>
      </c>
      <c r="G1468" s="123"/>
    </row>
    <row r="1469" spans="1:7" ht="12.75">
      <c r="A1469" s="100">
        <v>240314</v>
      </c>
      <c r="B1469" s="101" t="s">
        <v>2968</v>
      </c>
      <c r="C1469" s="124">
        <v>17495</v>
      </c>
      <c r="D1469" s="79">
        <v>0</v>
      </c>
      <c r="E1469" s="77">
        <v>211866318</v>
      </c>
      <c r="F1469" s="84" t="s">
        <v>1301</v>
      </c>
      <c r="G1469" s="123"/>
    </row>
    <row r="1470" spans="1:7" ht="12.75">
      <c r="A1470" s="100">
        <v>240314</v>
      </c>
      <c r="B1470" s="101" t="s">
        <v>2968</v>
      </c>
      <c r="C1470" s="124">
        <v>11132</v>
      </c>
      <c r="D1470" s="79">
        <v>0</v>
      </c>
      <c r="E1470" s="77">
        <v>218366383</v>
      </c>
      <c r="F1470" s="84" t="s">
        <v>1302</v>
      </c>
      <c r="G1470" s="123"/>
    </row>
    <row r="1471" spans="1:7" ht="12.75">
      <c r="A1471" s="100">
        <v>240314</v>
      </c>
      <c r="B1471" s="101" t="s">
        <v>2968</v>
      </c>
      <c r="C1471" s="124">
        <v>45400</v>
      </c>
      <c r="D1471" s="79">
        <v>0</v>
      </c>
      <c r="E1471" s="77">
        <v>210066400</v>
      </c>
      <c r="F1471" s="84" t="s">
        <v>1303</v>
      </c>
      <c r="G1471" s="123"/>
    </row>
    <row r="1472" spans="1:7" ht="12.75">
      <c r="A1472" s="100">
        <v>240314</v>
      </c>
      <c r="B1472" s="101" t="s">
        <v>2968</v>
      </c>
      <c r="C1472" s="124">
        <v>26573</v>
      </c>
      <c r="D1472" s="79">
        <v>0</v>
      </c>
      <c r="E1472" s="77">
        <v>214066440</v>
      </c>
      <c r="F1472" s="84" t="s">
        <v>1304</v>
      </c>
      <c r="G1472" s="123"/>
    </row>
    <row r="1473" spans="1:7" ht="12.75">
      <c r="A1473" s="100">
        <v>240314</v>
      </c>
      <c r="B1473" s="101" t="s">
        <v>2968</v>
      </c>
      <c r="C1473" s="124">
        <v>25244</v>
      </c>
      <c r="D1473" s="79">
        <v>0</v>
      </c>
      <c r="E1473" s="77">
        <v>215666456</v>
      </c>
      <c r="F1473" s="84" t="s">
        <v>1305</v>
      </c>
      <c r="G1473" s="123"/>
    </row>
    <row r="1474" spans="1:7" ht="12.75">
      <c r="A1474" s="100">
        <v>240314</v>
      </c>
      <c r="B1474" s="101" t="s">
        <v>2968</v>
      </c>
      <c r="C1474" s="124">
        <v>23391</v>
      </c>
      <c r="D1474" s="79">
        <v>0</v>
      </c>
      <c r="E1474" s="77">
        <v>217266572</v>
      </c>
      <c r="F1474" s="84" t="s">
        <v>1306</v>
      </c>
      <c r="G1474" s="123"/>
    </row>
    <row r="1475" spans="1:7" ht="12.75">
      <c r="A1475" s="100">
        <v>240314</v>
      </c>
      <c r="B1475" s="101" t="s">
        <v>2968</v>
      </c>
      <c r="C1475" s="124">
        <v>45164</v>
      </c>
      <c r="D1475" s="79">
        <v>0</v>
      </c>
      <c r="E1475" s="77">
        <v>219466594</v>
      </c>
      <c r="F1475" s="84" t="s">
        <v>1307</v>
      </c>
      <c r="G1475" s="123"/>
    </row>
    <row r="1476" spans="1:7" ht="12.75">
      <c r="A1476" s="100">
        <v>240314</v>
      </c>
      <c r="B1476" s="101" t="s">
        <v>2968</v>
      </c>
      <c r="C1476" s="124">
        <v>85036</v>
      </c>
      <c r="D1476" s="79">
        <v>0</v>
      </c>
      <c r="E1476" s="77">
        <v>218266682</v>
      </c>
      <c r="F1476" s="84" t="s">
        <v>1308</v>
      </c>
      <c r="G1476" s="123"/>
    </row>
    <row r="1477" spans="1:7" ht="12.75">
      <c r="A1477" s="100">
        <v>240314</v>
      </c>
      <c r="B1477" s="101" t="s">
        <v>2968</v>
      </c>
      <c r="C1477" s="124">
        <v>19420</v>
      </c>
      <c r="D1477" s="79">
        <v>0</v>
      </c>
      <c r="E1477" s="77">
        <v>218766687</v>
      </c>
      <c r="F1477" s="84" t="s">
        <v>1309</v>
      </c>
      <c r="G1477" s="123"/>
    </row>
    <row r="1478" spans="1:7" ht="12.75">
      <c r="A1478" s="100">
        <v>240314</v>
      </c>
      <c r="B1478" s="101" t="s">
        <v>2968</v>
      </c>
      <c r="C1478" s="124">
        <v>2570</v>
      </c>
      <c r="D1478" s="79">
        <v>0</v>
      </c>
      <c r="E1478" s="77" t="s">
        <v>1310</v>
      </c>
      <c r="F1478" s="84" t="s">
        <v>1311</v>
      </c>
      <c r="G1478" s="123"/>
    </row>
    <row r="1479" spans="1:7" ht="12.75">
      <c r="A1479" s="100">
        <v>240314</v>
      </c>
      <c r="B1479" s="101" t="s">
        <v>2968</v>
      </c>
      <c r="C1479" s="124">
        <v>5858</v>
      </c>
      <c r="D1479" s="79">
        <v>0</v>
      </c>
      <c r="E1479" s="77" t="s">
        <v>1312</v>
      </c>
      <c r="F1479" s="84" t="s">
        <v>669</v>
      </c>
      <c r="G1479" s="123"/>
    </row>
    <row r="1480" spans="1:7" ht="12.75">
      <c r="A1480" s="100">
        <v>240314</v>
      </c>
      <c r="B1480" s="101" t="s">
        <v>2968</v>
      </c>
      <c r="C1480" s="124">
        <v>13412</v>
      </c>
      <c r="D1480" s="79">
        <v>0</v>
      </c>
      <c r="E1480" s="77" t="s">
        <v>1313</v>
      </c>
      <c r="F1480" s="84" t="s">
        <v>1314</v>
      </c>
      <c r="G1480" s="123"/>
    </row>
    <row r="1481" spans="1:7" ht="12.75">
      <c r="A1481" s="100">
        <v>240314</v>
      </c>
      <c r="B1481" s="101" t="s">
        <v>2968</v>
      </c>
      <c r="C1481" s="124">
        <v>28784</v>
      </c>
      <c r="D1481" s="79">
        <v>0</v>
      </c>
      <c r="E1481" s="77" t="s">
        <v>1315</v>
      </c>
      <c r="F1481" s="84" t="s">
        <v>3091</v>
      </c>
      <c r="G1481" s="123"/>
    </row>
    <row r="1482" spans="1:7" ht="12.75">
      <c r="A1482" s="100">
        <v>240314</v>
      </c>
      <c r="B1482" s="101" t="s">
        <v>2968</v>
      </c>
      <c r="C1482" s="124">
        <v>10765</v>
      </c>
      <c r="D1482" s="79">
        <v>0</v>
      </c>
      <c r="E1482" s="77" t="s">
        <v>1316</v>
      </c>
      <c r="F1482" s="84" t="s">
        <v>1317</v>
      </c>
      <c r="G1482" s="123"/>
    </row>
    <row r="1483" spans="1:7" ht="12.75">
      <c r="A1483" s="100">
        <v>240314</v>
      </c>
      <c r="B1483" s="101" t="s">
        <v>2968</v>
      </c>
      <c r="C1483" s="124">
        <v>7836</v>
      </c>
      <c r="D1483" s="79">
        <v>0</v>
      </c>
      <c r="E1483" s="77" t="s">
        <v>1318</v>
      </c>
      <c r="F1483" s="84" t="s">
        <v>3096</v>
      </c>
      <c r="G1483" s="123"/>
    </row>
    <row r="1484" spans="1:7" ht="12.75">
      <c r="A1484" s="100">
        <v>240314</v>
      </c>
      <c r="B1484" s="101" t="s">
        <v>2968</v>
      </c>
      <c r="C1484" s="124">
        <v>18433</v>
      </c>
      <c r="D1484" s="79">
        <v>0</v>
      </c>
      <c r="E1484" s="77">
        <v>210168101</v>
      </c>
      <c r="F1484" s="84" t="s">
        <v>2971</v>
      </c>
      <c r="G1484" s="123"/>
    </row>
    <row r="1485" spans="1:7" ht="12.75">
      <c r="A1485" s="100">
        <v>240314</v>
      </c>
      <c r="B1485" s="101" t="s">
        <v>2968</v>
      </c>
      <c r="C1485" s="124">
        <v>3015</v>
      </c>
      <c r="D1485" s="79">
        <v>0</v>
      </c>
      <c r="E1485" s="77" t="s">
        <v>1319</v>
      </c>
      <c r="F1485" s="84" t="s">
        <v>831</v>
      </c>
      <c r="G1485" s="123"/>
    </row>
    <row r="1486" spans="1:7" ht="12.75">
      <c r="A1486" s="100">
        <v>240314</v>
      </c>
      <c r="B1486" s="101" t="s">
        <v>2968</v>
      </c>
      <c r="C1486" s="124">
        <v>1715</v>
      </c>
      <c r="D1486" s="79">
        <v>0</v>
      </c>
      <c r="E1486" s="77" t="s">
        <v>1320</v>
      </c>
      <c r="F1486" s="84" t="s">
        <v>1321</v>
      </c>
      <c r="G1486" s="123"/>
    </row>
    <row r="1487" spans="1:7" ht="12.75">
      <c r="A1487" s="100">
        <v>240314</v>
      </c>
      <c r="B1487" s="101" t="s">
        <v>2968</v>
      </c>
      <c r="C1487" s="124">
        <v>10640</v>
      </c>
      <c r="D1487" s="79">
        <v>0</v>
      </c>
      <c r="E1487" s="77" t="s">
        <v>1322</v>
      </c>
      <c r="F1487" s="84" t="s">
        <v>1323</v>
      </c>
      <c r="G1487" s="123"/>
    </row>
    <row r="1488" spans="1:7" ht="12.75">
      <c r="A1488" s="100">
        <v>240314</v>
      </c>
      <c r="B1488" s="101" t="s">
        <v>2968</v>
      </c>
      <c r="C1488" s="124">
        <v>9150</v>
      </c>
      <c r="D1488" s="79">
        <v>0</v>
      </c>
      <c r="E1488" s="77">
        <v>215268152</v>
      </c>
      <c r="F1488" s="84" t="s">
        <v>1324</v>
      </c>
      <c r="G1488" s="123"/>
    </row>
    <row r="1489" spans="1:7" ht="12.75">
      <c r="A1489" s="100">
        <v>240314</v>
      </c>
      <c r="B1489" s="101" t="s">
        <v>2968</v>
      </c>
      <c r="C1489" s="124">
        <v>4245</v>
      </c>
      <c r="D1489" s="79">
        <v>0</v>
      </c>
      <c r="E1489" s="77">
        <v>216068160</v>
      </c>
      <c r="F1489" s="84" t="s">
        <v>1325</v>
      </c>
      <c r="G1489" s="123"/>
    </row>
    <row r="1490" spans="1:7" ht="12.75">
      <c r="A1490" s="100">
        <v>240314</v>
      </c>
      <c r="B1490" s="101" t="s">
        <v>2968</v>
      </c>
      <c r="C1490" s="124">
        <v>9794</v>
      </c>
      <c r="D1490" s="79">
        <v>0</v>
      </c>
      <c r="E1490" s="77">
        <v>216268162</v>
      </c>
      <c r="F1490" s="84" t="s">
        <v>1326</v>
      </c>
      <c r="G1490" s="123"/>
    </row>
    <row r="1491" spans="1:7" ht="12.75">
      <c r="A1491" s="100">
        <v>240314</v>
      </c>
      <c r="B1491" s="101" t="s">
        <v>2968</v>
      </c>
      <c r="C1491" s="124">
        <v>19088</v>
      </c>
      <c r="D1491" s="79">
        <v>0</v>
      </c>
      <c r="E1491" s="77" t="s">
        <v>2725</v>
      </c>
      <c r="F1491" s="84" t="s">
        <v>1327</v>
      </c>
      <c r="G1491" s="123"/>
    </row>
    <row r="1492" spans="1:7" ht="12.75">
      <c r="A1492" s="100">
        <v>240314</v>
      </c>
      <c r="B1492" s="101" t="s">
        <v>2968</v>
      </c>
      <c r="C1492" s="124">
        <v>3534</v>
      </c>
      <c r="D1492" s="79">
        <v>0</v>
      </c>
      <c r="E1492" s="77" t="s">
        <v>1328</v>
      </c>
      <c r="F1492" s="84" t="s">
        <v>1329</v>
      </c>
      <c r="G1492" s="123"/>
    </row>
    <row r="1493" spans="1:7" ht="12.75">
      <c r="A1493" s="100">
        <v>240314</v>
      </c>
      <c r="B1493" s="101" t="s">
        <v>2968</v>
      </c>
      <c r="C1493" s="124">
        <v>4949</v>
      </c>
      <c r="D1493" s="79">
        <v>0</v>
      </c>
      <c r="E1493" s="77" t="s">
        <v>1330</v>
      </c>
      <c r="F1493" s="84" t="s">
        <v>781</v>
      </c>
      <c r="G1493" s="123"/>
    </row>
    <row r="1494" spans="1:7" ht="12.75">
      <c r="A1494" s="100">
        <v>240314</v>
      </c>
      <c r="B1494" s="101" t="s">
        <v>2968</v>
      </c>
      <c r="C1494" s="124">
        <v>6697</v>
      </c>
      <c r="D1494" s="79">
        <v>0</v>
      </c>
      <c r="E1494" s="77" t="s">
        <v>1331</v>
      </c>
      <c r="F1494" s="84" t="s">
        <v>1332</v>
      </c>
      <c r="G1494" s="123"/>
    </row>
    <row r="1495" spans="1:7" ht="12.75">
      <c r="A1495" s="100">
        <v>240314</v>
      </c>
      <c r="B1495" s="101" t="s">
        <v>2968</v>
      </c>
      <c r="C1495" s="124">
        <v>46269</v>
      </c>
      <c r="D1495" s="79">
        <v>0</v>
      </c>
      <c r="E1495" s="77" t="s">
        <v>1333</v>
      </c>
      <c r="F1495" s="84" t="s">
        <v>1334</v>
      </c>
      <c r="G1495" s="123"/>
    </row>
    <row r="1496" spans="1:7" ht="12.75">
      <c r="A1496" s="100">
        <v>240314</v>
      </c>
      <c r="B1496" s="101" t="s">
        <v>2968</v>
      </c>
      <c r="C1496" s="124">
        <v>10225</v>
      </c>
      <c r="D1496" s="79">
        <v>0</v>
      </c>
      <c r="E1496" s="77" t="s">
        <v>1335</v>
      </c>
      <c r="F1496" s="84" t="s">
        <v>3126</v>
      </c>
      <c r="G1496" s="123"/>
    </row>
    <row r="1497" spans="1:7" ht="12.75">
      <c r="A1497" s="100">
        <v>240314</v>
      </c>
      <c r="B1497" s="101" t="s">
        <v>2968</v>
      </c>
      <c r="C1497" s="124">
        <v>3463</v>
      </c>
      <c r="D1497" s="79">
        <v>0</v>
      </c>
      <c r="E1497" s="77" t="s">
        <v>1336</v>
      </c>
      <c r="F1497" s="84" t="s">
        <v>1337</v>
      </c>
      <c r="G1497" s="123"/>
    </row>
    <row r="1498" spans="1:7" ht="12.75">
      <c r="A1498" s="100">
        <v>240314</v>
      </c>
      <c r="B1498" s="101" t="s">
        <v>2968</v>
      </c>
      <c r="C1498" s="124">
        <v>6065</v>
      </c>
      <c r="D1498" s="79">
        <v>0</v>
      </c>
      <c r="E1498" s="77" t="s">
        <v>258</v>
      </c>
      <c r="F1498" s="84" t="s">
        <v>1338</v>
      </c>
      <c r="G1498" s="123"/>
    </row>
    <row r="1499" spans="1:7" ht="12.75">
      <c r="A1499" s="100">
        <v>240314</v>
      </c>
      <c r="B1499" s="101" t="s">
        <v>2968</v>
      </c>
      <c r="C1499" s="124">
        <v>9686</v>
      </c>
      <c r="D1499" s="79">
        <v>0</v>
      </c>
      <c r="E1499" s="77" t="s">
        <v>1339</v>
      </c>
      <c r="F1499" s="84" t="s">
        <v>1340</v>
      </c>
      <c r="G1499" s="123"/>
    </row>
    <row r="1500" spans="1:7" ht="12.75">
      <c r="A1500" s="100">
        <v>240314</v>
      </c>
      <c r="B1500" s="101" t="s">
        <v>2968</v>
      </c>
      <c r="C1500" s="124">
        <v>13761</v>
      </c>
      <c r="D1500" s="79">
        <v>0</v>
      </c>
      <c r="E1500" s="77">
        <v>212968229</v>
      </c>
      <c r="F1500" s="84" t="s">
        <v>1341</v>
      </c>
      <c r="G1500" s="123"/>
    </row>
    <row r="1501" spans="1:7" ht="12.75">
      <c r="A1501" s="100">
        <v>240314</v>
      </c>
      <c r="B1501" s="101" t="s">
        <v>2968</v>
      </c>
      <c r="C1501" s="124">
        <v>30045</v>
      </c>
      <c r="D1501" s="79">
        <v>0</v>
      </c>
      <c r="E1501" s="77" t="s">
        <v>1342</v>
      </c>
      <c r="F1501" s="84" t="s">
        <v>1044</v>
      </c>
      <c r="G1501" s="123"/>
    </row>
    <row r="1502" spans="1:7" ht="12.75">
      <c r="A1502" s="100">
        <v>240314</v>
      </c>
      <c r="B1502" s="101" t="s">
        <v>2968</v>
      </c>
      <c r="C1502" s="124">
        <v>3813</v>
      </c>
      <c r="D1502" s="79">
        <v>0</v>
      </c>
      <c r="E1502" s="77" t="s">
        <v>1343</v>
      </c>
      <c r="F1502" s="84" t="s">
        <v>1344</v>
      </c>
      <c r="G1502" s="123"/>
    </row>
    <row r="1503" spans="1:7" ht="12.75">
      <c r="A1503" s="100">
        <v>240314</v>
      </c>
      <c r="B1503" s="101" t="s">
        <v>2968</v>
      </c>
      <c r="C1503" s="124">
        <v>8890</v>
      </c>
      <c r="D1503" s="79">
        <v>0</v>
      </c>
      <c r="E1503" s="77" t="s">
        <v>1345</v>
      </c>
      <c r="F1503" s="84" t="s">
        <v>1346</v>
      </c>
      <c r="G1503" s="123"/>
    </row>
    <row r="1504" spans="1:7" ht="12.75">
      <c r="A1504" s="100">
        <v>240314</v>
      </c>
      <c r="B1504" s="101" t="s">
        <v>2968</v>
      </c>
      <c r="C1504" s="124">
        <v>22952</v>
      </c>
      <c r="D1504" s="79">
        <v>0</v>
      </c>
      <c r="E1504" s="77" t="s">
        <v>1347</v>
      </c>
      <c r="F1504" s="84" t="s">
        <v>1348</v>
      </c>
      <c r="G1504" s="123"/>
    </row>
    <row r="1505" spans="1:7" ht="12.75">
      <c r="A1505" s="100">
        <v>240314</v>
      </c>
      <c r="B1505" s="101" t="s">
        <v>2968</v>
      </c>
      <c r="C1505" s="124">
        <v>4025</v>
      </c>
      <c r="D1505" s="79">
        <v>0</v>
      </c>
      <c r="E1505" s="77" t="s">
        <v>1349</v>
      </c>
      <c r="F1505" s="84" t="s">
        <v>1350</v>
      </c>
      <c r="G1505" s="123"/>
    </row>
    <row r="1506" spans="1:7" ht="12.75">
      <c r="A1506" s="100">
        <v>240314</v>
      </c>
      <c r="B1506" s="101" t="s">
        <v>2968</v>
      </c>
      <c r="C1506" s="124">
        <v>7201</v>
      </c>
      <c r="D1506" s="79">
        <v>0</v>
      </c>
      <c r="E1506" s="77" t="s">
        <v>1351</v>
      </c>
      <c r="F1506" s="84" t="s">
        <v>1352</v>
      </c>
      <c r="G1506" s="123"/>
    </row>
    <row r="1507" spans="1:7" ht="12.75">
      <c r="A1507" s="100">
        <v>240314</v>
      </c>
      <c r="B1507" s="101" t="s">
        <v>2968</v>
      </c>
      <c r="C1507" s="124">
        <v>12073</v>
      </c>
      <c r="D1507" s="79">
        <v>0</v>
      </c>
      <c r="E1507" s="77" t="s">
        <v>1353</v>
      </c>
      <c r="F1507" s="84" t="s">
        <v>1354</v>
      </c>
      <c r="G1507" s="123"/>
    </row>
    <row r="1508" spans="1:7" ht="12.75">
      <c r="A1508" s="100">
        <v>240314</v>
      </c>
      <c r="B1508" s="101" t="s">
        <v>2968</v>
      </c>
      <c r="C1508" s="124">
        <v>5979</v>
      </c>
      <c r="D1508" s="79">
        <v>0</v>
      </c>
      <c r="E1508" s="77" t="s">
        <v>1355</v>
      </c>
      <c r="F1508" s="84" t="s">
        <v>1356</v>
      </c>
      <c r="G1508" s="123"/>
    </row>
    <row r="1509" spans="1:7" ht="12.75">
      <c r="A1509" s="100">
        <v>240314</v>
      </c>
      <c r="B1509" s="101" t="s">
        <v>2968</v>
      </c>
      <c r="C1509" s="124">
        <v>6782</v>
      </c>
      <c r="D1509" s="79">
        <v>0</v>
      </c>
      <c r="E1509" s="77" t="s">
        <v>1357</v>
      </c>
      <c r="F1509" s="84" t="s">
        <v>1358</v>
      </c>
      <c r="G1509" s="123"/>
    </row>
    <row r="1510" spans="1:7" ht="12.75">
      <c r="A1510" s="100">
        <v>240314</v>
      </c>
      <c r="B1510" s="101" t="s">
        <v>2968</v>
      </c>
      <c r="C1510" s="124">
        <v>10984</v>
      </c>
      <c r="D1510" s="79">
        <v>0</v>
      </c>
      <c r="E1510" s="77" t="s">
        <v>1359</v>
      </c>
      <c r="F1510" s="84" t="s">
        <v>1360</v>
      </c>
      <c r="G1510" s="123"/>
    </row>
    <row r="1511" spans="1:7" ht="12.75">
      <c r="A1511" s="100">
        <v>240314</v>
      </c>
      <c r="B1511" s="101" t="s">
        <v>2968</v>
      </c>
      <c r="C1511" s="124">
        <v>8951</v>
      </c>
      <c r="D1511" s="79">
        <v>0</v>
      </c>
      <c r="E1511" s="77" t="s">
        <v>309</v>
      </c>
      <c r="F1511" s="84" t="s">
        <v>3149</v>
      </c>
      <c r="G1511" s="123"/>
    </row>
    <row r="1512" spans="1:7" ht="12.75">
      <c r="A1512" s="100">
        <v>240314</v>
      </c>
      <c r="B1512" s="101" t="s">
        <v>2968</v>
      </c>
      <c r="C1512" s="124">
        <v>3278</v>
      </c>
      <c r="D1512" s="79">
        <v>0</v>
      </c>
      <c r="E1512" s="77">
        <v>212268322</v>
      </c>
      <c r="F1512" s="84" t="s">
        <v>1361</v>
      </c>
      <c r="G1512" s="123"/>
    </row>
    <row r="1513" spans="1:7" ht="12.75">
      <c r="A1513" s="100">
        <v>240314</v>
      </c>
      <c r="B1513" s="101" t="s">
        <v>2968</v>
      </c>
      <c r="C1513" s="124">
        <v>5096</v>
      </c>
      <c r="D1513" s="79">
        <v>0</v>
      </c>
      <c r="E1513" s="77" t="s">
        <v>343</v>
      </c>
      <c r="F1513" s="84" t="s">
        <v>1362</v>
      </c>
      <c r="G1513" s="123"/>
    </row>
    <row r="1514" spans="1:7" ht="12.75">
      <c r="A1514" s="100">
        <v>240314</v>
      </c>
      <c r="B1514" s="101" t="s">
        <v>2968</v>
      </c>
      <c r="C1514" s="124">
        <v>6669</v>
      </c>
      <c r="D1514" s="79">
        <v>0</v>
      </c>
      <c r="E1514" s="77">
        <v>212768327</v>
      </c>
      <c r="F1514" s="84" t="s">
        <v>1363</v>
      </c>
      <c r="G1514" s="123"/>
    </row>
    <row r="1515" spans="1:7" ht="12.75">
      <c r="A1515" s="100">
        <v>240314</v>
      </c>
      <c r="B1515" s="101" t="s">
        <v>2968</v>
      </c>
      <c r="C1515" s="124">
        <v>3269</v>
      </c>
      <c r="D1515" s="79">
        <v>0</v>
      </c>
      <c r="E1515" s="77" t="s">
        <v>1364</v>
      </c>
      <c r="F1515" s="84" t="s">
        <v>1365</v>
      </c>
      <c r="G1515" s="123"/>
    </row>
    <row r="1516" spans="1:7" ht="12.75">
      <c r="A1516" s="100">
        <v>240314</v>
      </c>
      <c r="B1516" s="101" t="s">
        <v>2968</v>
      </c>
      <c r="C1516" s="124">
        <v>5688</v>
      </c>
      <c r="D1516" s="79">
        <v>0</v>
      </c>
      <c r="E1516" s="77" t="s">
        <v>1366</v>
      </c>
      <c r="F1516" s="84" t="s">
        <v>1367</v>
      </c>
      <c r="G1516" s="123"/>
    </row>
    <row r="1517" spans="1:7" ht="12.75">
      <c r="A1517" s="100">
        <v>240314</v>
      </c>
      <c r="B1517" s="101" t="s">
        <v>2968</v>
      </c>
      <c r="C1517" s="124">
        <v>2259</v>
      </c>
      <c r="D1517" s="79">
        <v>0</v>
      </c>
      <c r="E1517" s="77" t="s">
        <v>2751</v>
      </c>
      <c r="F1517" s="84" t="s">
        <v>1368</v>
      </c>
      <c r="G1517" s="123"/>
    </row>
    <row r="1518" spans="1:7" ht="12.75">
      <c r="A1518" s="100">
        <v>240314</v>
      </c>
      <c r="B1518" s="101" t="s">
        <v>2968</v>
      </c>
      <c r="C1518" s="124">
        <v>10042</v>
      </c>
      <c r="D1518" s="79">
        <v>0</v>
      </c>
      <c r="E1518" s="77" t="s">
        <v>1369</v>
      </c>
      <c r="F1518" s="84" t="s">
        <v>1370</v>
      </c>
      <c r="G1518" s="123"/>
    </row>
    <row r="1519" spans="1:7" ht="12.75">
      <c r="A1519" s="100">
        <v>240314</v>
      </c>
      <c r="B1519" s="101" t="s">
        <v>2968</v>
      </c>
      <c r="C1519" s="124">
        <v>20327</v>
      </c>
      <c r="D1519" s="79">
        <v>0</v>
      </c>
      <c r="E1519" s="77">
        <v>218568385</v>
      </c>
      <c r="F1519" s="84" t="s">
        <v>1371</v>
      </c>
      <c r="G1519" s="123"/>
    </row>
    <row r="1520" spans="1:7" ht="12.75">
      <c r="A1520" s="100">
        <v>240314</v>
      </c>
      <c r="B1520" s="101" t="s">
        <v>2968</v>
      </c>
      <c r="C1520" s="124">
        <v>6882</v>
      </c>
      <c r="D1520" s="79">
        <v>0</v>
      </c>
      <c r="E1520" s="77">
        <v>219768397</v>
      </c>
      <c r="F1520" s="84" t="s">
        <v>765</v>
      </c>
      <c r="G1520" s="123"/>
    </row>
    <row r="1521" spans="1:7" ht="12.75">
      <c r="A1521" s="100">
        <v>240314</v>
      </c>
      <c r="B1521" s="101" t="s">
        <v>2968</v>
      </c>
      <c r="C1521" s="124">
        <v>35719</v>
      </c>
      <c r="D1521" s="79">
        <v>0</v>
      </c>
      <c r="E1521" s="77" t="s">
        <v>1372</v>
      </c>
      <c r="F1521" s="84" t="s">
        <v>1373</v>
      </c>
      <c r="G1521" s="123"/>
    </row>
    <row r="1522" spans="1:7" ht="12.75">
      <c r="A1522" s="100">
        <v>240314</v>
      </c>
      <c r="B1522" s="101" t="s">
        <v>2968</v>
      </c>
      <c r="C1522" s="124">
        <v>13694</v>
      </c>
      <c r="D1522" s="79">
        <v>0</v>
      </c>
      <c r="E1522" s="77" t="s">
        <v>1374</v>
      </c>
      <c r="F1522" s="84" t="s">
        <v>1375</v>
      </c>
      <c r="G1522" s="123"/>
    </row>
    <row r="1523" spans="1:7" ht="12.75">
      <c r="A1523" s="100">
        <v>240314</v>
      </c>
      <c r="B1523" s="101" t="s">
        <v>2968</v>
      </c>
      <c r="C1523" s="124">
        <v>4749</v>
      </c>
      <c r="D1523" s="79">
        <v>0</v>
      </c>
      <c r="E1523" s="77" t="s">
        <v>1376</v>
      </c>
      <c r="F1523" s="84" t="s">
        <v>1377</v>
      </c>
      <c r="G1523" s="123"/>
    </row>
    <row r="1524" spans="1:7" ht="12.75">
      <c r="A1524" s="100">
        <v>240314</v>
      </c>
      <c r="B1524" s="101" t="s">
        <v>2968</v>
      </c>
      <c r="C1524" s="124">
        <v>30859</v>
      </c>
      <c r="D1524" s="79">
        <v>0</v>
      </c>
      <c r="E1524" s="77" t="s">
        <v>1378</v>
      </c>
      <c r="F1524" s="84" t="s">
        <v>1379</v>
      </c>
      <c r="G1524" s="123"/>
    </row>
    <row r="1525" spans="1:7" ht="12.75">
      <c r="A1525" s="100">
        <v>240314</v>
      </c>
      <c r="B1525" s="101" t="s">
        <v>2968</v>
      </c>
      <c r="C1525" s="124">
        <v>8538</v>
      </c>
      <c r="D1525" s="79">
        <v>0</v>
      </c>
      <c r="E1525" s="77" t="s">
        <v>1380</v>
      </c>
      <c r="F1525" s="84" t="s">
        <v>1381</v>
      </c>
      <c r="G1525" s="123"/>
    </row>
    <row r="1526" spans="1:7" ht="12.75">
      <c r="A1526" s="100">
        <v>240314</v>
      </c>
      <c r="B1526" s="101" t="s">
        <v>2968</v>
      </c>
      <c r="C1526" s="124">
        <v>17717</v>
      </c>
      <c r="D1526" s="79">
        <v>0</v>
      </c>
      <c r="E1526" s="77" t="s">
        <v>2706</v>
      </c>
      <c r="F1526" s="84" t="s">
        <v>1382</v>
      </c>
      <c r="G1526" s="123"/>
    </row>
    <row r="1527" spans="1:7" ht="12.75">
      <c r="A1527" s="100">
        <v>240314</v>
      </c>
      <c r="B1527" s="101" t="s">
        <v>2968</v>
      </c>
      <c r="C1527" s="124">
        <v>7454</v>
      </c>
      <c r="D1527" s="79">
        <v>0</v>
      </c>
      <c r="E1527" s="77" t="s">
        <v>2733</v>
      </c>
      <c r="F1527" s="84" t="s">
        <v>1383</v>
      </c>
      <c r="G1527" s="123"/>
    </row>
    <row r="1528" spans="1:7" ht="12.75">
      <c r="A1528" s="100">
        <v>240314</v>
      </c>
      <c r="B1528" s="101" t="s">
        <v>2968</v>
      </c>
      <c r="C1528" s="124">
        <v>7105</v>
      </c>
      <c r="D1528" s="79">
        <v>0</v>
      </c>
      <c r="E1528" s="77" t="s">
        <v>1384</v>
      </c>
      <c r="F1528" s="84" t="s">
        <v>1385</v>
      </c>
      <c r="G1528" s="123"/>
    </row>
    <row r="1529" spans="1:7" ht="12.75">
      <c r="A1529" s="100">
        <v>240314</v>
      </c>
      <c r="B1529" s="101" t="s">
        <v>2968</v>
      </c>
      <c r="C1529" s="124">
        <v>15105</v>
      </c>
      <c r="D1529" s="79">
        <v>0</v>
      </c>
      <c r="E1529" s="77" t="s">
        <v>1386</v>
      </c>
      <c r="F1529" s="84" t="s">
        <v>1387</v>
      </c>
      <c r="G1529" s="123"/>
    </row>
    <row r="1530" spans="1:7" ht="12.75">
      <c r="A1530" s="100">
        <v>240314</v>
      </c>
      <c r="B1530" s="101" t="s">
        <v>2968</v>
      </c>
      <c r="C1530" s="124">
        <v>8607</v>
      </c>
      <c r="D1530" s="79">
        <v>0</v>
      </c>
      <c r="E1530" s="77" t="s">
        <v>1388</v>
      </c>
      <c r="F1530" s="84" t="s">
        <v>1389</v>
      </c>
      <c r="G1530" s="123"/>
    </row>
    <row r="1531" spans="1:7" ht="12.75">
      <c r="A1531" s="100">
        <v>240314</v>
      </c>
      <c r="B1531" s="101" t="s">
        <v>2968</v>
      </c>
      <c r="C1531" s="124">
        <v>2393</v>
      </c>
      <c r="D1531" s="79">
        <v>0</v>
      </c>
      <c r="E1531" s="77" t="s">
        <v>1390</v>
      </c>
      <c r="F1531" s="84" t="s">
        <v>1391</v>
      </c>
      <c r="G1531" s="123"/>
    </row>
    <row r="1532" spans="1:7" ht="12.75">
      <c r="A1532" s="100">
        <v>240314</v>
      </c>
      <c r="B1532" s="101" t="s">
        <v>2968</v>
      </c>
      <c r="C1532" s="124">
        <v>3431</v>
      </c>
      <c r="D1532" s="79">
        <v>0</v>
      </c>
      <c r="E1532" s="77" t="s">
        <v>1392</v>
      </c>
      <c r="F1532" s="84" t="s">
        <v>1393</v>
      </c>
      <c r="G1532" s="123"/>
    </row>
    <row r="1533" spans="1:7" ht="12.75">
      <c r="A1533" s="100">
        <v>240314</v>
      </c>
      <c r="B1533" s="101" t="s">
        <v>2968</v>
      </c>
      <c r="C1533" s="124">
        <v>4534</v>
      </c>
      <c r="D1533" s="79">
        <v>0</v>
      </c>
      <c r="E1533" s="77" t="s">
        <v>1394</v>
      </c>
      <c r="F1533" s="84" t="s">
        <v>1395</v>
      </c>
      <c r="G1533" s="123"/>
    </row>
    <row r="1534" spans="1:7" ht="12.75">
      <c r="A1534" s="100">
        <v>240314</v>
      </c>
      <c r="B1534" s="101" t="s">
        <v>2968</v>
      </c>
      <c r="C1534" s="124">
        <v>126900</v>
      </c>
      <c r="D1534" s="79">
        <v>0</v>
      </c>
      <c r="E1534" s="77" t="s">
        <v>459</v>
      </c>
      <c r="F1534" s="84" t="s">
        <v>1396</v>
      </c>
      <c r="G1534" s="123"/>
    </row>
    <row r="1535" spans="1:7" ht="12.75">
      <c r="A1535" s="100">
        <v>240314</v>
      </c>
      <c r="B1535" s="101" t="s">
        <v>2968</v>
      </c>
      <c r="C1535" s="124">
        <v>5009</v>
      </c>
      <c r="D1535" s="79">
        <v>0</v>
      </c>
      <c r="E1535" s="77" t="s">
        <v>1397</v>
      </c>
      <c r="F1535" s="84" t="s">
        <v>1398</v>
      </c>
      <c r="G1535" s="123"/>
    </row>
    <row r="1536" spans="1:7" ht="12.75">
      <c r="A1536" s="100">
        <v>240314</v>
      </c>
      <c r="B1536" s="101" t="s">
        <v>2968</v>
      </c>
      <c r="C1536" s="124">
        <v>24163</v>
      </c>
      <c r="D1536" s="79">
        <v>0</v>
      </c>
      <c r="E1536" s="77" t="s">
        <v>1399</v>
      </c>
      <c r="F1536" s="84" t="s">
        <v>1400</v>
      </c>
      <c r="G1536" s="123"/>
    </row>
    <row r="1537" spans="1:7" ht="12.75">
      <c r="A1537" s="100">
        <v>240314</v>
      </c>
      <c r="B1537" s="101" t="s">
        <v>2968</v>
      </c>
      <c r="C1537" s="124">
        <v>11524</v>
      </c>
      <c r="D1537" s="79">
        <v>0</v>
      </c>
      <c r="E1537" s="77" t="s">
        <v>1401</v>
      </c>
      <c r="F1537" s="84" t="s">
        <v>1402</v>
      </c>
      <c r="G1537" s="123"/>
    </row>
    <row r="1538" spans="1:7" ht="12.75">
      <c r="A1538" s="100">
        <v>240314</v>
      </c>
      <c r="B1538" s="101" t="s">
        <v>2968</v>
      </c>
      <c r="C1538" s="124">
        <v>65716</v>
      </c>
      <c r="D1538" s="79">
        <v>0</v>
      </c>
      <c r="E1538" s="77" t="s">
        <v>1403</v>
      </c>
      <c r="F1538" s="84" t="s">
        <v>1404</v>
      </c>
      <c r="G1538" s="123"/>
    </row>
    <row r="1539" spans="1:7" ht="12.75">
      <c r="A1539" s="100">
        <v>240314</v>
      </c>
      <c r="B1539" s="101" t="s">
        <v>2968</v>
      </c>
      <c r="C1539" s="124">
        <v>46252</v>
      </c>
      <c r="D1539" s="79">
        <v>0</v>
      </c>
      <c r="E1539" s="77" t="s">
        <v>1405</v>
      </c>
      <c r="F1539" s="84" t="s">
        <v>3197</v>
      </c>
      <c r="G1539" s="123"/>
    </row>
    <row r="1540" spans="1:7" ht="12.75">
      <c r="A1540" s="100">
        <v>240314</v>
      </c>
      <c r="B1540" s="101" t="s">
        <v>2968</v>
      </c>
      <c r="C1540" s="124">
        <v>29927</v>
      </c>
      <c r="D1540" s="79">
        <v>0</v>
      </c>
      <c r="E1540" s="77" t="s">
        <v>1406</v>
      </c>
      <c r="F1540" s="84" t="s">
        <v>1407</v>
      </c>
      <c r="G1540" s="123"/>
    </row>
    <row r="1541" spans="1:7" ht="12.75">
      <c r="A1541" s="100">
        <v>240314</v>
      </c>
      <c r="B1541" s="101" t="s">
        <v>2968</v>
      </c>
      <c r="C1541" s="124">
        <v>16570</v>
      </c>
      <c r="D1541" s="79">
        <v>0</v>
      </c>
      <c r="E1541" s="77" t="s">
        <v>1408</v>
      </c>
      <c r="F1541" s="84" t="s">
        <v>2994</v>
      </c>
      <c r="G1541" s="123"/>
    </row>
    <row r="1542" spans="1:7" ht="12.75">
      <c r="A1542" s="100">
        <v>240314</v>
      </c>
      <c r="B1542" s="101" t="s">
        <v>2968</v>
      </c>
      <c r="C1542" s="124">
        <v>4273</v>
      </c>
      <c r="D1542" s="79">
        <v>0</v>
      </c>
      <c r="E1542" s="77" t="s">
        <v>1409</v>
      </c>
      <c r="F1542" s="84" t="s">
        <v>1410</v>
      </c>
      <c r="G1542" s="123"/>
    </row>
    <row r="1543" spans="1:7" ht="12.75">
      <c r="A1543" s="100">
        <v>240314</v>
      </c>
      <c r="B1543" s="101" t="s">
        <v>2968</v>
      </c>
      <c r="C1543" s="124">
        <v>52303</v>
      </c>
      <c r="D1543" s="79">
        <v>0</v>
      </c>
      <c r="E1543" s="77" t="s">
        <v>2818</v>
      </c>
      <c r="F1543" s="84" t="s">
        <v>1411</v>
      </c>
      <c r="G1543" s="123"/>
    </row>
    <row r="1544" spans="1:7" ht="12.75">
      <c r="A1544" s="100">
        <v>240314</v>
      </c>
      <c r="B1544" s="101" t="s">
        <v>2968</v>
      </c>
      <c r="C1544" s="124">
        <v>5231</v>
      </c>
      <c r="D1544" s="79">
        <v>0</v>
      </c>
      <c r="E1544" s="77" t="s">
        <v>1412</v>
      </c>
      <c r="F1544" s="84" t="s">
        <v>1413</v>
      </c>
      <c r="G1544" s="123"/>
    </row>
    <row r="1545" spans="1:7" ht="12.75">
      <c r="A1545" s="100">
        <v>240314</v>
      </c>
      <c r="B1545" s="101" t="s">
        <v>2968</v>
      </c>
      <c r="C1545" s="124">
        <v>7827</v>
      </c>
      <c r="D1545" s="79">
        <v>0</v>
      </c>
      <c r="E1545" s="77" t="s">
        <v>2849</v>
      </c>
      <c r="F1545" s="84" t="s">
        <v>1414</v>
      </c>
      <c r="G1545" s="123"/>
    </row>
    <row r="1546" spans="1:7" ht="12.75">
      <c r="A1546" s="100">
        <v>240314</v>
      </c>
      <c r="B1546" s="101" t="s">
        <v>2968</v>
      </c>
      <c r="C1546" s="124">
        <v>5737</v>
      </c>
      <c r="D1546" s="79">
        <v>0</v>
      </c>
      <c r="E1546" s="77" t="s">
        <v>1415</v>
      </c>
      <c r="F1546" s="84" t="s">
        <v>1416</v>
      </c>
      <c r="G1546" s="123"/>
    </row>
    <row r="1547" spans="1:7" ht="12.75">
      <c r="A1547" s="100">
        <v>240314</v>
      </c>
      <c r="B1547" s="101" t="s">
        <v>2968</v>
      </c>
      <c r="C1547" s="124">
        <v>44112</v>
      </c>
      <c r="D1547" s="79">
        <v>0</v>
      </c>
      <c r="E1547" s="77" t="s">
        <v>1417</v>
      </c>
      <c r="F1547" s="84" t="s">
        <v>1418</v>
      </c>
      <c r="G1547" s="123"/>
    </row>
    <row r="1548" spans="1:7" ht="12.75">
      <c r="A1548" s="100">
        <v>240314</v>
      </c>
      <c r="B1548" s="101" t="s">
        <v>2968</v>
      </c>
      <c r="C1548" s="124">
        <v>3084</v>
      </c>
      <c r="D1548" s="79">
        <v>0</v>
      </c>
      <c r="E1548" s="77" t="s">
        <v>1419</v>
      </c>
      <c r="F1548" s="84" t="s">
        <v>3217</v>
      </c>
      <c r="G1548" s="123"/>
    </row>
    <row r="1549" spans="1:7" ht="12.75">
      <c r="A1549" s="100">
        <v>240314</v>
      </c>
      <c r="B1549" s="101" t="s">
        <v>2968</v>
      </c>
      <c r="C1549" s="124">
        <v>7500</v>
      </c>
      <c r="D1549" s="79">
        <v>0</v>
      </c>
      <c r="E1549" s="77" t="s">
        <v>1420</v>
      </c>
      <c r="F1549" s="84" t="s">
        <v>1421</v>
      </c>
      <c r="G1549" s="123"/>
    </row>
    <row r="1550" spans="1:7" ht="12.75">
      <c r="A1550" s="100">
        <v>240314</v>
      </c>
      <c r="B1550" s="101" t="s">
        <v>2968</v>
      </c>
      <c r="C1550" s="124">
        <v>14015</v>
      </c>
      <c r="D1550" s="79">
        <v>0</v>
      </c>
      <c r="E1550" s="77" t="s">
        <v>1422</v>
      </c>
      <c r="F1550" s="84" t="s">
        <v>1423</v>
      </c>
      <c r="G1550" s="123"/>
    </row>
    <row r="1551" spans="1:7" ht="12.75">
      <c r="A1551" s="100">
        <v>240314</v>
      </c>
      <c r="B1551" s="101" t="s">
        <v>2968</v>
      </c>
      <c r="C1551" s="124">
        <v>35067</v>
      </c>
      <c r="D1551" s="79">
        <v>0</v>
      </c>
      <c r="E1551" s="77" t="s">
        <v>2650</v>
      </c>
      <c r="F1551" s="84" t="s">
        <v>1424</v>
      </c>
      <c r="G1551" s="123"/>
    </row>
    <row r="1552" spans="1:7" ht="12.75">
      <c r="A1552" s="100">
        <v>240314</v>
      </c>
      <c r="B1552" s="101" t="s">
        <v>2968</v>
      </c>
      <c r="C1552" s="124">
        <v>14562</v>
      </c>
      <c r="D1552" s="79">
        <v>0</v>
      </c>
      <c r="E1552" s="77" t="s">
        <v>1425</v>
      </c>
      <c r="F1552" s="84" t="s">
        <v>1426</v>
      </c>
      <c r="G1552" s="123"/>
    </row>
    <row r="1553" spans="1:7" ht="12.75">
      <c r="A1553" s="100">
        <v>240314</v>
      </c>
      <c r="B1553" s="101" t="s">
        <v>2968</v>
      </c>
      <c r="C1553" s="124">
        <v>12782</v>
      </c>
      <c r="D1553" s="79">
        <v>0</v>
      </c>
      <c r="E1553" s="77" t="s">
        <v>1427</v>
      </c>
      <c r="F1553" s="84" t="s">
        <v>2988</v>
      </c>
      <c r="G1553" s="123"/>
    </row>
    <row r="1554" spans="1:7" ht="12.75">
      <c r="A1554" s="100">
        <v>240314</v>
      </c>
      <c r="B1554" s="101" t="s">
        <v>2968</v>
      </c>
      <c r="C1554" s="124">
        <v>5917</v>
      </c>
      <c r="D1554" s="79">
        <v>0</v>
      </c>
      <c r="E1554" s="77" t="s">
        <v>1428</v>
      </c>
      <c r="F1554" s="84" t="s">
        <v>1429</v>
      </c>
      <c r="G1554" s="123"/>
    </row>
    <row r="1555" spans="1:7" ht="12.75">
      <c r="A1555" s="100">
        <v>240314</v>
      </c>
      <c r="B1555" s="101" t="s">
        <v>2968</v>
      </c>
      <c r="C1555" s="124">
        <v>6664</v>
      </c>
      <c r="D1555" s="79">
        <v>0</v>
      </c>
      <c r="E1555" s="77" t="s">
        <v>1430</v>
      </c>
      <c r="F1555" s="84" t="s">
        <v>1431</v>
      </c>
      <c r="G1555" s="123"/>
    </row>
    <row r="1556" spans="1:7" ht="12.75">
      <c r="A1556" s="100">
        <v>240314</v>
      </c>
      <c r="B1556" s="101" t="s">
        <v>2968</v>
      </c>
      <c r="C1556" s="124">
        <v>6900</v>
      </c>
      <c r="D1556" s="79">
        <v>0</v>
      </c>
      <c r="E1556" s="77">
        <v>215568855</v>
      </c>
      <c r="F1556" s="84" t="s">
        <v>1432</v>
      </c>
      <c r="G1556" s="123"/>
    </row>
    <row r="1557" spans="1:7" ht="12.75">
      <c r="A1557" s="100">
        <v>240314</v>
      </c>
      <c r="B1557" s="101" t="s">
        <v>2968</v>
      </c>
      <c r="C1557" s="124">
        <v>27453</v>
      </c>
      <c r="D1557" s="79">
        <v>0</v>
      </c>
      <c r="E1557" s="77" t="s">
        <v>1433</v>
      </c>
      <c r="F1557" s="84" t="s">
        <v>1434</v>
      </c>
      <c r="G1557" s="123"/>
    </row>
    <row r="1558" spans="1:7" ht="12.75">
      <c r="A1558" s="100">
        <v>240314</v>
      </c>
      <c r="B1558" s="101" t="s">
        <v>2968</v>
      </c>
      <c r="C1558" s="124">
        <v>1976</v>
      </c>
      <c r="D1558" s="79">
        <v>0</v>
      </c>
      <c r="E1558" s="77" t="s">
        <v>1435</v>
      </c>
      <c r="F1558" s="84" t="s">
        <v>1436</v>
      </c>
      <c r="G1558" s="123"/>
    </row>
    <row r="1559" spans="1:7" ht="12.75">
      <c r="A1559" s="100">
        <v>240314</v>
      </c>
      <c r="B1559" s="101" t="s">
        <v>2968</v>
      </c>
      <c r="C1559" s="124">
        <v>7171</v>
      </c>
      <c r="D1559" s="79">
        <v>0</v>
      </c>
      <c r="E1559" s="77" t="s">
        <v>1437</v>
      </c>
      <c r="F1559" s="84" t="s">
        <v>491</v>
      </c>
      <c r="G1559" s="123"/>
    </row>
    <row r="1560" spans="1:7" ht="12.75">
      <c r="A1560" s="100">
        <v>240314</v>
      </c>
      <c r="B1560" s="101" t="s">
        <v>2968</v>
      </c>
      <c r="C1560" s="124">
        <v>10986</v>
      </c>
      <c r="D1560" s="79">
        <v>0</v>
      </c>
      <c r="E1560" s="77" t="s">
        <v>1438</v>
      </c>
      <c r="F1560" s="84" t="s">
        <v>1439</v>
      </c>
      <c r="G1560" s="123"/>
    </row>
    <row r="1561" spans="1:7" ht="12.75">
      <c r="A1561" s="100">
        <v>240314</v>
      </c>
      <c r="B1561" s="101" t="s">
        <v>2968</v>
      </c>
      <c r="C1561" s="124">
        <v>22300</v>
      </c>
      <c r="D1561" s="79">
        <v>0</v>
      </c>
      <c r="E1561" s="77">
        <v>211070110</v>
      </c>
      <c r="F1561" s="84" t="s">
        <v>506</v>
      </c>
      <c r="G1561" s="123"/>
    </row>
    <row r="1562" spans="1:7" ht="12.75">
      <c r="A1562" s="100">
        <v>240314</v>
      </c>
      <c r="B1562" s="101" t="s">
        <v>2968</v>
      </c>
      <c r="C1562" s="124">
        <v>31263</v>
      </c>
      <c r="D1562" s="79">
        <v>0</v>
      </c>
      <c r="E1562" s="77">
        <v>212470124</v>
      </c>
      <c r="F1562" s="84" t="s">
        <v>1440</v>
      </c>
      <c r="G1562" s="123"/>
    </row>
    <row r="1563" spans="1:7" ht="12.75">
      <c r="A1563" s="100">
        <v>240314</v>
      </c>
      <c r="B1563" s="101" t="s">
        <v>2968</v>
      </c>
      <c r="C1563" s="124">
        <v>15904</v>
      </c>
      <c r="D1563" s="79">
        <v>0</v>
      </c>
      <c r="E1563" s="77">
        <v>210470204</v>
      </c>
      <c r="F1563" s="84" t="s">
        <v>1441</v>
      </c>
      <c r="G1563" s="123"/>
    </row>
    <row r="1564" spans="1:7" ht="12.75">
      <c r="A1564" s="100">
        <v>240314</v>
      </c>
      <c r="B1564" s="101" t="s">
        <v>2968</v>
      </c>
      <c r="C1564" s="124">
        <v>103307</v>
      </c>
      <c r="D1564" s="79">
        <v>0</v>
      </c>
      <c r="E1564" s="77">
        <v>211570215</v>
      </c>
      <c r="F1564" s="84" t="s">
        <v>1442</v>
      </c>
      <c r="G1564" s="123"/>
    </row>
    <row r="1565" spans="1:7" ht="12.75">
      <c r="A1565" s="100">
        <v>240314</v>
      </c>
      <c r="B1565" s="101" t="s">
        <v>2968</v>
      </c>
      <c r="C1565" s="124">
        <v>22768</v>
      </c>
      <c r="D1565" s="79">
        <v>0</v>
      </c>
      <c r="E1565" s="77" t="s">
        <v>1443</v>
      </c>
      <c r="F1565" s="84" t="s">
        <v>1444</v>
      </c>
      <c r="G1565" s="123"/>
    </row>
    <row r="1566" spans="1:7" ht="12.75">
      <c r="A1566" s="100">
        <v>240314</v>
      </c>
      <c r="B1566" s="101" t="s">
        <v>2968</v>
      </c>
      <c r="C1566" s="124">
        <v>11987</v>
      </c>
      <c r="D1566" s="79">
        <v>0</v>
      </c>
      <c r="E1566" s="77">
        <v>213070230</v>
      </c>
      <c r="F1566" s="84" t="s">
        <v>1445</v>
      </c>
      <c r="G1566" s="123"/>
    </row>
    <row r="1567" spans="1:7" ht="12.75">
      <c r="A1567" s="100">
        <v>240314</v>
      </c>
      <c r="B1567" s="101" t="s">
        <v>2968</v>
      </c>
      <c r="C1567" s="124">
        <v>19882</v>
      </c>
      <c r="D1567" s="79">
        <v>0</v>
      </c>
      <c r="E1567" s="77">
        <v>213370233</v>
      </c>
      <c r="F1567" s="84" t="s">
        <v>1446</v>
      </c>
      <c r="G1567" s="123"/>
    </row>
    <row r="1568" spans="1:7" ht="12.75">
      <c r="A1568" s="100">
        <v>240314</v>
      </c>
      <c r="B1568" s="101" t="s">
        <v>2968</v>
      </c>
      <c r="C1568" s="124">
        <v>42550</v>
      </c>
      <c r="D1568" s="79">
        <v>0</v>
      </c>
      <c r="E1568" s="77">
        <v>213570235</v>
      </c>
      <c r="F1568" s="84" t="s">
        <v>1447</v>
      </c>
      <c r="G1568" s="123"/>
    </row>
    <row r="1569" spans="1:7" ht="12.75">
      <c r="A1569" s="100">
        <v>240314</v>
      </c>
      <c r="B1569" s="101" t="s">
        <v>2968</v>
      </c>
      <c r="C1569" s="124">
        <v>40626</v>
      </c>
      <c r="D1569" s="79">
        <v>0</v>
      </c>
      <c r="E1569" s="77">
        <v>216570265</v>
      </c>
      <c r="F1569" s="84" t="s">
        <v>1448</v>
      </c>
      <c r="G1569" s="123"/>
    </row>
    <row r="1570" spans="1:7" ht="12.75">
      <c r="A1570" s="100">
        <v>240314</v>
      </c>
      <c r="B1570" s="101" t="s">
        <v>2968</v>
      </c>
      <c r="C1570" s="124">
        <v>27096</v>
      </c>
      <c r="D1570" s="79">
        <v>0</v>
      </c>
      <c r="E1570" s="77">
        <v>210070400</v>
      </c>
      <c r="F1570" s="84" t="s">
        <v>3167</v>
      </c>
      <c r="G1570" s="123"/>
    </row>
    <row r="1571" spans="1:7" ht="12.75">
      <c r="A1571" s="100">
        <v>240314</v>
      </c>
      <c r="B1571" s="101" t="s">
        <v>2968</v>
      </c>
      <c r="C1571" s="124">
        <v>52492</v>
      </c>
      <c r="D1571" s="79">
        <v>0</v>
      </c>
      <c r="E1571" s="77">
        <v>211870418</v>
      </c>
      <c r="F1571" s="84" t="s">
        <v>1449</v>
      </c>
      <c r="G1571" s="123"/>
    </row>
    <row r="1572" spans="1:7" ht="12.75">
      <c r="A1572" s="100">
        <v>240314</v>
      </c>
      <c r="B1572" s="101" t="s">
        <v>2968</v>
      </c>
      <c r="C1572" s="124">
        <v>100469</v>
      </c>
      <c r="D1572" s="79">
        <v>0</v>
      </c>
      <c r="E1572" s="77">
        <v>212970429</v>
      </c>
      <c r="F1572" s="84" t="s">
        <v>1450</v>
      </c>
      <c r="G1572" s="123"/>
    </row>
    <row r="1573" spans="1:7" ht="12.75">
      <c r="A1573" s="100">
        <v>240314</v>
      </c>
      <c r="B1573" s="101" t="s">
        <v>2968</v>
      </c>
      <c r="C1573" s="124">
        <v>30308</v>
      </c>
      <c r="D1573" s="79">
        <v>0</v>
      </c>
      <c r="E1573" s="77">
        <v>217370473</v>
      </c>
      <c r="F1573" s="84" t="s">
        <v>1451</v>
      </c>
      <c r="G1573" s="123"/>
    </row>
    <row r="1574" spans="1:7" ht="12.75">
      <c r="A1574" s="100">
        <v>240314</v>
      </c>
      <c r="B1574" s="101" t="s">
        <v>2968</v>
      </c>
      <c r="C1574" s="124">
        <v>52768</v>
      </c>
      <c r="D1574" s="79">
        <v>0</v>
      </c>
      <c r="E1574" s="77">
        <v>210870508</v>
      </c>
      <c r="F1574" s="84" t="s">
        <v>1452</v>
      </c>
      <c r="G1574" s="123"/>
    </row>
    <row r="1575" spans="1:7" ht="12.75">
      <c r="A1575" s="100">
        <v>240314</v>
      </c>
      <c r="B1575" s="101" t="s">
        <v>2968</v>
      </c>
      <c r="C1575" s="124">
        <v>31498</v>
      </c>
      <c r="D1575" s="79">
        <v>0</v>
      </c>
      <c r="E1575" s="77">
        <v>212370523</v>
      </c>
      <c r="F1575" s="84" t="s">
        <v>1453</v>
      </c>
      <c r="G1575" s="123"/>
    </row>
    <row r="1576" spans="1:7" ht="12.75">
      <c r="A1576" s="100">
        <v>240314</v>
      </c>
      <c r="B1576" s="101" t="s">
        <v>2968</v>
      </c>
      <c r="C1576" s="124">
        <v>91772</v>
      </c>
      <c r="D1576" s="79">
        <v>0</v>
      </c>
      <c r="E1576" s="77">
        <v>217070670</v>
      </c>
      <c r="F1576" s="84" t="s">
        <v>1454</v>
      </c>
      <c r="G1576" s="123"/>
    </row>
    <row r="1577" spans="1:7" ht="12.75">
      <c r="A1577" s="100">
        <v>240314</v>
      </c>
      <c r="B1577" s="101" t="s">
        <v>2968</v>
      </c>
      <c r="C1577" s="124">
        <v>60626</v>
      </c>
      <c r="D1577" s="79">
        <v>0</v>
      </c>
      <c r="E1577" s="77">
        <v>217870678</v>
      </c>
      <c r="F1577" s="84" t="s">
        <v>1455</v>
      </c>
      <c r="G1577" s="123"/>
    </row>
    <row r="1578" spans="1:7" ht="12.75">
      <c r="A1578" s="100">
        <v>240314</v>
      </c>
      <c r="B1578" s="101" t="s">
        <v>2968</v>
      </c>
      <c r="C1578" s="124">
        <v>29525</v>
      </c>
      <c r="D1578" s="79">
        <v>0</v>
      </c>
      <c r="E1578" s="77">
        <v>210270702</v>
      </c>
      <c r="F1578" s="84" t="s">
        <v>1456</v>
      </c>
      <c r="G1578" s="123"/>
    </row>
    <row r="1579" spans="1:7" ht="12.75">
      <c r="A1579" s="100">
        <v>240314</v>
      </c>
      <c r="B1579" s="101" t="s">
        <v>2968</v>
      </c>
      <c r="C1579" s="124">
        <v>96426</v>
      </c>
      <c r="D1579" s="79">
        <v>0</v>
      </c>
      <c r="E1579" s="77">
        <v>210870708</v>
      </c>
      <c r="F1579" s="84" t="s">
        <v>1457</v>
      </c>
      <c r="G1579" s="123"/>
    </row>
    <row r="1580" spans="1:7" ht="12.75">
      <c r="A1580" s="100">
        <v>240314</v>
      </c>
      <c r="B1580" s="101" t="s">
        <v>2968</v>
      </c>
      <c r="C1580" s="124">
        <v>131497</v>
      </c>
      <c r="D1580" s="79">
        <v>0</v>
      </c>
      <c r="E1580" s="77">
        <v>211370713</v>
      </c>
      <c r="F1580" s="84" t="s">
        <v>1458</v>
      </c>
      <c r="G1580" s="123"/>
    </row>
    <row r="1581" spans="1:7" ht="12.75">
      <c r="A1581" s="100">
        <v>240314</v>
      </c>
      <c r="B1581" s="101" t="s">
        <v>2968</v>
      </c>
      <c r="C1581" s="124">
        <v>40101</v>
      </c>
      <c r="D1581" s="79">
        <v>0</v>
      </c>
      <c r="E1581" s="77">
        <v>211770717</v>
      </c>
      <c r="F1581" s="84" t="s">
        <v>3211</v>
      </c>
      <c r="G1581" s="123"/>
    </row>
    <row r="1582" spans="1:7" ht="12.75">
      <c r="A1582" s="100">
        <v>240314</v>
      </c>
      <c r="B1582" s="101" t="s">
        <v>2968</v>
      </c>
      <c r="C1582" s="124">
        <v>62581</v>
      </c>
      <c r="D1582" s="79">
        <v>0</v>
      </c>
      <c r="E1582" s="77">
        <v>214270742</v>
      </c>
      <c r="F1582" s="84" t="s">
        <v>1459</v>
      </c>
      <c r="G1582" s="123"/>
    </row>
    <row r="1583" spans="1:7" ht="12.75">
      <c r="A1583" s="100">
        <v>240314</v>
      </c>
      <c r="B1583" s="101" t="s">
        <v>2968</v>
      </c>
      <c r="C1583" s="124">
        <v>68238</v>
      </c>
      <c r="D1583" s="79">
        <v>0</v>
      </c>
      <c r="E1583" s="77">
        <v>217170771</v>
      </c>
      <c r="F1583" s="84" t="s">
        <v>2988</v>
      </c>
      <c r="G1583" s="123"/>
    </row>
    <row r="1584" spans="1:7" ht="12.75">
      <c r="A1584" s="100">
        <v>240314</v>
      </c>
      <c r="B1584" s="101" t="s">
        <v>2968</v>
      </c>
      <c r="C1584" s="124">
        <v>57179</v>
      </c>
      <c r="D1584" s="79">
        <v>0</v>
      </c>
      <c r="E1584" s="77">
        <v>212070820</v>
      </c>
      <c r="F1584" s="84" t="s">
        <v>1460</v>
      </c>
      <c r="G1584" s="123"/>
    </row>
    <row r="1585" spans="1:7" ht="12.75">
      <c r="A1585" s="100">
        <v>240314</v>
      </c>
      <c r="B1585" s="101" t="s">
        <v>2968</v>
      </c>
      <c r="C1585" s="124">
        <v>46518</v>
      </c>
      <c r="D1585" s="79">
        <v>0</v>
      </c>
      <c r="E1585" s="77">
        <v>212370823</v>
      </c>
      <c r="F1585" s="84" t="s">
        <v>1461</v>
      </c>
      <c r="G1585" s="123"/>
    </row>
    <row r="1586" spans="1:7" ht="12.75">
      <c r="A1586" s="100">
        <v>240314</v>
      </c>
      <c r="B1586" s="101" t="s">
        <v>2968</v>
      </c>
      <c r="C1586" s="124">
        <v>6843</v>
      </c>
      <c r="D1586" s="79">
        <v>0</v>
      </c>
      <c r="E1586" s="77">
        <v>212473024</v>
      </c>
      <c r="F1586" s="84" t="s">
        <v>1462</v>
      </c>
      <c r="G1586" s="123"/>
    </row>
    <row r="1587" spans="1:7" ht="12.75">
      <c r="A1587" s="100">
        <v>240314</v>
      </c>
      <c r="B1587" s="101" t="s">
        <v>2968</v>
      </c>
      <c r="C1587" s="124">
        <v>15453</v>
      </c>
      <c r="D1587" s="79">
        <v>0</v>
      </c>
      <c r="E1587" s="77">
        <v>212673026</v>
      </c>
      <c r="F1587" s="84" t="s">
        <v>1463</v>
      </c>
      <c r="G1587" s="123"/>
    </row>
    <row r="1588" spans="1:7" ht="12.75">
      <c r="A1588" s="100">
        <v>240314</v>
      </c>
      <c r="B1588" s="101" t="s">
        <v>2968</v>
      </c>
      <c r="C1588" s="124">
        <v>12344</v>
      </c>
      <c r="D1588" s="79">
        <v>0</v>
      </c>
      <c r="E1588" s="77">
        <v>213073030</v>
      </c>
      <c r="F1588" s="84" t="s">
        <v>1464</v>
      </c>
      <c r="G1588" s="123"/>
    </row>
    <row r="1589" spans="1:7" ht="12.75">
      <c r="A1589" s="100">
        <v>240314</v>
      </c>
      <c r="B1589" s="101" t="s">
        <v>2968</v>
      </c>
      <c r="C1589" s="124">
        <v>16719</v>
      </c>
      <c r="D1589" s="79">
        <v>0</v>
      </c>
      <c r="E1589" s="77">
        <v>214373043</v>
      </c>
      <c r="F1589" s="84" t="s">
        <v>1465</v>
      </c>
      <c r="G1589" s="123"/>
    </row>
    <row r="1590" spans="1:7" ht="12.75">
      <c r="A1590" s="100">
        <v>240314</v>
      </c>
      <c r="B1590" s="101" t="s">
        <v>2968</v>
      </c>
      <c r="C1590" s="124">
        <v>20249</v>
      </c>
      <c r="D1590" s="79">
        <v>0</v>
      </c>
      <c r="E1590" s="77">
        <v>215573055</v>
      </c>
      <c r="F1590" s="84" t="s">
        <v>1466</v>
      </c>
      <c r="G1590" s="123"/>
    </row>
    <row r="1591" spans="1:7" ht="12.75">
      <c r="A1591" s="100">
        <v>240314</v>
      </c>
      <c r="B1591" s="101" t="s">
        <v>2968</v>
      </c>
      <c r="C1591" s="124">
        <v>39262</v>
      </c>
      <c r="D1591" s="79">
        <v>0</v>
      </c>
      <c r="E1591" s="77">
        <v>216773067</v>
      </c>
      <c r="F1591" s="84" t="s">
        <v>1467</v>
      </c>
      <c r="G1591" s="123"/>
    </row>
    <row r="1592" spans="1:7" ht="12.75">
      <c r="A1592" s="100">
        <v>240314</v>
      </c>
      <c r="B1592" s="101" t="s">
        <v>2968</v>
      </c>
      <c r="C1592" s="124">
        <v>25736</v>
      </c>
      <c r="D1592" s="79">
        <v>0</v>
      </c>
      <c r="E1592" s="77">
        <v>212473124</v>
      </c>
      <c r="F1592" s="84" t="s">
        <v>1468</v>
      </c>
      <c r="G1592" s="123"/>
    </row>
    <row r="1593" spans="1:7" ht="12.75">
      <c r="A1593" s="100">
        <v>240314</v>
      </c>
      <c r="B1593" s="101" t="s">
        <v>2968</v>
      </c>
      <c r="C1593" s="124">
        <v>10826</v>
      </c>
      <c r="D1593" s="79">
        <v>0</v>
      </c>
      <c r="E1593" s="77">
        <v>214873148</v>
      </c>
      <c r="F1593" s="84" t="s">
        <v>1469</v>
      </c>
      <c r="G1593" s="123"/>
    </row>
    <row r="1594" spans="1:7" ht="12.75">
      <c r="A1594" s="100">
        <v>240314</v>
      </c>
      <c r="B1594" s="101" t="s">
        <v>2968</v>
      </c>
      <c r="C1594" s="124">
        <v>9529</v>
      </c>
      <c r="D1594" s="79">
        <v>0</v>
      </c>
      <c r="E1594" s="77">
        <v>215273152</v>
      </c>
      <c r="F1594" s="84" t="s">
        <v>1470</v>
      </c>
      <c r="G1594" s="123"/>
    </row>
    <row r="1595" spans="1:7" ht="12.75">
      <c r="A1595" s="100">
        <v>240314</v>
      </c>
      <c r="B1595" s="101" t="s">
        <v>2968</v>
      </c>
      <c r="C1595" s="124">
        <v>91706</v>
      </c>
      <c r="D1595" s="79">
        <v>0</v>
      </c>
      <c r="E1595" s="77">
        <v>216873168</v>
      </c>
      <c r="F1595" s="84" t="s">
        <v>1471</v>
      </c>
      <c r="G1595" s="123"/>
    </row>
    <row r="1596" spans="1:7" ht="12.75">
      <c r="A1596" s="100">
        <v>240314</v>
      </c>
      <c r="B1596" s="101" t="s">
        <v>2968</v>
      </c>
      <c r="C1596" s="124">
        <v>14924</v>
      </c>
      <c r="D1596" s="79">
        <v>0</v>
      </c>
      <c r="E1596" s="77">
        <v>210073200</v>
      </c>
      <c r="F1596" s="84" t="s">
        <v>1472</v>
      </c>
      <c r="G1596" s="123"/>
    </row>
    <row r="1597" spans="1:7" ht="12.75">
      <c r="A1597" s="100">
        <v>240314</v>
      </c>
      <c r="B1597" s="101" t="s">
        <v>2968</v>
      </c>
      <c r="C1597" s="124">
        <v>74003</v>
      </c>
      <c r="D1597" s="79">
        <v>0</v>
      </c>
      <c r="E1597" s="77">
        <v>211773217</v>
      </c>
      <c r="F1597" s="84" t="s">
        <v>1473</v>
      </c>
      <c r="G1597" s="123"/>
    </row>
    <row r="1598" spans="1:7" ht="12.75">
      <c r="A1598" s="100">
        <v>240314</v>
      </c>
      <c r="B1598" s="101" t="s">
        <v>2968</v>
      </c>
      <c r="C1598" s="124">
        <v>16034</v>
      </c>
      <c r="D1598" s="79">
        <v>0</v>
      </c>
      <c r="E1598" s="77">
        <v>212673226</v>
      </c>
      <c r="F1598" s="84" t="s">
        <v>1474</v>
      </c>
      <c r="G1598" s="123"/>
    </row>
    <row r="1599" spans="1:7" ht="12.75">
      <c r="A1599" s="100">
        <v>240314</v>
      </c>
      <c r="B1599" s="101" t="s">
        <v>2968</v>
      </c>
      <c r="C1599" s="124">
        <v>14165</v>
      </c>
      <c r="D1599" s="79">
        <v>0</v>
      </c>
      <c r="E1599" s="77">
        <v>213673236</v>
      </c>
      <c r="F1599" s="84" t="s">
        <v>1475</v>
      </c>
      <c r="G1599" s="123"/>
    </row>
    <row r="1600" spans="1:7" ht="12.75">
      <c r="A1600" s="100">
        <v>240314</v>
      </c>
      <c r="B1600" s="101" t="s">
        <v>2968</v>
      </c>
      <c r="C1600" s="124">
        <v>83599</v>
      </c>
      <c r="D1600" s="79">
        <v>0</v>
      </c>
      <c r="E1600" s="77">
        <v>216873268</v>
      </c>
      <c r="F1600" s="84" t="s">
        <v>1476</v>
      </c>
      <c r="G1600" s="123"/>
    </row>
    <row r="1601" spans="1:7" ht="12.75">
      <c r="A1601" s="100">
        <v>240314</v>
      </c>
      <c r="B1601" s="101" t="s">
        <v>2968</v>
      </c>
      <c r="C1601" s="124">
        <v>14639</v>
      </c>
      <c r="D1601" s="79">
        <v>0</v>
      </c>
      <c r="E1601" s="77">
        <v>217073270</v>
      </c>
      <c r="F1601" s="84" t="s">
        <v>1477</v>
      </c>
      <c r="G1601" s="123"/>
    </row>
    <row r="1602" spans="1:7" ht="12.75">
      <c r="A1602" s="100">
        <v>240314</v>
      </c>
      <c r="B1602" s="101" t="s">
        <v>2968</v>
      </c>
      <c r="C1602" s="124">
        <v>30239</v>
      </c>
      <c r="D1602" s="79">
        <v>0</v>
      </c>
      <c r="E1602" s="77">
        <v>217573275</v>
      </c>
      <c r="F1602" s="84" t="s">
        <v>1478</v>
      </c>
      <c r="G1602" s="123"/>
    </row>
    <row r="1603" spans="1:7" ht="12.75">
      <c r="A1603" s="100">
        <v>240314</v>
      </c>
      <c r="B1603" s="101" t="s">
        <v>2968</v>
      </c>
      <c r="C1603" s="124">
        <v>43686</v>
      </c>
      <c r="D1603" s="79">
        <v>0</v>
      </c>
      <c r="E1603" s="77">
        <v>218373283</v>
      </c>
      <c r="F1603" s="84" t="s">
        <v>1479</v>
      </c>
      <c r="G1603" s="123"/>
    </row>
    <row r="1604" spans="1:7" ht="12.75">
      <c r="A1604" s="100">
        <v>240314</v>
      </c>
      <c r="B1604" s="101" t="s">
        <v>2968</v>
      </c>
      <c r="C1604" s="124">
        <v>50201</v>
      </c>
      <c r="D1604" s="79">
        <v>0</v>
      </c>
      <c r="E1604" s="77">
        <v>211973319</v>
      </c>
      <c r="F1604" s="84" t="s">
        <v>1480</v>
      </c>
      <c r="G1604" s="123"/>
    </row>
    <row r="1605" spans="1:7" ht="12.75">
      <c r="A1605" s="100">
        <v>240314</v>
      </c>
      <c r="B1605" s="101" t="s">
        <v>2968</v>
      </c>
      <c r="C1605" s="124">
        <v>10944</v>
      </c>
      <c r="D1605" s="79">
        <v>0</v>
      </c>
      <c r="E1605" s="77">
        <v>214773347</v>
      </c>
      <c r="F1605" s="84" t="s">
        <v>1481</v>
      </c>
      <c r="G1605" s="123"/>
    </row>
    <row r="1606" spans="1:7" ht="12.75">
      <c r="A1606" s="100">
        <v>240314</v>
      </c>
      <c r="B1606" s="101" t="s">
        <v>2968</v>
      </c>
      <c r="C1606" s="124">
        <v>34807</v>
      </c>
      <c r="D1606" s="79">
        <v>0</v>
      </c>
      <c r="E1606" s="77">
        <v>214973349</v>
      </c>
      <c r="F1606" s="84" t="s">
        <v>1482</v>
      </c>
      <c r="G1606" s="123"/>
    </row>
    <row r="1607" spans="1:7" ht="12.75">
      <c r="A1607" s="100">
        <v>240314</v>
      </c>
      <c r="B1607" s="101" t="s">
        <v>2968</v>
      </c>
      <c r="C1607" s="124">
        <v>19651</v>
      </c>
      <c r="D1607" s="79">
        <v>0</v>
      </c>
      <c r="E1607" s="77">
        <v>215273352</v>
      </c>
      <c r="F1607" s="84" t="s">
        <v>1483</v>
      </c>
      <c r="G1607" s="123"/>
    </row>
    <row r="1608" spans="1:7" ht="12.75">
      <c r="A1608" s="100">
        <v>240314</v>
      </c>
      <c r="B1608" s="101" t="s">
        <v>2968</v>
      </c>
      <c r="C1608" s="124">
        <v>25656</v>
      </c>
      <c r="D1608" s="79">
        <v>0</v>
      </c>
      <c r="E1608" s="77">
        <v>210873408</v>
      </c>
      <c r="F1608" s="84" t="s">
        <v>1484</v>
      </c>
      <c r="G1608" s="123"/>
    </row>
    <row r="1609" spans="1:7" ht="12.75">
      <c r="A1609" s="100">
        <v>240314</v>
      </c>
      <c r="B1609" s="101" t="s">
        <v>2968</v>
      </c>
      <c r="C1609" s="124">
        <v>57564</v>
      </c>
      <c r="D1609" s="79">
        <v>0</v>
      </c>
      <c r="E1609" s="77">
        <v>211173411</v>
      </c>
      <c r="F1609" s="84" t="s">
        <v>1485</v>
      </c>
      <c r="G1609" s="123"/>
    </row>
    <row r="1610" spans="1:7" ht="12.75">
      <c r="A1610" s="100">
        <v>240314</v>
      </c>
      <c r="B1610" s="101" t="s">
        <v>2968</v>
      </c>
      <c r="C1610" s="124">
        <v>44077</v>
      </c>
      <c r="D1610" s="79">
        <v>0</v>
      </c>
      <c r="E1610" s="77">
        <v>214373443</v>
      </c>
      <c r="F1610" s="84" t="s">
        <v>1486</v>
      </c>
      <c r="G1610" s="123"/>
    </row>
    <row r="1611" spans="1:7" ht="12.75">
      <c r="A1611" s="100">
        <v>240314</v>
      </c>
      <c r="B1611" s="101" t="s">
        <v>2968</v>
      </c>
      <c r="C1611" s="124">
        <v>41047</v>
      </c>
      <c r="D1611" s="79">
        <v>0</v>
      </c>
      <c r="E1611" s="77">
        <v>214973449</v>
      </c>
      <c r="F1611" s="84" t="s">
        <v>1487</v>
      </c>
      <c r="G1611" s="123"/>
    </row>
    <row r="1612" spans="1:7" ht="12.75">
      <c r="A1612" s="100">
        <v>240314</v>
      </c>
      <c r="B1612" s="101" t="s">
        <v>2968</v>
      </c>
      <c r="C1612" s="124">
        <v>8346</v>
      </c>
      <c r="D1612" s="79">
        <v>0</v>
      </c>
      <c r="E1612" s="77">
        <v>216173461</v>
      </c>
      <c r="F1612" s="84" t="s">
        <v>1488</v>
      </c>
      <c r="G1612" s="123"/>
    </row>
    <row r="1613" spans="1:7" ht="12.75">
      <c r="A1613" s="100">
        <v>240314</v>
      </c>
      <c r="B1613" s="101" t="s">
        <v>2968</v>
      </c>
      <c r="C1613" s="124">
        <v>34065</v>
      </c>
      <c r="D1613" s="79">
        <v>0</v>
      </c>
      <c r="E1613" s="77">
        <v>218373483</v>
      </c>
      <c r="F1613" s="84" t="s">
        <v>1489</v>
      </c>
      <c r="G1613" s="123"/>
    </row>
    <row r="1614" spans="1:7" ht="12.75">
      <c r="A1614" s="100">
        <v>240314</v>
      </c>
      <c r="B1614" s="101" t="s">
        <v>2968</v>
      </c>
      <c r="C1614" s="124">
        <v>73078</v>
      </c>
      <c r="D1614" s="79">
        <v>0</v>
      </c>
      <c r="E1614" s="77">
        <v>210473504</v>
      </c>
      <c r="F1614" s="84" t="s">
        <v>1490</v>
      </c>
      <c r="G1614" s="123"/>
    </row>
    <row r="1615" spans="1:7" ht="12.75">
      <c r="A1615" s="100">
        <v>240314</v>
      </c>
      <c r="B1615" s="101" t="s">
        <v>2968</v>
      </c>
      <c r="C1615" s="124">
        <v>14688</v>
      </c>
      <c r="D1615" s="79">
        <v>0</v>
      </c>
      <c r="E1615" s="77">
        <v>212073520</v>
      </c>
      <c r="F1615" s="84" t="s">
        <v>1491</v>
      </c>
      <c r="G1615" s="123"/>
    </row>
    <row r="1616" spans="1:7" ht="12.75">
      <c r="A1616" s="100">
        <v>240314</v>
      </c>
      <c r="B1616" s="101" t="s">
        <v>2968</v>
      </c>
      <c r="C1616" s="124">
        <v>7829</v>
      </c>
      <c r="D1616" s="79">
        <v>0</v>
      </c>
      <c r="E1616" s="77">
        <v>214773547</v>
      </c>
      <c r="F1616" s="84" t="s">
        <v>1492</v>
      </c>
      <c r="G1616" s="123"/>
    </row>
    <row r="1617" spans="1:7" ht="12.75">
      <c r="A1617" s="100">
        <v>240314</v>
      </c>
      <c r="B1617" s="101" t="s">
        <v>2968</v>
      </c>
      <c r="C1617" s="124">
        <v>54307</v>
      </c>
      <c r="D1617" s="79">
        <v>0</v>
      </c>
      <c r="E1617" s="77">
        <v>215573555</v>
      </c>
      <c r="F1617" s="84" t="s">
        <v>1493</v>
      </c>
      <c r="G1617" s="123"/>
    </row>
    <row r="1618" spans="1:7" ht="12.75">
      <c r="A1618" s="100">
        <v>240314</v>
      </c>
      <c r="B1618" s="101" t="s">
        <v>2968</v>
      </c>
      <c r="C1618" s="124">
        <v>12618</v>
      </c>
      <c r="D1618" s="79">
        <v>0</v>
      </c>
      <c r="E1618" s="77">
        <v>216373563</v>
      </c>
      <c r="F1618" s="84" t="s">
        <v>1494</v>
      </c>
      <c r="G1618" s="123"/>
    </row>
    <row r="1619" spans="1:7" ht="12.75">
      <c r="A1619" s="100">
        <v>240314</v>
      </c>
      <c r="B1619" s="101" t="s">
        <v>2968</v>
      </c>
      <c r="C1619" s="124">
        <v>31128</v>
      </c>
      <c r="D1619" s="79">
        <v>0</v>
      </c>
      <c r="E1619" s="77">
        <v>218573585</v>
      </c>
      <c r="F1619" s="84" t="s">
        <v>1495</v>
      </c>
      <c r="G1619" s="123"/>
    </row>
    <row r="1620" spans="1:7" ht="12.75">
      <c r="A1620" s="100">
        <v>240314</v>
      </c>
      <c r="B1620" s="101" t="s">
        <v>2968</v>
      </c>
      <c r="C1620" s="124">
        <v>51310</v>
      </c>
      <c r="D1620" s="79">
        <v>0</v>
      </c>
      <c r="E1620" s="77">
        <v>211673616</v>
      </c>
      <c r="F1620" s="84" t="s">
        <v>1496</v>
      </c>
      <c r="G1620" s="123"/>
    </row>
    <row r="1621" spans="1:7" ht="12.75">
      <c r="A1621" s="100">
        <v>240314</v>
      </c>
      <c r="B1621" s="101" t="s">
        <v>2968</v>
      </c>
      <c r="C1621" s="124">
        <v>9387</v>
      </c>
      <c r="D1621" s="79">
        <v>0</v>
      </c>
      <c r="E1621" s="77">
        <v>212273622</v>
      </c>
      <c r="F1621" s="84" t="s">
        <v>1497</v>
      </c>
      <c r="G1621" s="123"/>
    </row>
    <row r="1622" spans="1:7" ht="12.75">
      <c r="A1622" s="100">
        <v>240314</v>
      </c>
      <c r="B1622" s="101" t="s">
        <v>2968</v>
      </c>
      <c r="C1622" s="124">
        <v>41554</v>
      </c>
      <c r="D1622" s="79">
        <v>0</v>
      </c>
      <c r="E1622" s="77">
        <v>212473624</v>
      </c>
      <c r="F1622" s="84" t="s">
        <v>1498</v>
      </c>
      <c r="G1622" s="123"/>
    </row>
    <row r="1623" spans="1:7" ht="12.75">
      <c r="A1623" s="100">
        <v>240314</v>
      </c>
      <c r="B1623" s="101" t="s">
        <v>2968</v>
      </c>
      <c r="C1623" s="124">
        <v>18191</v>
      </c>
      <c r="D1623" s="79">
        <v>0</v>
      </c>
      <c r="E1623" s="77">
        <v>217173671</v>
      </c>
      <c r="F1623" s="84" t="s">
        <v>1499</v>
      </c>
      <c r="G1623" s="123"/>
    </row>
    <row r="1624" spans="1:7" ht="12.75">
      <c r="A1624" s="100">
        <v>240314</v>
      </c>
      <c r="B1624" s="101" t="s">
        <v>2968</v>
      </c>
      <c r="C1624" s="124">
        <v>26595</v>
      </c>
      <c r="D1624" s="79">
        <v>0</v>
      </c>
      <c r="E1624" s="77">
        <v>217573675</v>
      </c>
      <c r="F1624" s="84" t="s">
        <v>1500</v>
      </c>
      <c r="G1624" s="123"/>
    </row>
    <row r="1625" spans="1:7" ht="12.75">
      <c r="A1625" s="100">
        <v>240314</v>
      </c>
      <c r="B1625" s="101" t="s">
        <v>2968</v>
      </c>
      <c r="C1625" s="124">
        <v>24941</v>
      </c>
      <c r="D1625" s="79">
        <v>0</v>
      </c>
      <c r="E1625" s="77">
        <v>217873678</v>
      </c>
      <c r="F1625" s="84" t="s">
        <v>3210</v>
      </c>
      <c r="G1625" s="123"/>
    </row>
    <row r="1626" spans="1:7" ht="12.75">
      <c r="A1626" s="100">
        <v>240314</v>
      </c>
      <c r="B1626" s="101" t="s">
        <v>2968</v>
      </c>
      <c r="C1626" s="124">
        <v>11619</v>
      </c>
      <c r="D1626" s="79">
        <v>0</v>
      </c>
      <c r="E1626" s="77">
        <v>218673686</v>
      </c>
      <c r="F1626" s="84" t="s">
        <v>1501</v>
      </c>
      <c r="G1626" s="123"/>
    </row>
    <row r="1627" spans="1:7" ht="12.75">
      <c r="A1627" s="100">
        <v>240314</v>
      </c>
      <c r="B1627" s="101" t="s">
        <v>2968</v>
      </c>
      <c r="C1627" s="124">
        <v>9007</v>
      </c>
      <c r="D1627" s="79">
        <v>0</v>
      </c>
      <c r="E1627" s="77">
        <v>217073770</v>
      </c>
      <c r="F1627" s="84" t="s">
        <v>721</v>
      </c>
      <c r="G1627" s="123"/>
    </row>
    <row r="1628" spans="1:7" ht="12.75">
      <c r="A1628" s="100">
        <v>240314</v>
      </c>
      <c r="B1628" s="101" t="s">
        <v>2968</v>
      </c>
      <c r="C1628" s="124">
        <v>9546</v>
      </c>
      <c r="D1628" s="79">
        <v>0</v>
      </c>
      <c r="E1628" s="77">
        <v>215473854</v>
      </c>
      <c r="F1628" s="84" t="s">
        <v>1502</v>
      </c>
      <c r="G1628" s="123"/>
    </row>
    <row r="1629" spans="1:7" ht="12.75">
      <c r="A1629" s="100">
        <v>240314</v>
      </c>
      <c r="B1629" s="101" t="s">
        <v>2968</v>
      </c>
      <c r="C1629" s="124">
        <v>20642</v>
      </c>
      <c r="D1629" s="79">
        <v>0</v>
      </c>
      <c r="E1629" s="77">
        <v>216173861</v>
      </c>
      <c r="F1629" s="84" t="s">
        <v>1503</v>
      </c>
      <c r="G1629" s="123"/>
    </row>
    <row r="1630" spans="1:7" ht="12.75">
      <c r="A1630" s="100">
        <v>240314</v>
      </c>
      <c r="B1630" s="101" t="s">
        <v>2968</v>
      </c>
      <c r="C1630" s="124">
        <v>15408</v>
      </c>
      <c r="D1630" s="79">
        <v>0</v>
      </c>
      <c r="E1630" s="77">
        <v>217073870</v>
      </c>
      <c r="F1630" s="84" t="s">
        <v>1504</v>
      </c>
      <c r="G1630" s="123"/>
    </row>
    <row r="1631" spans="1:7" ht="12.75">
      <c r="A1631" s="100">
        <v>240314</v>
      </c>
      <c r="B1631" s="101" t="s">
        <v>2968</v>
      </c>
      <c r="C1631" s="124">
        <v>8078</v>
      </c>
      <c r="D1631" s="79">
        <v>0</v>
      </c>
      <c r="E1631" s="77">
        <v>217373873</v>
      </c>
      <c r="F1631" s="84" t="s">
        <v>1505</v>
      </c>
      <c r="G1631" s="123"/>
    </row>
    <row r="1632" spans="1:7" ht="12.75">
      <c r="A1632" s="100">
        <v>240314</v>
      </c>
      <c r="B1632" s="101" t="s">
        <v>2968</v>
      </c>
      <c r="C1632" s="124">
        <v>17931</v>
      </c>
      <c r="D1632" s="79">
        <v>0</v>
      </c>
      <c r="E1632" s="77">
        <v>212076020</v>
      </c>
      <c r="F1632" s="84" t="s">
        <v>1506</v>
      </c>
      <c r="G1632" s="123"/>
    </row>
    <row r="1633" spans="1:7" ht="12.75">
      <c r="A1633" s="100">
        <v>240314</v>
      </c>
      <c r="B1633" s="101" t="s">
        <v>2968</v>
      </c>
      <c r="C1633" s="124">
        <v>21479</v>
      </c>
      <c r="D1633" s="79">
        <v>0</v>
      </c>
      <c r="E1633" s="77">
        <v>213676036</v>
      </c>
      <c r="F1633" s="84" t="s">
        <v>1507</v>
      </c>
      <c r="G1633" s="123"/>
    </row>
    <row r="1634" spans="1:7" ht="12.75">
      <c r="A1634" s="100">
        <v>240314</v>
      </c>
      <c r="B1634" s="101" t="s">
        <v>2968</v>
      </c>
      <c r="C1634" s="124">
        <v>22747</v>
      </c>
      <c r="D1634" s="79">
        <v>0</v>
      </c>
      <c r="E1634" s="77">
        <v>214176041</v>
      </c>
      <c r="F1634" s="84" t="s">
        <v>1508</v>
      </c>
      <c r="G1634" s="123"/>
    </row>
    <row r="1635" spans="1:7" ht="12.75">
      <c r="A1635" s="100">
        <v>240314</v>
      </c>
      <c r="B1635" s="101" t="s">
        <v>2968</v>
      </c>
      <c r="C1635" s="124">
        <v>8228</v>
      </c>
      <c r="D1635" s="79">
        <v>0</v>
      </c>
      <c r="E1635" s="77">
        <v>215476054</v>
      </c>
      <c r="F1635" s="84" t="s">
        <v>3088</v>
      </c>
      <c r="G1635" s="123"/>
    </row>
    <row r="1636" spans="1:7" ht="12.75">
      <c r="A1636" s="100">
        <v>240314</v>
      </c>
      <c r="B1636" s="101" t="s">
        <v>2968</v>
      </c>
      <c r="C1636" s="124">
        <v>21717</v>
      </c>
      <c r="D1636" s="79">
        <v>0</v>
      </c>
      <c r="E1636" s="77">
        <v>210076100</v>
      </c>
      <c r="F1636" s="84" t="s">
        <v>2971</v>
      </c>
      <c r="G1636" s="123"/>
    </row>
    <row r="1637" spans="1:7" ht="12.75">
      <c r="A1637" s="100">
        <v>240314</v>
      </c>
      <c r="B1637" s="101" t="s">
        <v>2968</v>
      </c>
      <c r="C1637" s="124">
        <v>27087</v>
      </c>
      <c r="D1637" s="79">
        <v>0</v>
      </c>
      <c r="E1637" s="77">
        <v>211376113</v>
      </c>
      <c r="F1637" s="84" t="s">
        <v>1509</v>
      </c>
      <c r="G1637" s="123"/>
    </row>
    <row r="1638" spans="1:7" ht="12.75">
      <c r="A1638" s="100">
        <v>240314</v>
      </c>
      <c r="B1638" s="101" t="s">
        <v>2968</v>
      </c>
      <c r="C1638" s="124">
        <v>38702</v>
      </c>
      <c r="D1638" s="79">
        <v>0</v>
      </c>
      <c r="E1638" s="77">
        <v>212276122</v>
      </c>
      <c r="F1638" s="84" t="s">
        <v>1510</v>
      </c>
      <c r="G1638" s="123"/>
    </row>
    <row r="1639" spans="1:7" ht="12.75">
      <c r="A1639" s="100">
        <v>240314</v>
      </c>
      <c r="B1639" s="101" t="s">
        <v>2968</v>
      </c>
      <c r="C1639" s="124">
        <v>18273</v>
      </c>
      <c r="D1639" s="79">
        <v>0</v>
      </c>
      <c r="E1639" s="77">
        <v>212676126</v>
      </c>
      <c r="F1639" s="84" t="s">
        <v>1511</v>
      </c>
      <c r="G1639" s="123"/>
    </row>
    <row r="1640" spans="1:7" ht="12.75">
      <c r="A1640" s="100">
        <v>240314</v>
      </c>
      <c r="B1640" s="101" t="s">
        <v>2968</v>
      </c>
      <c r="C1640" s="124">
        <v>67826</v>
      </c>
      <c r="D1640" s="79">
        <v>0</v>
      </c>
      <c r="E1640" s="77">
        <v>213076130</v>
      </c>
      <c r="F1640" s="84" t="s">
        <v>3260</v>
      </c>
      <c r="G1640" s="123"/>
    </row>
    <row r="1641" spans="1:7" ht="12.75">
      <c r="A1641" s="100">
        <v>240314</v>
      </c>
      <c r="B1641" s="101" t="s">
        <v>2968</v>
      </c>
      <c r="C1641" s="124">
        <v>45440</v>
      </c>
      <c r="D1641" s="79">
        <v>0</v>
      </c>
      <c r="E1641" s="77">
        <v>213376233</v>
      </c>
      <c r="F1641" s="84" t="s">
        <v>1512</v>
      </c>
      <c r="G1641" s="123"/>
    </row>
    <row r="1642" spans="1:7" ht="12.75">
      <c r="A1642" s="100">
        <v>240314</v>
      </c>
      <c r="B1642" s="101" t="s">
        <v>2968</v>
      </c>
      <c r="C1642" s="124">
        <v>12060</v>
      </c>
      <c r="D1642" s="79">
        <v>0</v>
      </c>
      <c r="E1642" s="77">
        <v>214376243</v>
      </c>
      <c r="F1642" s="84" t="s">
        <v>1513</v>
      </c>
      <c r="G1642" s="123"/>
    </row>
    <row r="1643" spans="1:7" ht="12.75">
      <c r="A1643" s="100">
        <v>240314</v>
      </c>
      <c r="B1643" s="101" t="s">
        <v>2968</v>
      </c>
      <c r="C1643" s="124">
        <v>11457</v>
      </c>
      <c r="D1643" s="79">
        <v>0</v>
      </c>
      <c r="E1643" s="77">
        <v>214676246</v>
      </c>
      <c r="F1643" s="84" t="s">
        <v>1514</v>
      </c>
      <c r="G1643" s="123"/>
    </row>
    <row r="1644" spans="1:7" ht="12.75">
      <c r="A1644" s="100">
        <v>240314</v>
      </c>
      <c r="B1644" s="101" t="s">
        <v>2968</v>
      </c>
      <c r="C1644" s="124">
        <v>54526</v>
      </c>
      <c r="D1644" s="79">
        <v>0</v>
      </c>
      <c r="E1644" s="77">
        <v>214876248</v>
      </c>
      <c r="F1644" s="84" t="s">
        <v>1515</v>
      </c>
      <c r="G1644" s="123"/>
    </row>
    <row r="1645" spans="1:7" ht="12.75">
      <c r="A1645" s="100">
        <v>240314</v>
      </c>
      <c r="B1645" s="101" t="s">
        <v>2968</v>
      </c>
      <c r="C1645" s="124">
        <v>18353</v>
      </c>
      <c r="D1645" s="79">
        <v>0</v>
      </c>
      <c r="E1645" s="77">
        <v>215076250</v>
      </c>
      <c r="F1645" s="84" t="s">
        <v>1516</v>
      </c>
      <c r="G1645" s="123"/>
    </row>
    <row r="1646" spans="1:7" ht="12.75">
      <c r="A1646" s="100">
        <v>240314</v>
      </c>
      <c r="B1646" s="101" t="s">
        <v>2968</v>
      </c>
      <c r="C1646" s="124">
        <v>60852</v>
      </c>
      <c r="D1646" s="79">
        <v>0</v>
      </c>
      <c r="E1646" s="77">
        <v>217576275</v>
      </c>
      <c r="F1646" s="84" t="s">
        <v>1517</v>
      </c>
      <c r="G1646" s="123"/>
    </row>
    <row r="1647" spans="1:7" ht="12.75">
      <c r="A1647" s="100">
        <v>240314</v>
      </c>
      <c r="B1647" s="101" t="s">
        <v>2968</v>
      </c>
      <c r="C1647" s="124">
        <v>20327</v>
      </c>
      <c r="D1647" s="79">
        <v>0</v>
      </c>
      <c r="E1647" s="77">
        <v>210676306</v>
      </c>
      <c r="F1647" s="84" t="s">
        <v>1518</v>
      </c>
      <c r="G1647" s="123"/>
    </row>
    <row r="1648" spans="1:7" ht="12.75">
      <c r="A1648" s="100">
        <v>240314</v>
      </c>
      <c r="B1648" s="101" t="s">
        <v>2968</v>
      </c>
      <c r="C1648" s="124">
        <v>33165</v>
      </c>
      <c r="D1648" s="79">
        <v>0</v>
      </c>
      <c r="E1648" s="77">
        <v>211876318</v>
      </c>
      <c r="F1648" s="84" t="s">
        <v>1519</v>
      </c>
      <c r="G1648" s="123"/>
    </row>
    <row r="1649" spans="1:7" ht="12.75">
      <c r="A1649" s="100">
        <v>240314</v>
      </c>
      <c r="B1649" s="101" t="s">
        <v>2968</v>
      </c>
      <c r="C1649" s="124">
        <v>85486</v>
      </c>
      <c r="D1649" s="79">
        <v>0</v>
      </c>
      <c r="E1649" s="77">
        <v>216476364</v>
      </c>
      <c r="F1649" s="84" t="s">
        <v>1520</v>
      </c>
      <c r="G1649" s="123"/>
    </row>
    <row r="1650" spans="1:7" ht="12.75">
      <c r="A1650" s="100">
        <v>240314</v>
      </c>
      <c r="B1650" s="101" t="s">
        <v>2968</v>
      </c>
      <c r="C1650" s="124">
        <v>16139</v>
      </c>
      <c r="D1650" s="79">
        <v>0</v>
      </c>
      <c r="E1650" s="77">
        <v>217776377</v>
      </c>
      <c r="F1650" s="84" t="s">
        <v>1521</v>
      </c>
      <c r="G1650" s="123"/>
    </row>
    <row r="1651" spans="1:7" ht="12.75">
      <c r="A1651" s="100">
        <v>240314</v>
      </c>
      <c r="B1651" s="101" t="s">
        <v>2968</v>
      </c>
      <c r="C1651" s="124">
        <v>37292</v>
      </c>
      <c r="D1651" s="79">
        <v>0</v>
      </c>
      <c r="E1651" s="77">
        <v>210076400</v>
      </c>
      <c r="F1651" s="84" t="s">
        <v>3167</v>
      </c>
      <c r="G1651" s="123"/>
    </row>
    <row r="1652" spans="1:7" ht="12.75">
      <c r="A1652" s="100">
        <v>240314</v>
      </c>
      <c r="B1652" s="101" t="s">
        <v>2968</v>
      </c>
      <c r="C1652" s="124">
        <v>20859</v>
      </c>
      <c r="D1652" s="79">
        <v>0</v>
      </c>
      <c r="E1652" s="77">
        <v>210376403</v>
      </c>
      <c r="F1652" s="84" t="s">
        <v>558</v>
      </c>
      <c r="G1652" s="123"/>
    </row>
    <row r="1653" spans="1:7" ht="12.75">
      <c r="A1653" s="100">
        <v>240314</v>
      </c>
      <c r="B1653" s="101" t="s">
        <v>2968</v>
      </c>
      <c r="C1653" s="124">
        <v>19445</v>
      </c>
      <c r="D1653" s="79">
        <v>0</v>
      </c>
      <c r="E1653" s="77">
        <v>219776497</v>
      </c>
      <c r="F1653" s="84" t="s">
        <v>1522</v>
      </c>
      <c r="G1653" s="123"/>
    </row>
    <row r="1654" spans="1:7" ht="12.75">
      <c r="A1654" s="100">
        <v>240314</v>
      </c>
      <c r="B1654" s="101" t="s">
        <v>2968</v>
      </c>
      <c r="C1654" s="124">
        <v>60518</v>
      </c>
      <c r="D1654" s="79">
        <v>0</v>
      </c>
      <c r="E1654" s="77">
        <v>216376563</v>
      </c>
      <c r="F1654" s="84" t="s">
        <v>1523</v>
      </c>
      <c r="G1654" s="123"/>
    </row>
    <row r="1655" spans="1:7" ht="12.75">
      <c r="A1655" s="100">
        <v>240314</v>
      </c>
      <c r="B1655" s="101" t="s">
        <v>2968</v>
      </c>
      <c r="C1655" s="124">
        <v>21789</v>
      </c>
      <c r="D1655" s="79">
        <v>0</v>
      </c>
      <c r="E1655" s="77">
        <v>210676606</v>
      </c>
      <c r="F1655" s="84" t="s">
        <v>1199</v>
      </c>
      <c r="G1655" s="123"/>
    </row>
    <row r="1656" spans="1:7" ht="12.75">
      <c r="A1656" s="100">
        <v>240314</v>
      </c>
      <c r="B1656" s="101" t="s">
        <v>2968</v>
      </c>
      <c r="C1656" s="124">
        <v>21601</v>
      </c>
      <c r="D1656" s="79">
        <v>0</v>
      </c>
      <c r="E1656" s="77">
        <v>211676616</v>
      </c>
      <c r="F1656" s="84" t="s">
        <v>1524</v>
      </c>
      <c r="G1656" s="123"/>
    </row>
    <row r="1657" spans="1:7" ht="12.75">
      <c r="A1657" s="100">
        <v>240314</v>
      </c>
      <c r="B1657" s="101" t="s">
        <v>2968</v>
      </c>
      <c r="C1657" s="124">
        <v>46357</v>
      </c>
      <c r="D1657" s="79">
        <v>0</v>
      </c>
      <c r="E1657" s="77">
        <v>212276622</v>
      </c>
      <c r="F1657" s="84" t="s">
        <v>1525</v>
      </c>
      <c r="G1657" s="123"/>
    </row>
    <row r="1658" spans="1:7" ht="12.75">
      <c r="A1658" s="100">
        <v>240314</v>
      </c>
      <c r="B1658" s="101" t="s">
        <v>2968</v>
      </c>
      <c r="C1658" s="124">
        <v>17228</v>
      </c>
      <c r="D1658" s="79">
        <v>0</v>
      </c>
      <c r="E1658" s="77">
        <v>217076670</v>
      </c>
      <c r="F1658" s="84" t="s">
        <v>3211</v>
      </c>
      <c r="G1658" s="123"/>
    </row>
    <row r="1659" spans="1:7" ht="12.75">
      <c r="A1659" s="100">
        <v>240314</v>
      </c>
      <c r="B1659" s="101" t="s">
        <v>2968</v>
      </c>
      <c r="C1659" s="124">
        <v>53296</v>
      </c>
      <c r="D1659" s="79">
        <v>0</v>
      </c>
      <c r="E1659" s="77">
        <v>213676736</v>
      </c>
      <c r="F1659" s="84" t="s">
        <v>1526</v>
      </c>
      <c r="G1659" s="123"/>
    </row>
    <row r="1660" spans="1:7" ht="12.75">
      <c r="A1660" s="100">
        <v>240314</v>
      </c>
      <c r="B1660" s="101" t="s">
        <v>2968</v>
      </c>
      <c r="C1660" s="124">
        <v>23673</v>
      </c>
      <c r="D1660" s="79">
        <v>0</v>
      </c>
      <c r="E1660" s="77">
        <v>212376823</v>
      </c>
      <c r="F1660" s="84" t="s">
        <v>1527</v>
      </c>
      <c r="G1660" s="123"/>
    </row>
    <row r="1661" spans="1:7" ht="12.75">
      <c r="A1661" s="100">
        <v>240314</v>
      </c>
      <c r="B1661" s="101" t="s">
        <v>2968</v>
      </c>
      <c r="C1661" s="124">
        <v>22349</v>
      </c>
      <c r="D1661" s="79">
        <v>0</v>
      </c>
      <c r="E1661" s="77">
        <v>212876828</v>
      </c>
      <c r="F1661" s="84" t="s">
        <v>1528</v>
      </c>
      <c r="G1661" s="123"/>
    </row>
    <row r="1662" spans="1:7" ht="12.75">
      <c r="A1662" s="100">
        <v>240314</v>
      </c>
      <c r="B1662" s="101" t="s">
        <v>2968</v>
      </c>
      <c r="C1662" s="124">
        <v>9682</v>
      </c>
      <c r="D1662" s="79">
        <v>0</v>
      </c>
      <c r="E1662" s="77">
        <v>214576845</v>
      </c>
      <c r="F1662" s="84" t="s">
        <v>1529</v>
      </c>
      <c r="G1662" s="123"/>
    </row>
    <row r="1663" spans="1:7" ht="12.75">
      <c r="A1663" s="100">
        <v>240314</v>
      </c>
      <c r="B1663" s="101" t="s">
        <v>2968</v>
      </c>
      <c r="C1663" s="124">
        <v>14983</v>
      </c>
      <c r="D1663" s="79">
        <v>0</v>
      </c>
      <c r="E1663" s="77">
        <v>216376863</v>
      </c>
      <c r="F1663" s="84" t="s">
        <v>1530</v>
      </c>
      <c r="G1663" s="123"/>
    </row>
    <row r="1664" spans="1:7" ht="12.75">
      <c r="A1664" s="100">
        <v>240314</v>
      </c>
      <c r="B1664" s="101" t="s">
        <v>2968</v>
      </c>
      <c r="C1664" s="124">
        <v>14171</v>
      </c>
      <c r="D1664" s="79">
        <v>0</v>
      </c>
      <c r="E1664" s="77">
        <v>216976869</v>
      </c>
      <c r="F1664" s="84" t="s">
        <v>1531</v>
      </c>
      <c r="G1664" s="123"/>
    </row>
    <row r="1665" spans="1:7" ht="12.75">
      <c r="A1665" s="100">
        <v>240314</v>
      </c>
      <c r="B1665" s="101" t="s">
        <v>2968</v>
      </c>
      <c r="C1665" s="124">
        <v>20433</v>
      </c>
      <c r="D1665" s="79">
        <v>0</v>
      </c>
      <c r="E1665" s="77">
        <v>219076890</v>
      </c>
      <c r="F1665" s="84" t="s">
        <v>1532</v>
      </c>
      <c r="G1665" s="123"/>
    </row>
    <row r="1666" spans="1:7" ht="12.75">
      <c r="A1666" s="100">
        <v>240314</v>
      </c>
      <c r="B1666" s="101" t="s">
        <v>2968</v>
      </c>
      <c r="C1666" s="124">
        <v>100162</v>
      </c>
      <c r="D1666" s="79">
        <v>0</v>
      </c>
      <c r="E1666" s="77">
        <v>219276892</v>
      </c>
      <c r="F1666" s="84" t="s">
        <v>1533</v>
      </c>
      <c r="G1666" s="123"/>
    </row>
    <row r="1667" spans="1:7" ht="12.75">
      <c r="A1667" s="100">
        <v>240314</v>
      </c>
      <c r="B1667" s="101" t="s">
        <v>2968</v>
      </c>
      <c r="C1667" s="124">
        <v>43644</v>
      </c>
      <c r="D1667" s="79">
        <v>0</v>
      </c>
      <c r="E1667" s="77">
        <v>219576895</v>
      </c>
      <c r="F1667" s="84" t="s">
        <v>1534</v>
      </c>
      <c r="G1667" s="123"/>
    </row>
    <row r="1668" spans="1:7" ht="12.75">
      <c r="A1668" s="100">
        <v>240314</v>
      </c>
      <c r="B1668" s="101" t="s">
        <v>2968</v>
      </c>
      <c r="C1668" s="124">
        <v>99536</v>
      </c>
      <c r="D1668" s="79">
        <v>0</v>
      </c>
      <c r="E1668" s="77">
        <v>210181001</v>
      </c>
      <c r="F1668" s="84" t="s">
        <v>2991</v>
      </c>
      <c r="G1668" s="123"/>
    </row>
    <row r="1669" spans="1:7" ht="12.75">
      <c r="A1669" s="100">
        <v>240314</v>
      </c>
      <c r="B1669" s="101" t="s">
        <v>2968</v>
      </c>
      <c r="C1669" s="124">
        <v>70415</v>
      </c>
      <c r="D1669" s="79">
        <v>0</v>
      </c>
      <c r="E1669" s="77">
        <v>216581065</v>
      </c>
      <c r="F1669" s="84" t="s">
        <v>1535</v>
      </c>
      <c r="G1669" s="123"/>
    </row>
    <row r="1670" spans="1:7" ht="12.75">
      <c r="A1670" s="100">
        <v>240314</v>
      </c>
      <c r="B1670" s="101" t="s">
        <v>2968</v>
      </c>
      <c r="C1670" s="124">
        <v>7165</v>
      </c>
      <c r="D1670" s="79">
        <v>0</v>
      </c>
      <c r="E1670" s="77">
        <v>212081220</v>
      </c>
      <c r="F1670" s="84" t="s">
        <v>1536</v>
      </c>
      <c r="G1670" s="123"/>
    </row>
    <row r="1671" spans="1:7" ht="12.75">
      <c r="A1671" s="100">
        <v>240314</v>
      </c>
      <c r="B1671" s="101" t="s">
        <v>2968</v>
      </c>
      <c r="C1671" s="124">
        <v>27241</v>
      </c>
      <c r="D1671" s="79">
        <v>0</v>
      </c>
      <c r="E1671" s="77">
        <v>210081300</v>
      </c>
      <c r="F1671" s="84" t="s">
        <v>1537</v>
      </c>
      <c r="G1671" s="123"/>
    </row>
    <row r="1672" spans="1:7" ht="12.75">
      <c r="A1672" s="100">
        <v>240314</v>
      </c>
      <c r="B1672" s="101" t="s">
        <v>2968</v>
      </c>
      <c r="C1672" s="124">
        <v>7614</v>
      </c>
      <c r="D1672" s="79">
        <v>0</v>
      </c>
      <c r="E1672" s="77">
        <v>219181591</v>
      </c>
      <c r="F1672" s="84" t="s">
        <v>1538</v>
      </c>
      <c r="G1672" s="123"/>
    </row>
    <row r="1673" spans="1:7" ht="12.75">
      <c r="A1673" s="100">
        <v>240314</v>
      </c>
      <c r="B1673" s="101" t="s">
        <v>2968</v>
      </c>
      <c r="C1673" s="124">
        <v>70522</v>
      </c>
      <c r="D1673" s="79">
        <v>0</v>
      </c>
      <c r="E1673" s="77">
        <v>213681736</v>
      </c>
      <c r="F1673" s="84" t="s">
        <v>1539</v>
      </c>
      <c r="G1673" s="123"/>
    </row>
    <row r="1674" spans="1:7" ht="12.75">
      <c r="A1674" s="100">
        <v>240314</v>
      </c>
      <c r="B1674" s="101" t="s">
        <v>2968</v>
      </c>
      <c r="C1674" s="124">
        <v>96288</v>
      </c>
      <c r="D1674" s="79">
        <v>0</v>
      </c>
      <c r="E1674" s="77">
        <v>219481794</v>
      </c>
      <c r="F1674" s="84" t="s">
        <v>1540</v>
      </c>
      <c r="G1674" s="123"/>
    </row>
    <row r="1675" spans="1:7" ht="12.75">
      <c r="A1675" s="100">
        <v>240314</v>
      </c>
      <c r="B1675" s="101" t="s">
        <v>2968</v>
      </c>
      <c r="C1675" s="124">
        <v>140398</v>
      </c>
      <c r="D1675" s="79">
        <v>0</v>
      </c>
      <c r="E1675" s="77">
        <v>210185001</v>
      </c>
      <c r="F1675" s="84" t="s">
        <v>1541</v>
      </c>
      <c r="G1675" s="123"/>
    </row>
    <row r="1676" spans="1:7" ht="12.75">
      <c r="A1676" s="100">
        <v>240314</v>
      </c>
      <c r="B1676" s="101" t="s">
        <v>2968</v>
      </c>
      <c r="C1676" s="124">
        <v>45931</v>
      </c>
      <c r="D1676" s="79">
        <v>0</v>
      </c>
      <c r="E1676" s="77">
        <v>211085010</v>
      </c>
      <c r="F1676" s="84" t="s">
        <v>1542</v>
      </c>
      <c r="G1676" s="123"/>
    </row>
    <row r="1677" spans="1:7" ht="12.75">
      <c r="A1677" s="100">
        <v>240314</v>
      </c>
      <c r="B1677" s="101" t="s">
        <v>2968</v>
      </c>
      <c r="C1677" s="124">
        <v>2257</v>
      </c>
      <c r="D1677" s="79">
        <v>0</v>
      </c>
      <c r="E1677" s="77">
        <v>211585015</v>
      </c>
      <c r="F1677" s="84" t="s">
        <v>1543</v>
      </c>
      <c r="G1677" s="123"/>
    </row>
    <row r="1678" spans="1:7" ht="12.75">
      <c r="A1678" s="100">
        <v>240314</v>
      </c>
      <c r="B1678" s="101" t="s">
        <v>2968</v>
      </c>
      <c r="C1678" s="124">
        <v>22898</v>
      </c>
      <c r="D1678" s="79">
        <v>0</v>
      </c>
      <c r="E1678" s="77">
        <v>212585125</v>
      </c>
      <c r="F1678" s="84" t="s">
        <v>1544</v>
      </c>
      <c r="G1678" s="123"/>
    </row>
    <row r="1679" spans="1:7" ht="12.75">
      <c r="A1679" s="100">
        <v>240314</v>
      </c>
      <c r="B1679" s="101" t="s">
        <v>2968</v>
      </c>
      <c r="C1679" s="124">
        <v>3114</v>
      </c>
      <c r="D1679" s="79">
        <v>0</v>
      </c>
      <c r="E1679" s="77">
        <v>213685136</v>
      </c>
      <c r="F1679" s="84" t="s">
        <v>1545</v>
      </c>
      <c r="G1679" s="123"/>
    </row>
    <row r="1680" spans="1:7" ht="12.75">
      <c r="A1680" s="100">
        <v>240314</v>
      </c>
      <c r="B1680" s="101" t="s">
        <v>2968</v>
      </c>
      <c r="C1680" s="124">
        <v>20074</v>
      </c>
      <c r="D1680" s="79">
        <v>0</v>
      </c>
      <c r="E1680" s="77">
        <v>213985139</v>
      </c>
      <c r="F1680" s="84" t="s">
        <v>1546</v>
      </c>
      <c r="G1680" s="123"/>
    </row>
    <row r="1681" spans="1:7" ht="12.75">
      <c r="A1681" s="100">
        <v>240314</v>
      </c>
      <c r="B1681" s="101" t="s">
        <v>2968</v>
      </c>
      <c r="C1681" s="124">
        <v>20587</v>
      </c>
      <c r="D1681" s="79">
        <v>0</v>
      </c>
      <c r="E1681" s="77">
        <v>216285162</v>
      </c>
      <c r="F1681" s="84" t="s">
        <v>1547</v>
      </c>
      <c r="G1681" s="123"/>
    </row>
    <row r="1682" spans="1:7" ht="12.75">
      <c r="A1682" s="100">
        <v>240314</v>
      </c>
      <c r="B1682" s="101" t="s">
        <v>2968</v>
      </c>
      <c r="C1682" s="124">
        <v>19628</v>
      </c>
      <c r="D1682" s="79">
        <v>0</v>
      </c>
      <c r="E1682" s="77">
        <v>212585225</v>
      </c>
      <c r="F1682" s="84" t="s">
        <v>1548</v>
      </c>
      <c r="G1682" s="123"/>
    </row>
    <row r="1683" spans="1:7" ht="12.75">
      <c r="A1683" s="100">
        <v>240314</v>
      </c>
      <c r="B1683" s="101" t="s">
        <v>2968</v>
      </c>
      <c r="C1683" s="124">
        <v>19323</v>
      </c>
      <c r="D1683" s="79">
        <v>0</v>
      </c>
      <c r="E1683" s="77">
        <v>213085230</v>
      </c>
      <c r="F1683" s="84" t="s">
        <v>1549</v>
      </c>
      <c r="G1683" s="123"/>
    </row>
    <row r="1684" spans="1:7" ht="12.75">
      <c r="A1684" s="100">
        <v>240314</v>
      </c>
      <c r="B1684" s="101" t="s">
        <v>2968</v>
      </c>
      <c r="C1684" s="124">
        <v>50256</v>
      </c>
      <c r="D1684" s="79">
        <v>0</v>
      </c>
      <c r="E1684" s="77">
        <v>215085250</v>
      </c>
      <c r="F1684" s="84" t="s">
        <v>1550</v>
      </c>
      <c r="G1684" s="123"/>
    </row>
    <row r="1685" spans="1:7" ht="12.75">
      <c r="A1685" s="100">
        <v>240314</v>
      </c>
      <c r="B1685" s="101" t="s">
        <v>2968</v>
      </c>
      <c r="C1685" s="124">
        <v>14837</v>
      </c>
      <c r="D1685" s="79">
        <v>0</v>
      </c>
      <c r="E1685" s="77">
        <v>216385263</v>
      </c>
      <c r="F1685" s="84" t="s">
        <v>1551</v>
      </c>
      <c r="G1685" s="123"/>
    </row>
    <row r="1686" spans="1:7" ht="12.75">
      <c r="A1686" s="100">
        <v>240314</v>
      </c>
      <c r="B1686" s="101" t="s">
        <v>2968</v>
      </c>
      <c r="C1686" s="124">
        <v>2208</v>
      </c>
      <c r="D1686" s="79">
        <v>0</v>
      </c>
      <c r="E1686" s="77">
        <v>217985279</v>
      </c>
      <c r="F1686" s="84" t="s">
        <v>1552</v>
      </c>
      <c r="G1686" s="123"/>
    </row>
    <row r="1687" spans="1:7" ht="12.75">
      <c r="A1687" s="100">
        <v>240314</v>
      </c>
      <c r="B1687" s="101" t="s">
        <v>2968</v>
      </c>
      <c r="C1687" s="124">
        <v>7129</v>
      </c>
      <c r="D1687" s="79">
        <v>0</v>
      </c>
      <c r="E1687" s="77">
        <v>210085300</v>
      </c>
      <c r="F1687" s="84" t="s">
        <v>3199</v>
      </c>
      <c r="G1687" s="123"/>
    </row>
    <row r="1688" spans="1:7" ht="12.75">
      <c r="A1688" s="100">
        <v>240314</v>
      </c>
      <c r="B1688" s="101" t="s">
        <v>2968</v>
      </c>
      <c r="C1688" s="124">
        <v>3608</v>
      </c>
      <c r="D1688" s="79">
        <v>0</v>
      </c>
      <c r="E1688" s="77">
        <v>211585315</v>
      </c>
      <c r="F1688" s="84" t="s">
        <v>1553</v>
      </c>
      <c r="G1688" s="123"/>
    </row>
    <row r="1689" spans="1:7" ht="12.75">
      <c r="A1689" s="100">
        <v>240314</v>
      </c>
      <c r="B1689" s="101" t="s">
        <v>2968</v>
      </c>
      <c r="C1689" s="124">
        <v>11619</v>
      </c>
      <c r="D1689" s="79">
        <v>0</v>
      </c>
      <c r="E1689" s="77">
        <v>212585325</v>
      </c>
      <c r="F1689" s="84" t="s">
        <v>1554</v>
      </c>
      <c r="G1689" s="123"/>
    </row>
    <row r="1690" spans="1:7" ht="12.75">
      <c r="A1690" s="100">
        <v>240314</v>
      </c>
      <c r="B1690" s="101" t="s">
        <v>2968</v>
      </c>
      <c r="C1690" s="124">
        <v>18663</v>
      </c>
      <c r="D1690" s="79">
        <v>0</v>
      </c>
      <c r="E1690" s="77">
        <v>210085400</v>
      </c>
      <c r="F1690" s="84" t="s">
        <v>1555</v>
      </c>
      <c r="G1690" s="123"/>
    </row>
    <row r="1691" spans="1:7" ht="12.75">
      <c r="A1691" s="100">
        <v>240314</v>
      </c>
      <c r="B1691" s="101" t="s">
        <v>2968</v>
      </c>
      <c r="C1691" s="124">
        <v>29272</v>
      </c>
      <c r="D1691" s="79">
        <v>0</v>
      </c>
      <c r="E1691" s="77">
        <v>211085410</v>
      </c>
      <c r="F1691" s="84" t="s">
        <v>1556</v>
      </c>
      <c r="G1691" s="123"/>
    </row>
    <row r="1692" spans="1:7" ht="12.75">
      <c r="A1692" s="100">
        <v>240314</v>
      </c>
      <c r="B1692" s="101" t="s">
        <v>2968</v>
      </c>
      <c r="C1692" s="124">
        <v>20512</v>
      </c>
      <c r="D1692" s="79">
        <v>0</v>
      </c>
      <c r="E1692" s="77">
        <v>213085430</v>
      </c>
      <c r="F1692" s="84" t="s">
        <v>1557</v>
      </c>
      <c r="G1692" s="123"/>
    </row>
    <row r="1693" spans="1:7" ht="12.75">
      <c r="A1693" s="100">
        <v>240314</v>
      </c>
      <c r="B1693" s="101" t="s">
        <v>2968</v>
      </c>
      <c r="C1693" s="124">
        <v>32511</v>
      </c>
      <c r="D1693" s="79">
        <v>0</v>
      </c>
      <c r="E1693" s="77">
        <v>214085440</v>
      </c>
      <c r="F1693" s="84" t="s">
        <v>491</v>
      </c>
      <c r="G1693" s="123"/>
    </row>
    <row r="1694" spans="1:7" ht="12.75">
      <c r="A1694" s="100">
        <v>240314</v>
      </c>
      <c r="B1694" s="101" t="s">
        <v>2968</v>
      </c>
      <c r="C1694" s="124">
        <v>9240</v>
      </c>
      <c r="D1694" s="79">
        <v>0</v>
      </c>
      <c r="E1694" s="77">
        <v>211986219</v>
      </c>
      <c r="F1694" s="84" t="s">
        <v>1558</v>
      </c>
      <c r="G1694" s="123"/>
    </row>
    <row r="1695" spans="1:7" ht="12.75">
      <c r="A1695" s="100">
        <v>240314</v>
      </c>
      <c r="B1695" s="101" t="s">
        <v>2968</v>
      </c>
      <c r="C1695" s="124">
        <v>81549</v>
      </c>
      <c r="D1695" s="79">
        <v>0</v>
      </c>
      <c r="E1695" s="77">
        <v>212086320</v>
      </c>
      <c r="F1695" s="84" t="s">
        <v>1559</v>
      </c>
      <c r="G1695" s="123"/>
    </row>
    <row r="1696" spans="1:7" ht="12.75">
      <c r="A1696" s="100">
        <v>240314</v>
      </c>
      <c r="B1696" s="101" t="s">
        <v>2968</v>
      </c>
      <c r="C1696" s="124">
        <v>27659</v>
      </c>
      <c r="D1696" s="79">
        <v>0</v>
      </c>
      <c r="E1696" s="77">
        <v>216986569</v>
      </c>
      <c r="F1696" s="84" t="s">
        <v>1560</v>
      </c>
      <c r="G1696" s="123"/>
    </row>
    <row r="1697" spans="1:7" ht="12.75">
      <c r="A1697" s="100">
        <v>240314</v>
      </c>
      <c r="B1697" s="101" t="s">
        <v>2968</v>
      </c>
      <c r="C1697" s="124">
        <v>56912</v>
      </c>
      <c r="D1697" s="79">
        <v>0</v>
      </c>
      <c r="E1697" s="77">
        <v>217186571</v>
      </c>
      <c r="F1697" s="84" t="s">
        <v>1561</v>
      </c>
      <c r="G1697" s="123"/>
    </row>
    <row r="1698" spans="1:7" ht="12.75">
      <c r="A1698" s="100">
        <v>240314</v>
      </c>
      <c r="B1698" s="101" t="s">
        <v>2968</v>
      </c>
      <c r="C1698" s="124">
        <v>55372</v>
      </c>
      <c r="D1698" s="79">
        <v>0</v>
      </c>
      <c r="E1698" s="77">
        <v>217386573</v>
      </c>
      <c r="F1698" s="84" t="s">
        <v>1562</v>
      </c>
      <c r="G1698" s="123"/>
    </row>
    <row r="1699" spans="1:7" ht="12.75">
      <c r="A1699" s="100">
        <v>240314</v>
      </c>
      <c r="B1699" s="101" t="s">
        <v>2968</v>
      </c>
      <c r="C1699" s="124">
        <v>11612</v>
      </c>
      <c r="D1699" s="79">
        <v>0</v>
      </c>
      <c r="E1699" s="77">
        <v>215586755</v>
      </c>
      <c r="F1699" s="84" t="s">
        <v>3203</v>
      </c>
      <c r="G1699" s="123"/>
    </row>
    <row r="1700" spans="1:7" ht="12.75">
      <c r="A1700" s="100">
        <v>240314</v>
      </c>
      <c r="B1700" s="101" t="s">
        <v>2968</v>
      </c>
      <c r="C1700" s="124">
        <v>37187</v>
      </c>
      <c r="D1700" s="79">
        <v>0</v>
      </c>
      <c r="E1700" s="77">
        <v>215786757</v>
      </c>
      <c r="F1700" s="84" t="s">
        <v>1416</v>
      </c>
      <c r="G1700" s="123"/>
    </row>
    <row r="1701" spans="1:7" ht="12.75">
      <c r="A1701" s="100">
        <v>240314</v>
      </c>
      <c r="B1701" s="101" t="s">
        <v>2968</v>
      </c>
      <c r="C1701" s="124">
        <v>18203</v>
      </c>
      <c r="D1701" s="79">
        <v>0</v>
      </c>
      <c r="E1701" s="77">
        <v>216086760</v>
      </c>
      <c r="F1701" s="84" t="s">
        <v>1283</v>
      </c>
      <c r="G1701" s="123"/>
    </row>
    <row r="1702" spans="1:7" ht="12.75">
      <c r="A1702" s="100">
        <v>240314</v>
      </c>
      <c r="B1702" s="101" t="s">
        <v>2968</v>
      </c>
      <c r="C1702" s="124">
        <v>78618</v>
      </c>
      <c r="D1702" s="79">
        <v>0</v>
      </c>
      <c r="E1702" s="77">
        <v>216586865</v>
      </c>
      <c r="F1702" s="84" t="s">
        <v>1563</v>
      </c>
      <c r="G1702" s="123"/>
    </row>
    <row r="1703" spans="1:7" ht="12.75">
      <c r="A1703" s="100">
        <v>240314</v>
      </c>
      <c r="B1703" s="101" t="s">
        <v>2968</v>
      </c>
      <c r="C1703" s="124">
        <v>44871</v>
      </c>
      <c r="D1703" s="79">
        <v>0</v>
      </c>
      <c r="E1703" s="77">
        <v>218586885</v>
      </c>
      <c r="F1703" s="84" t="s">
        <v>1564</v>
      </c>
      <c r="G1703" s="123"/>
    </row>
    <row r="1704" spans="1:7" ht="12.75">
      <c r="A1704" s="100">
        <v>240314</v>
      </c>
      <c r="B1704" s="101" t="s">
        <v>2968</v>
      </c>
      <c r="C1704" s="124">
        <v>64274</v>
      </c>
      <c r="D1704" s="79">
        <v>0</v>
      </c>
      <c r="E1704" s="77" t="s">
        <v>1565</v>
      </c>
      <c r="F1704" s="84" t="s">
        <v>2994</v>
      </c>
      <c r="G1704" s="123"/>
    </row>
    <row r="1705" spans="1:7" ht="12.75">
      <c r="A1705" s="100">
        <v>240314</v>
      </c>
      <c r="B1705" s="101" t="s">
        <v>2968</v>
      </c>
      <c r="C1705" s="124">
        <v>5463</v>
      </c>
      <c r="D1705" s="79">
        <v>0</v>
      </c>
      <c r="E1705" s="77">
        <v>216488564</v>
      </c>
      <c r="F1705" s="84" t="s">
        <v>1566</v>
      </c>
      <c r="G1705" s="123"/>
    </row>
    <row r="1706" spans="1:7" ht="12.75">
      <c r="A1706" s="100">
        <v>240314</v>
      </c>
      <c r="B1706" s="101" t="s">
        <v>2968</v>
      </c>
      <c r="C1706" s="124">
        <v>75106</v>
      </c>
      <c r="D1706" s="79">
        <v>0</v>
      </c>
      <c r="E1706" s="77">
        <v>210191001</v>
      </c>
      <c r="F1706" s="84" t="s">
        <v>1567</v>
      </c>
      <c r="G1706" s="123"/>
    </row>
    <row r="1707" spans="1:7" ht="12.75">
      <c r="A1707" s="100">
        <v>240314</v>
      </c>
      <c r="B1707" s="101" t="s">
        <v>2968</v>
      </c>
      <c r="C1707" s="124">
        <v>18914</v>
      </c>
      <c r="D1707" s="79">
        <v>0</v>
      </c>
      <c r="E1707" s="77">
        <v>214091540</v>
      </c>
      <c r="F1707" s="84" t="s">
        <v>1568</v>
      </c>
      <c r="G1707" s="123"/>
    </row>
    <row r="1708" spans="1:7" ht="12.75">
      <c r="A1708" s="100">
        <v>240314</v>
      </c>
      <c r="B1708" s="101" t="s">
        <v>2968</v>
      </c>
      <c r="C1708" s="124">
        <v>67515</v>
      </c>
      <c r="D1708" s="79">
        <v>0</v>
      </c>
      <c r="E1708" s="77">
        <v>210194001</v>
      </c>
      <c r="F1708" s="84" t="s">
        <v>1569</v>
      </c>
      <c r="G1708" s="123"/>
    </row>
    <row r="1709" spans="1:7" ht="12.75">
      <c r="A1709" s="100">
        <v>240314</v>
      </c>
      <c r="B1709" s="101" t="s">
        <v>2968</v>
      </c>
      <c r="C1709" s="124">
        <v>102413</v>
      </c>
      <c r="D1709" s="79">
        <v>0</v>
      </c>
      <c r="E1709" s="77">
        <v>210195001</v>
      </c>
      <c r="F1709" s="84" t="s">
        <v>1570</v>
      </c>
      <c r="G1709" s="123"/>
    </row>
    <row r="1710" spans="1:7" ht="12.75">
      <c r="A1710" s="100">
        <v>240314</v>
      </c>
      <c r="B1710" s="101" t="s">
        <v>2968</v>
      </c>
      <c r="C1710" s="124">
        <v>14002</v>
      </c>
      <c r="D1710" s="79">
        <v>0</v>
      </c>
      <c r="E1710" s="77">
        <v>211595015</v>
      </c>
      <c r="F1710" s="84" t="s">
        <v>3304</v>
      </c>
      <c r="G1710" s="123"/>
    </row>
    <row r="1711" spans="1:7" ht="12.75">
      <c r="A1711" s="100">
        <v>240314</v>
      </c>
      <c r="B1711" s="101" t="s">
        <v>2968</v>
      </c>
      <c r="C1711" s="124">
        <v>31368</v>
      </c>
      <c r="D1711" s="79">
        <v>0</v>
      </c>
      <c r="E1711" s="77">
        <v>212595025</v>
      </c>
      <c r="F1711" s="84" t="s">
        <v>1571</v>
      </c>
      <c r="G1711" s="123"/>
    </row>
    <row r="1712" spans="1:7" ht="12.75">
      <c r="A1712" s="100">
        <v>240314</v>
      </c>
      <c r="B1712" s="101" t="s">
        <v>2968</v>
      </c>
      <c r="C1712" s="124">
        <v>13937</v>
      </c>
      <c r="D1712" s="79">
        <v>0</v>
      </c>
      <c r="E1712" s="77">
        <v>210095200</v>
      </c>
      <c r="F1712" s="84" t="s">
        <v>567</v>
      </c>
      <c r="G1712" s="123"/>
    </row>
    <row r="1713" spans="1:7" ht="12.75">
      <c r="A1713" s="100">
        <v>240314</v>
      </c>
      <c r="B1713" s="101" t="s">
        <v>2968</v>
      </c>
      <c r="C1713" s="124">
        <v>63560</v>
      </c>
      <c r="D1713" s="79">
        <v>0</v>
      </c>
      <c r="E1713" s="77">
        <v>210197001</v>
      </c>
      <c r="F1713" s="84" t="s">
        <v>1572</v>
      </c>
      <c r="G1713" s="123"/>
    </row>
    <row r="1714" spans="1:7" ht="12.75">
      <c r="A1714" s="100">
        <v>240314</v>
      </c>
      <c r="B1714" s="101" t="s">
        <v>2968</v>
      </c>
      <c r="C1714" s="124">
        <v>6038</v>
      </c>
      <c r="D1714" s="79">
        <v>0</v>
      </c>
      <c r="E1714" s="77">
        <v>216197161</v>
      </c>
      <c r="F1714" s="84" t="s">
        <v>1573</v>
      </c>
      <c r="G1714" s="123"/>
    </row>
    <row r="1715" spans="1:7" ht="12.75">
      <c r="A1715" s="100">
        <v>240314</v>
      </c>
      <c r="B1715" s="101" t="s">
        <v>2968</v>
      </c>
      <c r="C1715" s="124">
        <v>2343</v>
      </c>
      <c r="D1715" s="79">
        <v>0</v>
      </c>
      <c r="E1715" s="77">
        <v>216697666</v>
      </c>
      <c r="F1715" s="84" t="s">
        <v>1574</v>
      </c>
      <c r="G1715" s="123"/>
    </row>
    <row r="1716" spans="1:7" ht="12.75">
      <c r="A1716" s="100">
        <v>240314</v>
      </c>
      <c r="B1716" s="101" t="s">
        <v>2968</v>
      </c>
      <c r="C1716" s="124">
        <v>28698</v>
      </c>
      <c r="D1716" s="79">
        <v>0</v>
      </c>
      <c r="E1716" s="77">
        <v>210199001</v>
      </c>
      <c r="F1716" s="84" t="s">
        <v>1575</v>
      </c>
      <c r="G1716" s="123"/>
    </row>
    <row r="1717" spans="1:7" ht="12.75">
      <c r="A1717" s="100">
        <v>240314</v>
      </c>
      <c r="B1717" s="101" t="s">
        <v>2968</v>
      </c>
      <c r="C1717" s="124">
        <v>20081</v>
      </c>
      <c r="D1717" s="79">
        <v>0</v>
      </c>
      <c r="E1717" s="77">
        <v>212499524</v>
      </c>
      <c r="F1717" s="84" t="s">
        <v>1576</v>
      </c>
      <c r="G1717" s="123"/>
    </row>
    <row r="1718" spans="1:7" ht="12.75">
      <c r="A1718" s="100">
        <v>240314</v>
      </c>
      <c r="B1718" s="101" t="s">
        <v>2968</v>
      </c>
      <c r="C1718" s="124">
        <v>9312</v>
      </c>
      <c r="D1718" s="79">
        <v>0</v>
      </c>
      <c r="E1718" s="77">
        <v>212499624</v>
      </c>
      <c r="F1718" s="84" t="s">
        <v>1577</v>
      </c>
      <c r="G1718" s="123"/>
    </row>
    <row r="1719" spans="1:7" ht="12.75">
      <c r="A1719" s="100">
        <v>240314</v>
      </c>
      <c r="B1719" s="101" t="s">
        <v>2968</v>
      </c>
      <c r="C1719" s="124">
        <v>84938</v>
      </c>
      <c r="D1719" s="79">
        <v>0</v>
      </c>
      <c r="E1719" s="77">
        <v>217399773</v>
      </c>
      <c r="F1719" s="84" t="s">
        <v>1578</v>
      </c>
      <c r="G1719" s="123"/>
    </row>
    <row r="1720" spans="1:7" ht="12.75">
      <c r="A1720" s="100">
        <v>243601</v>
      </c>
      <c r="B1720" s="101" t="s">
        <v>1579</v>
      </c>
      <c r="C1720" s="124">
        <v>103152</v>
      </c>
      <c r="D1720" s="79">
        <v>0</v>
      </c>
      <c r="E1720" s="77">
        <v>910300000</v>
      </c>
      <c r="F1720" s="84" t="s">
        <v>1580</v>
      </c>
      <c r="G1720" s="123"/>
    </row>
    <row r="1721" spans="1:7" ht="12.75">
      <c r="A1721" s="100">
        <v>243603</v>
      </c>
      <c r="B1721" s="101" t="s">
        <v>1581</v>
      </c>
      <c r="C1721" s="124">
        <v>43338</v>
      </c>
      <c r="D1721" s="79">
        <v>0</v>
      </c>
      <c r="E1721" s="77">
        <v>910300000</v>
      </c>
      <c r="F1721" s="84" t="s">
        <v>1580</v>
      </c>
      <c r="G1721" s="123"/>
    </row>
    <row r="1722" spans="1:7" ht="12.75">
      <c r="A1722" s="100">
        <v>243605</v>
      </c>
      <c r="B1722" s="101" t="s">
        <v>1582</v>
      </c>
      <c r="C1722" s="124">
        <v>63292</v>
      </c>
      <c r="D1722" s="79">
        <v>0</v>
      </c>
      <c r="E1722" s="77">
        <v>910300000</v>
      </c>
      <c r="F1722" s="84" t="s">
        <v>1580</v>
      </c>
      <c r="G1722" s="123"/>
    </row>
    <row r="1723" spans="1:7" ht="12.75">
      <c r="A1723" s="100">
        <v>243608</v>
      </c>
      <c r="B1723" s="101" t="s">
        <v>1583</v>
      </c>
      <c r="C1723" s="124">
        <v>608</v>
      </c>
      <c r="D1723" s="79">
        <v>0</v>
      </c>
      <c r="E1723" s="77">
        <v>910300000</v>
      </c>
      <c r="F1723" s="84" t="s">
        <v>1580</v>
      </c>
      <c r="G1723" s="123"/>
    </row>
    <row r="1724" spans="1:7" ht="22.5">
      <c r="A1724" s="100">
        <v>243625</v>
      </c>
      <c r="B1724" s="101" t="s">
        <v>1584</v>
      </c>
      <c r="C1724" s="124">
        <v>1700</v>
      </c>
      <c r="D1724" s="79">
        <v>0</v>
      </c>
      <c r="E1724" s="77">
        <v>910300000</v>
      </c>
      <c r="F1724" s="84" t="s">
        <v>1580</v>
      </c>
      <c r="G1724" s="123"/>
    </row>
    <row r="1725" spans="1:7" ht="12.75">
      <c r="A1725" s="100">
        <v>243701</v>
      </c>
      <c r="B1725" s="101" t="s">
        <v>1585</v>
      </c>
      <c r="C1725" s="124">
        <v>25793</v>
      </c>
      <c r="D1725" s="79">
        <v>0</v>
      </c>
      <c r="E1725" s="77">
        <v>210111001</v>
      </c>
      <c r="F1725" s="84" t="s">
        <v>3000</v>
      </c>
      <c r="G1725" s="123"/>
    </row>
    <row r="1726" spans="1:7" ht="12.75">
      <c r="A1726" s="100">
        <v>245503</v>
      </c>
      <c r="B1726" s="101" t="s">
        <v>1586</v>
      </c>
      <c r="C1726" s="124">
        <v>153</v>
      </c>
      <c r="D1726" s="79">
        <v>0</v>
      </c>
      <c r="E1726" s="85" t="s">
        <v>1587</v>
      </c>
      <c r="F1726" s="84" t="s">
        <v>1588</v>
      </c>
      <c r="G1726" s="123"/>
    </row>
    <row r="1727" spans="1:7" ht="12.75">
      <c r="A1727" s="100">
        <v>470501</v>
      </c>
      <c r="B1727" s="101" t="s">
        <v>2124</v>
      </c>
      <c r="C1727" s="124">
        <v>0</v>
      </c>
      <c r="D1727" s="79">
        <v>14417612</v>
      </c>
      <c r="E1727" s="85" t="s">
        <v>2963</v>
      </c>
      <c r="F1727" s="84" t="s">
        <v>2964</v>
      </c>
      <c r="G1727" s="123"/>
    </row>
    <row r="1728" spans="1:7" ht="12.75">
      <c r="A1728" s="100">
        <v>470502</v>
      </c>
      <c r="B1728" s="101" t="s">
        <v>2125</v>
      </c>
      <c r="C1728" s="124">
        <v>0</v>
      </c>
      <c r="D1728" s="79">
        <v>2090904</v>
      </c>
      <c r="E1728" s="85" t="s">
        <v>2963</v>
      </c>
      <c r="F1728" s="84" t="s">
        <v>2964</v>
      </c>
      <c r="G1728" s="123"/>
    </row>
    <row r="1729" spans="1:7" ht="12.75">
      <c r="A1729" s="100">
        <v>470505</v>
      </c>
      <c r="B1729" s="101" t="s">
        <v>2126</v>
      </c>
      <c r="C1729" s="124">
        <v>0</v>
      </c>
      <c r="D1729" s="79">
        <v>65702851</v>
      </c>
      <c r="E1729" s="85" t="s">
        <v>2963</v>
      </c>
      <c r="F1729" s="84" t="s">
        <v>2964</v>
      </c>
      <c r="G1729" s="123"/>
    </row>
    <row r="1730" spans="1:7" ht="22.5">
      <c r="A1730" s="100">
        <v>470506</v>
      </c>
      <c r="B1730" s="101" t="s">
        <v>2965</v>
      </c>
      <c r="C1730" s="124">
        <v>0</v>
      </c>
      <c r="D1730" s="79">
        <v>10273101739</v>
      </c>
      <c r="E1730" s="85" t="s">
        <v>2963</v>
      </c>
      <c r="F1730" s="84" t="s">
        <v>2964</v>
      </c>
      <c r="G1730" s="123"/>
    </row>
    <row r="1731" spans="1:7" ht="12.75">
      <c r="A1731" s="100">
        <v>472005</v>
      </c>
      <c r="B1731" s="101" t="s">
        <v>2127</v>
      </c>
      <c r="C1731" s="124">
        <v>0</v>
      </c>
      <c r="D1731" s="79">
        <v>920199</v>
      </c>
      <c r="E1731" s="85" t="s">
        <v>2963</v>
      </c>
      <c r="F1731" s="84" t="s">
        <v>2964</v>
      </c>
      <c r="G1731" s="123"/>
    </row>
    <row r="1732" spans="1:7" ht="12.75">
      <c r="A1732" s="100">
        <v>472203</v>
      </c>
      <c r="B1732" s="101" t="s">
        <v>2128</v>
      </c>
      <c r="C1732" s="124">
        <v>0</v>
      </c>
      <c r="D1732" s="79">
        <v>51667690</v>
      </c>
      <c r="E1732" s="85" t="s">
        <v>2963</v>
      </c>
      <c r="F1732" s="84" t="s">
        <v>2964</v>
      </c>
      <c r="G1732" s="123"/>
    </row>
    <row r="1733" spans="1:7" ht="22.5">
      <c r="A1733" s="100">
        <v>472205</v>
      </c>
      <c r="B1733" s="76" t="s">
        <v>2129</v>
      </c>
      <c r="C1733" s="124">
        <v>0</v>
      </c>
      <c r="D1733" s="79">
        <v>10000000</v>
      </c>
      <c r="E1733" s="85" t="s">
        <v>2963</v>
      </c>
      <c r="F1733" s="84" t="s">
        <v>2964</v>
      </c>
      <c r="G1733" s="123"/>
    </row>
    <row r="1734" spans="1:7" ht="12.75">
      <c r="A1734" s="100">
        <v>510124</v>
      </c>
      <c r="B1734" s="76" t="s">
        <v>2130</v>
      </c>
      <c r="C1734" s="124">
        <v>0</v>
      </c>
      <c r="D1734" s="79">
        <v>753923</v>
      </c>
      <c r="E1734" s="126" t="s">
        <v>2131</v>
      </c>
      <c r="F1734" s="84" t="s">
        <v>2132</v>
      </c>
      <c r="G1734" s="77"/>
    </row>
    <row r="1735" spans="1:7" ht="12.75">
      <c r="A1735" s="100">
        <v>510124</v>
      </c>
      <c r="B1735" s="76" t="s">
        <v>2130</v>
      </c>
      <c r="C1735" s="124">
        <v>0</v>
      </c>
      <c r="D1735" s="79">
        <v>50098</v>
      </c>
      <c r="E1735" s="126" t="s">
        <v>2133</v>
      </c>
      <c r="F1735" s="84" t="s">
        <v>2134</v>
      </c>
      <c r="G1735" s="77"/>
    </row>
    <row r="1736" spans="1:7" ht="12.75">
      <c r="A1736" s="100">
        <v>510303</v>
      </c>
      <c r="B1736" s="76" t="s">
        <v>2135</v>
      </c>
      <c r="C1736" s="124">
        <v>0</v>
      </c>
      <c r="D1736" s="79">
        <v>18011</v>
      </c>
      <c r="E1736" s="126" t="s">
        <v>2133</v>
      </c>
      <c r="F1736" s="84" t="s">
        <v>2134</v>
      </c>
      <c r="G1736" s="77"/>
    </row>
    <row r="1737" spans="1:7" ht="12.75">
      <c r="A1737" s="100">
        <v>510303</v>
      </c>
      <c r="B1737" s="76" t="s">
        <v>2135</v>
      </c>
      <c r="C1737" s="124">
        <v>0</v>
      </c>
      <c r="D1737" s="79">
        <v>15744</v>
      </c>
      <c r="E1737" s="127" t="s">
        <v>2136</v>
      </c>
      <c r="F1737" s="84" t="s">
        <v>2137</v>
      </c>
      <c r="G1737" s="77"/>
    </row>
    <row r="1738" spans="1:7" ht="12.75">
      <c r="A1738" s="100">
        <v>510303</v>
      </c>
      <c r="B1738" s="76" t="s">
        <v>2135</v>
      </c>
      <c r="C1738" s="124">
        <v>0</v>
      </c>
      <c r="D1738" s="79">
        <v>2116</v>
      </c>
      <c r="E1738" s="127" t="s">
        <v>2138</v>
      </c>
      <c r="F1738" s="84" t="s">
        <v>2139</v>
      </c>
      <c r="G1738" s="77"/>
    </row>
    <row r="1739" spans="1:7" ht="12.75">
      <c r="A1739" s="100">
        <v>510303</v>
      </c>
      <c r="B1739" s="76" t="s">
        <v>2135</v>
      </c>
      <c r="C1739" s="124">
        <v>0</v>
      </c>
      <c r="D1739" s="79">
        <v>30645</v>
      </c>
      <c r="E1739" s="77" t="s">
        <v>2140</v>
      </c>
      <c r="F1739" s="84" t="s">
        <v>2141</v>
      </c>
      <c r="G1739" s="77"/>
    </row>
    <row r="1740" spans="1:7" ht="12.75">
      <c r="A1740" s="100">
        <v>510303</v>
      </c>
      <c r="B1740" s="76" t="s">
        <v>2135</v>
      </c>
      <c r="C1740" s="124">
        <v>0</v>
      </c>
      <c r="D1740" s="79">
        <v>2390</v>
      </c>
      <c r="E1740" s="127" t="s">
        <v>137</v>
      </c>
      <c r="F1740" s="84" t="s">
        <v>2142</v>
      </c>
      <c r="G1740" s="77"/>
    </row>
    <row r="1741" spans="1:7" ht="12.75">
      <c r="A1741" s="100">
        <v>510305</v>
      </c>
      <c r="B1741" s="76" t="s">
        <v>2143</v>
      </c>
      <c r="C1741" s="124">
        <v>0</v>
      </c>
      <c r="D1741" s="79">
        <v>35386</v>
      </c>
      <c r="E1741" s="77" t="s">
        <v>2140</v>
      </c>
      <c r="F1741" s="84" t="s">
        <v>2144</v>
      </c>
      <c r="G1741" s="77"/>
    </row>
    <row r="1742" spans="1:7" ht="12.75">
      <c r="A1742" s="100">
        <v>510306</v>
      </c>
      <c r="B1742" s="76" t="s">
        <v>2145</v>
      </c>
      <c r="C1742" s="124">
        <v>0</v>
      </c>
      <c r="D1742" s="79">
        <v>6696</v>
      </c>
      <c r="E1742" s="77" t="s">
        <v>2140</v>
      </c>
      <c r="F1742" s="84" t="s">
        <v>2144</v>
      </c>
      <c r="G1742" s="77"/>
    </row>
    <row r="1743" spans="1:7" ht="22.5">
      <c r="A1743" s="100">
        <v>510307</v>
      </c>
      <c r="B1743" s="76" t="s">
        <v>2146</v>
      </c>
      <c r="C1743" s="124">
        <v>0</v>
      </c>
      <c r="D1743" s="79">
        <v>201105</v>
      </c>
      <c r="E1743" s="127" t="s">
        <v>2136</v>
      </c>
      <c r="F1743" s="84" t="s">
        <v>2137</v>
      </c>
      <c r="G1743" s="77"/>
    </row>
    <row r="1744" spans="1:7" ht="22.5">
      <c r="A1744" s="100">
        <v>510307</v>
      </c>
      <c r="B1744" s="76" t="s">
        <v>2146</v>
      </c>
      <c r="C1744" s="124">
        <v>0</v>
      </c>
      <c r="D1744" s="79">
        <v>119551</v>
      </c>
      <c r="E1744" s="77" t="s">
        <v>2140</v>
      </c>
      <c r="F1744" s="84" t="s">
        <v>2141</v>
      </c>
      <c r="G1744" s="77"/>
    </row>
    <row r="1745" spans="1:7" ht="22.5">
      <c r="A1745" s="100">
        <v>510307</v>
      </c>
      <c r="B1745" s="76" t="s">
        <v>2146</v>
      </c>
      <c r="C1745" s="124">
        <v>0</v>
      </c>
      <c r="D1745" s="79">
        <v>19530</v>
      </c>
      <c r="E1745" s="126" t="s">
        <v>2147</v>
      </c>
      <c r="F1745" s="84" t="s">
        <v>2134</v>
      </c>
      <c r="G1745" s="77"/>
    </row>
    <row r="1746" spans="1:7" ht="12.75">
      <c r="A1746" s="100">
        <v>510401</v>
      </c>
      <c r="B1746" s="76" t="s">
        <v>2148</v>
      </c>
      <c r="C1746" s="124">
        <v>0</v>
      </c>
      <c r="D1746" s="79">
        <v>272513</v>
      </c>
      <c r="E1746" s="85" t="s">
        <v>2149</v>
      </c>
      <c r="F1746" s="128" t="s">
        <v>2150</v>
      </c>
      <c r="G1746" s="123"/>
    </row>
    <row r="1747" spans="1:7" ht="12.75">
      <c r="A1747" s="100">
        <v>510402</v>
      </c>
      <c r="B1747" s="76" t="s">
        <v>2151</v>
      </c>
      <c r="C1747" s="124">
        <v>0</v>
      </c>
      <c r="D1747" s="79">
        <v>44920</v>
      </c>
      <c r="E1747" s="85" t="s">
        <v>2152</v>
      </c>
      <c r="F1747" s="128" t="s">
        <v>2153</v>
      </c>
      <c r="G1747" s="123"/>
    </row>
    <row r="1748" spans="1:7" ht="12.75">
      <c r="A1748" s="100">
        <v>510403</v>
      </c>
      <c r="B1748" s="76" t="s">
        <v>2154</v>
      </c>
      <c r="C1748" s="124">
        <v>0</v>
      </c>
      <c r="D1748" s="79">
        <v>44920</v>
      </c>
      <c r="E1748" s="77" t="s">
        <v>2155</v>
      </c>
      <c r="F1748" s="128" t="s">
        <v>2156</v>
      </c>
      <c r="G1748" s="123"/>
    </row>
    <row r="1749" spans="1:7" ht="12.75">
      <c r="A1749" s="100">
        <v>511117</v>
      </c>
      <c r="B1749" s="122" t="s">
        <v>2157</v>
      </c>
      <c r="C1749" s="124">
        <v>0</v>
      </c>
      <c r="D1749" s="79">
        <v>293785</v>
      </c>
      <c r="E1749" s="77">
        <v>234111001</v>
      </c>
      <c r="F1749" s="128" t="s">
        <v>2158</v>
      </c>
      <c r="G1749" s="123"/>
    </row>
    <row r="1750" spans="1:7" ht="12.75">
      <c r="A1750" s="100">
        <v>511117</v>
      </c>
      <c r="B1750" s="122" t="s">
        <v>2157</v>
      </c>
      <c r="C1750" s="124">
        <v>0</v>
      </c>
      <c r="D1750" s="79">
        <v>87496</v>
      </c>
      <c r="E1750" s="85" t="s">
        <v>2159</v>
      </c>
      <c r="F1750" s="128" t="s">
        <v>2160</v>
      </c>
      <c r="G1750" s="129"/>
    </row>
    <row r="1751" spans="1:7" ht="22.5">
      <c r="A1751" s="100">
        <v>511117</v>
      </c>
      <c r="B1751" s="122" t="s">
        <v>2157</v>
      </c>
      <c r="C1751" s="124">
        <v>0</v>
      </c>
      <c r="D1751" s="79">
        <v>74292</v>
      </c>
      <c r="E1751" s="77">
        <v>234011001</v>
      </c>
      <c r="F1751" s="128" t="s">
        <v>2161</v>
      </c>
      <c r="G1751" s="123"/>
    </row>
    <row r="1752" spans="1:7" ht="12.75">
      <c r="A1752" s="100">
        <v>511123</v>
      </c>
      <c r="B1752" s="122" t="s">
        <v>2162</v>
      </c>
      <c r="C1752" s="124">
        <v>0</v>
      </c>
      <c r="D1752" s="79">
        <v>43727</v>
      </c>
      <c r="E1752" s="85" t="s">
        <v>2163</v>
      </c>
      <c r="F1752" s="128" t="s">
        <v>2164</v>
      </c>
      <c r="G1752" s="123"/>
    </row>
    <row r="1753" spans="1:7" ht="22.5">
      <c r="A1753" s="100">
        <v>540302</v>
      </c>
      <c r="B1753" s="122" t="s">
        <v>2165</v>
      </c>
      <c r="C1753" s="100">
        <v>0</v>
      </c>
      <c r="D1753" s="79">
        <v>57949</v>
      </c>
      <c r="E1753" s="130" t="s">
        <v>2166</v>
      </c>
      <c r="F1753" s="131" t="s">
        <v>2167</v>
      </c>
      <c r="G1753" s="123"/>
    </row>
    <row r="1754" spans="1:7" ht="12.75">
      <c r="A1754" s="100">
        <v>540301</v>
      </c>
      <c r="B1754" s="122" t="s">
        <v>2168</v>
      </c>
      <c r="C1754" s="89">
        <v>0</v>
      </c>
      <c r="D1754" s="79">
        <v>1060579967</v>
      </c>
      <c r="E1754" s="127" t="s">
        <v>2133</v>
      </c>
      <c r="F1754" s="128" t="s">
        <v>2134</v>
      </c>
      <c r="G1754" s="129"/>
    </row>
    <row r="1755" spans="1:7" ht="22.5">
      <c r="A1755" s="100">
        <v>540304</v>
      </c>
      <c r="B1755" s="76" t="s">
        <v>2169</v>
      </c>
      <c r="C1755" s="73">
        <v>0</v>
      </c>
      <c r="D1755" s="79">
        <v>4601031</v>
      </c>
      <c r="E1755" s="77">
        <v>821700000</v>
      </c>
      <c r="F1755" s="128" t="s">
        <v>2170</v>
      </c>
      <c r="G1755" s="129"/>
    </row>
    <row r="1756" spans="1:7" ht="22.5">
      <c r="A1756" s="100">
        <v>540304</v>
      </c>
      <c r="B1756" s="76" t="s">
        <v>2169</v>
      </c>
      <c r="C1756" s="93">
        <v>0</v>
      </c>
      <c r="D1756" s="79">
        <v>16106144</v>
      </c>
      <c r="E1756" s="85" t="s">
        <v>2171</v>
      </c>
      <c r="F1756" s="84" t="s">
        <v>2172</v>
      </c>
      <c r="G1756" s="132"/>
    </row>
    <row r="1757" spans="1:7" ht="22.5">
      <c r="A1757" s="100">
        <v>540304</v>
      </c>
      <c r="B1757" s="76" t="s">
        <v>2169</v>
      </c>
      <c r="C1757" s="73">
        <v>0</v>
      </c>
      <c r="D1757" s="79">
        <v>4384835</v>
      </c>
      <c r="E1757" s="77">
        <v>826076000</v>
      </c>
      <c r="F1757" s="84" t="s">
        <v>2173</v>
      </c>
      <c r="G1757" s="132"/>
    </row>
    <row r="1758" spans="1:7" ht="22.5">
      <c r="A1758" s="100">
        <v>540304</v>
      </c>
      <c r="B1758" s="76" t="s">
        <v>2169</v>
      </c>
      <c r="C1758" s="73">
        <v>0</v>
      </c>
      <c r="D1758" s="79">
        <v>49431116</v>
      </c>
      <c r="E1758" s="85" t="s">
        <v>2174</v>
      </c>
      <c r="F1758" s="84" t="s">
        <v>2175</v>
      </c>
      <c r="G1758" s="132"/>
    </row>
    <row r="1759" spans="1:7" ht="22.5">
      <c r="A1759" s="100">
        <v>540304</v>
      </c>
      <c r="B1759" s="76" t="s">
        <v>2169</v>
      </c>
      <c r="C1759" s="93">
        <v>0</v>
      </c>
      <c r="D1759" s="79">
        <v>27359468</v>
      </c>
      <c r="E1759" s="85" t="s">
        <v>2176</v>
      </c>
      <c r="F1759" s="84" t="s">
        <v>2177</v>
      </c>
      <c r="G1759" s="132"/>
    </row>
    <row r="1760" spans="1:7" ht="22.5">
      <c r="A1760" s="100">
        <v>540304</v>
      </c>
      <c r="B1760" s="76" t="s">
        <v>2169</v>
      </c>
      <c r="C1760" s="73">
        <v>0</v>
      </c>
      <c r="D1760" s="79">
        <v>12745797</v>
      </c>
      <c r="E1760" s="126" t="s">
        <v>2178</v>
      </c>
      <c r="F1760" s="84" t="s">
        <v>2179</v>
      </c>
      <c r="G1760" s="132"/>
    </row>
    <row r="1761" spans="1:7" ht="22.5">
      <c r="A1761" s="100">
        <v>540304</v>
      </c>
      <c r="B1761" s="76" t="s">
        <v>2169</v>
      </c>
      <c r="C1761" s="73">
        <v>0</v>
      </c>
      <c r="D1761" s="79">
        <v>50629840</v>
      </c>
      <c r="E1761" s="127" t="s">
        <v>2180</v>
      </c>
      <c r="F1761" s="84" t="s">
        <v>2181</v>
      </c>
      <c r="G1761" s="132"/>
    </row>
    <row r="1762" spans="1:7" ht="22.5">
      <c r="A1762" s="100">
        <v>540304</v>
      </c>
      <c r="B1762" s="76" t="s">
        <v>2169</v>
      </c>
      <c r="C1762" s="73">
        <v>0</v>
      </c>
      <c r="D1762" s="79">
        <v>63329944</v>
      </c>
      <c r="E1762" s="127" t="s">
        <v>2182</v>
      </c>
      <c r="F1762" s="84" t="s">
        <v>2183</v>
      </c>
      <c r="G1762" s="132"/>
    </row>
    <row r="1763" spans="1:7" ht="22.5">
      <c r="A1763" s="100">
        <v>540304</v>
      </c>
      <c r="B1763" s="76" t="s">
        <v>2169</v>
      </c>
      <c r="C1763" s="73">
        <v>0</v>
      </c>
      <c r="D1763" s="79">
        <v>428103132</v>
      </c>
      <c r="E1763" s="126" t="s">
        <v>2184</v>
      </c>
      <c r="F1763" s="84" t="s">
        <v>2185</v>
      </c>
      <c r="G1763" s="132"/>
    </row>
    <row r="1764" spans="1:7" ht="22.5">
      <c r="A1764" s="100">
        <v>540304</v>
      </c>
      <c r="B1764" s="76" t="s">
        <v>2169</v>
      </c>
      <c r="C1764" s="73">
        <v>0</v>
      </c>
      <c r="D1764" s="79">
        <v>35272564</v>
      </c>
      <c r="E1764" s="126" t="s">
        <v>2186</v>
      </c>
      <c r="F1764" s="84" t="s">
        <v>2187</v>
      </c>
      <c r="G1764" s="132"/>
    </row>
    <row r="1765" spans="1:7" ht="22.5">
      <c r="A1765" s="100">
        <v>540304</v>
      </c>
      <c r="B1765" s="76" t="s">
        <v>2169</v>
      </c>
      <c r="C1765" s="73">
        <v>0</v>
      </c>
      <c r="D1765" s="79">
        <v>62342169</v>
      </c>
      <c r="E1765" s="126" t="s">
        <v>2188</v>
      </c>
      <c r="F1765" s="84" t="s">
        <v>2189</v>
      </c>
      <c r="G1765" s="132"/>
    </row>
    <row r="1766" spans="1:7" ht="22.5">
      <c r="A1766" s="100">
        <v>540304</v>
      </c>
      <c r="B1766" s="76" t="s">
        <v>2169</v>
      </c>
      <c r="C1766" s="73">
        <v>0</v>
      </c>
      <c r="D1766" s="79">
        <v>21977350</v>
      </c>
      <c r="E1766" s="127" t="s">
        <v>2190</v>
      </c>
      <c r="F1766" s="84" t="s">
        <v>2191</v>
      </c>
      <c r="G1766" s="132"/>
    </row>
    <row r="1767" spans="1:7" ht="22.5">
      <c r="A1767" s="100">
        <v>540304</v>
      </c>
      <c r="B1767" s="76" t="s">
        <v>2169</v>
      </c>
      <c r="C1767" s="73">
        <v>0</v>
      </c>
      <c r="D1767" s="79">
        <v>9362394</v>
      </c>
      <c r="E1767" s="126" t="s">
        <v>2192</v>
      </c>
      <c r="F1767" s="84" t="s">
        <v>2193</v>
      </c>
      <c r="G1767" s="132"/>
    </row>
    <row r="1768" spans="1:7" ht="22.5">
      <c r="A1768" s="100">
        <v>540304</v>
      </c>
      <c r="B1768" s="76" t="s">
        <v>2169</v>
      </c>
      <c r="C1768" s="73">
        <v>0</v>
      </c>
      <c r="D1768" s="79">
        <v>57323589</v>
      </c>
      <c r="E1768" s="126" t="s">
        <v>2194</v>
      </c>
      <c r="F1768" s="84" t="s">
        <v>2195</v>
      </c>
      <c r="G1768" s="132"/>
    </row>
    <row r="1769" spans="1:7" ht="22.5">
      <c r="A1769" s="100">
        <v>540304</v>
      </c>
      <c r="B1769" s="76" t="s">
        <v>2169</v>
      </c>
      <c r="C1769" s="73">
        <v>0</v>
      </c>
      <c r="D1769" s="79">
        <v>13900450</v>
      </c>
      <c r="E1769" s="126" t="s">
        <v>2166</v>
      </c>
      <c r="F1769" s="84" t="s">
        <v>2167</v>
      </c>
      <c r="G1769" s="132"/>
    </row>
    <row r="1770" spans="1:7" ht="22.5">
      <c r="A1770" s="100">
        <v>540304</v>
      </c>
      <c r="B1770" s="76" t="s">
        <v>2169</v>
      </c>
      <c r="C1770" s="124">
        <v>0</v>
      </c>
      <c r="D1770" s="79">
        <v>76348</v>
      </c>
      <c r="E1770" s="85" t="s">
        <v>2196</v>
      </c>
      <c r="F1770" s="84" t="s">
        <v>2197</v>
      </c>
      <c r="G1770" s="123"/>
    </row>
    <row r="1771" spans="1:7" ht="22.5">
      <c r="A1771" s="100">
        <v>540311</v>
      </c>
      <c r="B1771" s="76" t="s">
        <v>2198</v>
      </c>
      <c r="C1771" s="73">
        <v>0</v>
      </c>
      <c r="D1771" s="79">
        <v>151446856</v>
      </c>
      <c r="E1771" s="77">
        <v>120205000</v>
      </c>
      <c r="F1771" s="76" t="s">
        <v>2199</v>
      </c>
      <c r="G1771" s="133"/>
    </row>
    <row r="1772" spans="1:7" ht="22.5">
      <c r="A1772" s="100">
        <v>540311</v>
      </c>
      <c r="B1772" s="76" t="s">
        <v>2198</v>
      </c>
      <c r="C1772" s="93">
        <v>0</v>
      </c>
      <c r="D1772" s="79">
        <v>115015732</v>
      </c>
      <c r="E1772" s="77">
        <v>120676000</v>
      </c>
      <c r="F1772" s="76" t="s">
        <v>2200</v>
      </c>
      <c r="G1772" s="133"/>
    </row>
    <row r="1773" spans="1:7" ht="22.5">
      <c r="A1773" s="100">
        <v>540311</v>
      </c>
      <c r="B1773" s="76" t="s">
        <v>2198</v>
      </c>
      <c r="C1773" s="73">
        <v>0</v>
      </c>
      <c r="D1773" s="79">
        <v>24345599</v>
      </c>
      <c r="E1773" s="77">
        <v>121647000</v>
      </c>
      <c r="F1773" s="76" t="s">
        <v>2201</v>
      </c>
      <c r="G1773" s="133"/>
    </row>
    <row r="1774" spans="1:7" ht="22.5">
      <c r="A1774" s="100">
        <v>540311</v>
      </c>
      <c r="B1774" s="76" t="s">
        <v>2198</v>
      </c>
      <c r="C1774" s="73">
        <v>0</v>
      </c>
      <c r="D1774" s="79">
        <v>60086119</v>
      </c>
      <c r="E1774" s="77">
        <v>121708000</v>
      </c>
      <c r="F1774" s="76" t="s">
        <v>2202</v>
      </c>
      <c r="G1774" s="133"/>
    </row>
    <row r="1775" spans="1:7" ht="22.5">
      <c r="A1775" s="100">
        <v>540311</v>
      </c>
      <c r="B1775" s="76" t="s">
        <v>2198</v>
      </c>
      <c r="C1775" s="73">
        <v>0</v>
      </c>
      <c r="D1775" s="79">
        <v>42665101</v>
      </c>
      <c r="E1775" s="77">
        <v>122613000</v>
      </c>
      <c r="F1775" s="76" t="s">
        <v>2203</v>
      </c>
      <c r="G1775" s="133"/>
    </row>
    <row r="1776" spans="1:7" ht="22.5">
      <c r="A1776" s="100">
        <v>540311</v>
      </c>
      <c r="B1776" s="76" t="s">
        <v>2198</v>
      </c>
      <c r="C1776" s="73">
        <v>0</v>
      </c>
      <c r="D1776" s="79">
        <v>843746</v>
      </c>
      <c r="E1776" s="77">
        <v>124876000</v>
      </c>
      <c r="F1776" s="76" t="s">
        <v>2204</v>
      </c>
      <c r="G1776" s="133"/>
    </row>
    <row r="1777" spans="1:7" ht="22.5">
      <c r="A1777" s="100">
        <v>540311</v>
      </c>
      <c r="B1777" s="76" t="s">
        <v>2198</v>
      </c>
      <c r="C1777" s="73">
        <v>0</v>
      </c>
      <c r="D1777" s="79">
        <v>32401079</v>
      </c>
      <c r="E1777" s="77">
        <v>124552000</v>
      </c>
      <c r="F1777" s="76" t="s">
        <v>2205</v>
      </c>
      <c r="G1777" s="133"/>
    </row>
    <row r="1778" spans="1:7" ht="22.5">
      <c r="A1778" s="100">
        <v>540311</v>
      </c>
      <c r="B1778" s="76" t="s">
        <v>2198</v>
      </c>
      <c r="C1778" s="73">
        <v>0</v>
      </c>
      <c r="D1778" s="79">
        <v>15263390</v>
      </c>
      <c r="E1778" s="77">
        <v>125454000</v>
      </c>
      <c r="F1778" s="76" t="s">
        <v>2206</v>
      </c>
      <c r="G1778" s="133"/>
    </row>
    <row r="1779" spans="1:7" ht="22.5">
      <c r="A1779" s="100">
        <v>540311</v>
      </c>
      <c r="B1779" s="76" t="s">
        <v>2198</v>
      </c>
      <c r="C1779" s="73">
        <v>0</v>
      </c>
      <c r="D1779" s="79">
        <v>25949796</v>
      </c>
      <c r="E1779" s="77">
        <v>126663000</v>
      </c>
      <c r="F1779" s="76" t="s">
        <v>2207</v>
      </c>
      <c r="G1779" s="133"/>
    </row>
    <row r="1780" spans="1:7" ht="22.5">
      <c r="A1780" s="100">
        <v>540311</v>
      </c>
      <c r="B1780" s="76" t="s">
        <v>2198</v>
      </c>
      <c r="C1780" s="73">
        <v>0</v>
      </c>
      <c r="D1780" s="79">
        <v>5639518</v>
      </c>
      <c r="E1780" s="77">
        <v>127625000</v>
      </c>
      <c r="F1780" s="76" t="s">
        <v>2208</v>
      </c>
      <c r="G1780" s="133"/>
    </row>
    <row r="1781" spans="1:7" ht="22.5">
      <c r="A1781" s="100">
        <v>540311</v>
      </c>
      <c r="B1781" s="76" t="s">
        <v>2198</v>
      </c>
      <c r="C1781" s="73">
        <v>0</v>
      </c>
      <c r="D1781" s="79">
        <v>62187695</v>
      </c>
      <c r="E1781" s="77">
        <v>128868000</v>
      </c>
      <c r="F1781" s="76" t="s">
        <v>2209</v>
      </c>
      <c r="G1781" s="133"/>
    </row>
    <row r="1782" spans="1:7" ht="22.5">
      <c r="A1782" s="100">
        <v>540311</v>
      </c>
      <c r="B1782" s="76" t="s">
        <v>2198</v>
      </c>
      <c r="C1782" s="73">
        <v>0</v>
      </c>
      <c r="D1782" s="79">
        <v>9698109</v>
      </c>
      <c r="E1782" s="77">
        <v>128870000</v>
      </c>
      <c r="F1782" s="76" t="s">
        <v>2210</v>
      </c>
      <c r="G1782" s="133"/>
    </row>
    <row r="1783" spans="1:7" ht="22.5">
      <c r="A1783" s="100">
        <v>540311</v>
      </c>
      <c r="B1783" s="76" t="s">
        <v>2198</v>
      </c>
      <c r="C1783" s="73">
        <v>0</v>
      </c>
      <c r="D1783" s="79">
        <v>12899878</v>
      </c>
      <c r="E1783" s="77">
        <v>125354000</v>
      </c>
      <c r="F1783" s="76" t="s">
        <v>2211</v>
      </c>
      <c r="G1783" s="133"/>
    </row>
    <row r="1784" spans="1:7" ht="22.5">
      <c r="A1784" s="100">
        <v>540311</v>
      </c>
      <c r="B1784" s="76" t="s">
        <v>2198</v>
      </c>
      <c r="C1784" s="73">
        <v>0</v>
      </c>
      <c r="D1784" s="79">
        <v>6711408</v>
      </c>
      <c r="E1784" s="77">
        <v>129254000</v>
      </c>
      <c r="F1784" s="76" t="s">
        <v>2212</v>
      </c>
      <c r="G1784" s="133"/>
    </row>
    <row r="1785" spans="1:7" ht="22.5">
      <c r="A1785" s="100">
        <v>540311</v>
      </c>
      <c r="B1785" s="76" t="s">
        <v>2198</v>
      </c>
      <c r="C1785" s="93">
        <v>0</v>
      </c>
      <c r="D1785" s="79">
        <v>21539887</v>
      </c>
      <c r="E1785" s="77">
        <v>129373000</v>
      </c>
      <c r="F1785" s="76" t="s">
        <v>2213</v>
      </c>
      <c r="G1785" s="133"/>
    </row>
    <row r="1786" spans="1:7" ht="22.5">
      <c r="A1786" s="100">
        <v>540311</v>
      </c>
      <c r="B1786" s="76" t="s">
        <v>2198</v>
      </c>
      <c r="C1786" s="73">
        <v>0</v>
      </c>
      <c r="D1786" s="79">
        <v>9149749</v>
      </c>
      <c r="E1786" s="77">
        <v>129444000</v>
      </c>
      <c r="F1786" s="76" t="s">
        <v>2214</v>
      </c>
      <c r="G1786" s="133"/>
    </row>
    <row r="1787" spans="1:7" ht="22.5">
      <c r="A1787" s="100">
        <v>540311</v>
      </c>
      <c r="B1787" s="76" t="s">
        <v>2198</v>
      </c>
      <c r="C1787" s="73">
        <v>0</v>
      </c>
      <c r="D1787" s="79">
        <v>343440</v>
      </c>
      <c r="E1787" s="77">
        <v>128873000</v>
      </c>
      <c r="F1787" s="76" t="s">
        <v>2215</v>
      </c>
      <c r="G1787" s="133"/>
    </row>
    <row r="1788" spans="1:7" ht="22.5">
      <c r="A1788" s="100">
        <v>540318</v>
      </c>
      <c r="B1788" s="76" t="s">
        <v>2216</v>
      </c>
      <c r="C1788" s="73">
        <v>0</v>
      </c>
      <c r="D1788" s="79">
        <v>9303200</v>
      </c>
      <c r="E1788" s="77">
        <v>222711001</v>
      </c>
      <c r="F1788" s="76" t="s">
        <v>2217</v>
      </c>
      <c r="G1788" s="133"/>
    </row>
    <row r="1789" spans="1:7" ht="12.75">
      <c r="A1789" s="100">
        <v>540404</v>
      </c>
      <c r="B1789" s="76" t="s">
        <v>2218</v>
      </c>
      <c r="C1789" s="73">
        <v>0</v>
      </c>
      <c r="D1789" s="79">
        <v>226012</v>
      </c>
      <c r="E1789" s="85" t="s">
        <v>2219</v>
      </c>
      <c r="F1789" s="76" t="s">
        <v>2220</v>
      </c>
      <c r="G1789" s="123"/>
    </row>
    <row r="1790" spans="1:7" ht="12.75">
      <c r="A1790" s="100">
        <v>540404</v>
      </c>
      <c r="B1790" s="76" t="s">
        <v>2218</v>
      </c>
      <c r="C1790" s="73">
        <v>0</v>
      </c>
      <c r="D1790" s="79">
        <v>64670</v>
      </c>
      <c r="E1790" s="85" t="s">
        <v>2221</v>
      </c>
      <c r="F1790" s="76" t="s">
        <v>2222</v>
      </c>
      <c r="G1790" s="123"/>
    </row>
    <row r="1791" spans="1:7" ht="12.75">
      <c r="A1791" s="100">
        <v>540802</v>
      </c>
      <c r="B1791" s="76" t="s">
        <v>2223</v>
      </c>
      <c r="C1791" s="73">
        <v>0</v>
      </c>
      <c r="D1791" s="73">
        <v>463513690</v>
      </c>
      <c r="E1791" s="77">
        <v>110505000</v>
      </c>
      <c r="F1791" s="125" t="s">
        <v>2224</v>
      </c>
      <c r="G1791" s="134"/>
    </row>
    <row r="1792" spans="1:7" ht="12.75">
      <c r="A1792" s="100">
        <v>540802</v>
      </c>
      <c r="B1792" s="76" t="s">
        <v>2223</v>
      </c>
      <c r="C1792" s="73">
        <v>0</v>
      </c>
      <c r="D1792" s="73">
        <v>104053976</v>
      </c>
      <c r="E1792" s="77">
        <v>110808000</v>
      </c>
      <c r="F1792" s="125" t="s">
        <v>2225</v>
      </c>
      <c r="G1792" s="134"/>
    </row>
    <row r="1793" spans="1:7" ht="12.75">
      <c r="A1793" s="100">
        <v>540802</v>
      </c>
      <c r="B1793" s="76" t="s">
        <v>2223</v>
      </c>
      <c r="C1793" s="73">
        <v>0</v>
      </c>
      <c r="D1793" s="73">
        <v>198241851</v>
      </c>
      <c r="E1793" s="77">
        <v>111313000</v>
      </c>
      <c r="F1793" s="125" t="s">
        <v>2226</v>
      </c>
      <c r="G1793" s="134"/>
    </row>
    <row r="1794" spans="1:7" ht="12.75">
      <c r="A1794" s="100">
        <v>540802</v>
      </c>
      <c r="B1794" s="76" t="s">
        <v>2223</v>
      </c>
      <c r="C1794" s="73">
        <v>0</v>
      </c>
      <c r="D1794" s="73">
        <v>241506261</v>
      </c>
      <c r="E1794" s="77">
        <v>111515000</v>
      </c>
      <c r="F1794" s="125" t="s">
        <v>2227</v>
      </c>
      <c r="G1794" s="134"/>
    </row>
    <row r="1795" spans="1:7" ht="12.75">
      <c r="A1795" s="100">
        <v>540802</v>
      </c>
      <c r="B1795" s="76" t="s">
        <v>2223</v>
      </c>
      <c r="C1795" s="73">
        <v>0</v>
      </c>
      <c r="D1795" s="73">
        <v>118658729</v>
      </c>
      <c r="E1795" s="77">
        <v>111717000</v>
      </c>
      <c r="F1795" s="125" t="s">
        <v>2228</v>
      </c>
      <c r="G1795" s="134"/>
    </row>
    <row r="1796" spans="1:7" ht="12.75">
      <c r="A1796" s="100">
        <v>540802</v>
      </c>
      <c r="B1796" s="76" t="s">
        <v>2223</v>
      </c>
      <c r="C1796" s="73">
        <v>0</v>
      </c>
      <c r="D1796" s="73">
        <v>58827021</v>
      </c>
      <c r="E1796" s="77">
        <v>111818000</v>
      </c>
      <c r="F1796" s="125" t="s">
        <v>2229</v>
      </c>
      <c r="G1796" s="134"/>
    </row>
    <row r="1797" spans="1:7" ht="12.75">
      <c r="A1797" s="100">
        <v>540802</v>
      </c>
      <c r="B1797" s="76" t="s">
        <v>2223</v>
      </c>
      <c r="C1797" s="73">
        <v>0</v>
      </c>
      <c r="D1797" s="73">
        <v>209049638</v>
      </c>
      <c r="E1797" s="77">
        <v>111919000</v>
      </c>
      <c r="F1797" s="125" t="s">
        <v>2230</v>
      </c>
      <c r="G1797" s="134"/>
    </row>
    <row r="1798" spans="1:7" ht="12.75">
      <c r="A1798" s="100">
        <v>540802</v>
      </c>
      <c r="B1798" s="76" t="s">
        <v>2223</v>
      </c>
      <c r="C1798" s="73">
        <v>0</v>
      </c>
      <c r="D1798" s="73">
        <v>127731741</v>
      </c>
      <c r="E1798" s="77">
        <v>112020000</v>
      </c>
      <c r="F1798" s="125" t="s">
        <v>2231</v>
      </c>
      <c r="G1798" s="134"/>
    </row>
    <row r="1799" spans="1:7" ht="12.75">
      <c r="A1799" s="100">
        <v>540802</v>
      </c>
      <c r="B1799" s="76" t="s">
        <v>2223</v>
      </c>
      <c r="C1799" s="73">
        <v>0</v>
      </c>
      <c r="D1799" s="73">
        <v>161456189</v>
      </c>
      <c r="E1799" s="77">
        <v>112727000</v>
      </c>
      <c r="F1799" s="125" t="s">
        <v>2232</v>
      </c>
      <c r="G1799" s="134"/>
    </row>
    <row r="1800" spans="1:7" ht="12.75">
      <c r="A1800" s="100">
        <v>540802</v>
      </c>
      <c r="B1800" s="76" t="s">
        <v>2223</v>
      </c>
      <c r="C1800" s="73">
        <v>0</v>
      </c>
      <c r="D1800" s="73">
        <v>195517465</v>
      </c>
      <c r="E1800" s="77">
        <v>112323000</v>
      </c>
      <c r="F1800" s="125" t="s">
        <v>2233</v>
      </c>
      <c r="G1800" s="134"/>
    </row>
    <row r="1801" spans="1:7" ht="12.75">
      <c r="A1801" s="100">
        <v>540802</v>
      </c>
      <c r="B1801" s="76" t="s">
        <v>2223</v>
      </c>
      <c r="C1801" s="73">
        <v>0</v>
      </c>
      <c r="D1801" s="73">
        <v>317731752</v>
      </c>
      <c r="E1801" s="77">
        <v>112525000</v>
      </c>
      <c r="F1801" s="125" t="s">
        <v>2234</v>
      </c>
      <c r="G1801" s="134"/>
    </row>
    <row r="1802" spans="1:7" ht="12.75">
      <c r="A1802" s="100">
        <v>540802</v>
      </c>
      <c r="B1802" s="76" t="s">
        <v>2223</v>
      </c>
      <c r="C1802" s="73">
        <v>0</v>
      </c>
      <c r="D1802" s="73">
        <v>141177726</v>
      </c>
      <c r="E1802" s="77">
        <v>114141000</v>
      </c>
      <c r="F1802" s="125" t="s">
        <v>2235</v>
      </c>
      <c r="G1802" s="134"/>
    </row>
    <row r="1803" spans="1:7" ht="12.75">
      <c r="A1803" s="100">
        <v>540802</v>
      </c>
      <c r="B1803" s="76" t="s">
        <v>2223</v>
      </c>
      <c r="C1803" s="73">
        <v>0</v>
      </c>
      <c r="D1803" s="73">
        <v>138286038</v>
      </c>
      <c r="E1803" s="77">
        <v>114444000</v>
      </c>
      <c r="F1803" s="125" t="s">
        <v>2236</v>
      </c>
      <c r="G1803" s="134"/>
    </row>
    <row r="1804" spans="1:7" ht="12.75">
      <c r="A1804" s="100">
        <v>540802</v>
      </c>
      <c r="B1804" s="76" t="s">
        <v>2223</v>
      </c>
      <c r="C1804" s="73">
        <v>0</v>
      </c>
      <c r="D1804" s="73">
        <v>149132820</v>
      </c>
      <c r="E1804" s="77">
        <v>114747000</v>
      </c>
      <c r="F1804" s="125" t="s">
        <v>2237</v>
      </c>
      <c r="G1804" s="134"/>
    </row>
    <row r="1805" spans="1:7" ht="12.75">
      <c r="A1805" s="100">
        <v>540802</v>
      </c>
      <c r="B1805" s="76" t="s">
        <v>2223</v>
      </c>
      <c r="C1805" s="73">
        <v>0</v>
      </c>
      <c r="D1805" s="73">
        <v>82590973</v>
      </c>
      <c r="E1805" s="77">
        <v>115050000</v>
      </c>
      <c r="F1805" s="125" t="s">
        <v>2238</v>
      </c>
      <c r="G1805" s="134"/>
    </row>
    <row r="1806" spans="1:7" ht="12.75">
      <c r="A1806" s="100">
        <v>540802</v>
      </c>
      <c r="B1806" s="76" t="s">
        <v>2223</v>
      </c>
      <c r="C1806" s="73">
        <v>0</v>
      </c>
      <c r="D1806" s="73">
        <v>206329714</v>
      </c>
      <c r="E1806" s="77">
        <v>115252000</v>
      </c>
      <c r="F1806" s="125" t="s">
        <v>2239</v>
      </c>
      <c r="G1806" s="134"/>
    </row>
    <row r="1807" spans="1:7" ht="12.75">
      <c r="A1807" s="100">
        <v>540802</v>
      </c>
      <c r="B1807" s="76" t="s">
        <v>2223</v>
      </c>
      <c r="C1807" s="73">
        <v>0</v>
      </c>
      <c r="D1807" s="73">
        <v>142695543</v>
      </c>
      <c r="E1807" s="77">
        <v>115454000</v>
      </c>
      <c r="F1807" s="125" t="s">
        <v>2240</v>
      </c>
      <c r="G1807" s="134"/>
    </row>
    <row r="1808" spans="1:7" ht="12.75">
      <c r="A1808" s="100">
        <v>540802</v>
      </c>
      <c r="B1808" s="76" t="s">
        <v>2223</v>
      </c>
      <c r="C1808" s="73">
        <v>0</v>
      </c>
      <c r="D1808" s="73">
        <v>55099033</v>
      </c>
      <c r="E1808" s="77">
        <v>116363000</v>
      </c>
      <c r="F1808" s="125" t="s">
        <v>2241</v>
      </c>
      <c r="G1808" s="134"/>
    </row>
    <row r="1809" spans="1:7" ht="12.75">
      <c r="A1809" s="100">
        <v>540802</v>
      </c>
      <c r="B1809" s="76" t="s">
        <v>2223</v>
      </c>
      <c r="C1809" s="73">
        <v>0</v>
      </c>
      <c r="D1809" s="73">
        <v>66247297</v>
      </c>
      <c r="E1809" s="77">
        <v>116666000</v>
      </c>
      <c r="F1809" s="125" t="s">
        <v>2242</v>
      </c>
      <c r="G1809" s="134"/>
    </row>
    <row r="1810" spans="1:7" ht="12.75">
      <c r="A1810" s="100">
        <v>540802</v>
      </c>
      <c r="B1810" s="76" t="s">
        <v>2223</v>
      </c>
      <c r="C1810" s="73">
        <v>0</v>
      </c>
      <c r="D1810" s="73">
        <v>213268978</v>
      </c>
      <c r="E1810" s="77">
        <v>116868000</v>
      </c>
      <c r="F1810" s="125" t="s">
        <v>2243</v>
      </c>
      <c r="G1810" s="134"/>
    </row>
    <row r="1811" spans="1:7" ht="12.75">
      <c r="A1811" s="100">
        <v>540802</v>
      </c>
      <c r="B1811" s="76" t="s">
        <v>2223</v>
      </c>
      <c r="C1811" s="73">
        <v>0</v>
      </c>
      <c r="D1811" s="73">
        <v>140462259</v>
      </c>
      <c r="E1811" s="77">
        <v>117070000</v>
      </c>
      <c r="F1811" s="125" t="s">
        <v>2244</v>
      </c>
      <c r="G1811" s="134"/>
    </row>
    <row r="1812" spans="1:7" ht="12.75">
      <c r="A1812" s="100">
        <v>540802</v>
      </c>
      <c r="B1812" s="76" t="s">
        <v>2223</v>
      </c>
      <c r="C1812" s="73">
        <v>0</v>
      </c>
      <c r="D1812" s="73">
        <v>196591411</v>
      </c>
      <c r="E1812" s="77">
        <v>117373000</v>
      </c>
      <c r="F1812" s="125" t="s">
        <v>2245</v>
      </c>
      <c r="G1812" s="134"/>
    </row>
    <row r="1813" spans="1:7" ht="12.75">
      <c r="A1813" s="100">
        <v>540802</v>
      </c>
      <c r="B1813" s="76" t="s">
        <v>2223</v>
      </c>
      <c r="C1813" s="73">
        <v>0</v>
      </c>
      <c r="D1813" s="73">
        <v>224962546</v>
      </c>
      <c r="E1813" s="77">
        <v>117676000</v>
      </c>
      <c r="F1813" s="125" t="s">
        <v>2246</v>
      </c>
      <c r="G1813" s="134"/>
    </row>
    <row r="1814" spans="1:7" ht="12.75">
      <c r="A1814" s="100">
        <v>540802</v>
      </c>
      <c r="B1814" s="76" t="s">
        <v>2223</v>
      </c>
      <c r="C1814" s="73">
        <v>0</v>
      </c>
      <c r="D1814" s="73">
        <v>59763057</v>
      </c>
      <c r="E1814" s="77">
        <v>118181000</v>
      </c>
      <c r="F1814" s="125" t="s">
        <v>2247</v>
      </c>
      <c r="G1814" s="134"/>
    </row>
    <row r="1815" spans="1:7" ht="12.75">
      <c r="A1815" s="100">
        <v>540802</v>
      </c>
      <c r="B1815" s="76" t="s">
        <v>2223</v>
      </c>
      <c r="C1815" s="73">
        <v>0</v>
      </c>
      <c r="D1815" s="73">
        <v>77135699</v>
      </c>
      <c r="E1815" s="77">
        <v>118585000</v>
      </c>
      <c r="F1815" s="125" t="s">
        <v>2248</v>
      </c>
      <c r="G1815" s="134"/>
    </row>
    <row r="1816" spans="1:7" ht="12.75">
      <c r="A1816" s="100">
        <v>540802</v>
      </c>
      <c r="B1816" s="76" t="s">
        <v>2223</v>
      </c>
      <c r="C1816" s="73">
        <v>0</v>
      </c>
      <c r="D1816" s="73">
        <v>96954126</v>
      </c>
      <c r="E1816" s="77">
        <v>118686000</v>
      </c>
      <c r="F1816" s="125" t="s">
        <v>2249</v>
      </c>
      <c r="G1816" s="134"/>
    </row>
    <row r="1817" spans="1:7" ht="12.75">
      <c r="A1817" s="100">
        <v>540802</v>
      </c>
      <c r="B1817" s="76" t="s">
        <v>2223</v>
      </c>
      <c r="C1817" s="73">
        <v>0</v>
      </c>
      <c r="D1817" s="73">
        <v>16719472</v>
      </c>
      <c r="E1817" s="77">
        <v>118888000</v>
      </c>
      <c r="F1817" s="125" t="s">
        <v>2250</v>
      </c>
      <c r="G1817" s="134"/>
    </row>
    <row r="1818" spans="1:7" ht="12.75">
      <c r="A1818" s="100">
        <v>540802</v>
      </c>
      <c r="B1818" s="76" t="s">
        <v>2223</v>
      </c>
      <c r="C1818" s="73">
        <v>0</v>
      </c>
      <c r="D1818" s="73">
        <v>30069036</v>
      </c>
      <c r="E1818" s="77">
        <v>119191000</v>
      </c>
      <c r="F1818" s="125" t="s">
        <v>2251</v>
      </c>
      <c r="G1818" s="134"/>
    </row>
    <row r="1819" spans="1:7" ht="12.75">
      <c r="A1819" s="100">
        <v>540802</v>
      </c>
      <c r="B1819" s="76" t="s">
        <v>2223</v>
      </c>
      <c r="C1819" s="73">
        <v>0</v>
      </c>
      <c r="D1819" s="73">
        <v>16291765</v>
      </c>
      <c r="E1819" s="77">
        <v>119494000</v>
      </c>
      <c r="F1819" s="125" t="s">
        <v>2252</v>
      </c>
      <c r="G1819" s="134"/>
    </row>
    <row r="1820" spans="1:7" ht="12.75">
      <c r="A1820" s="100">
        <v>540802</v>
      </c>
      <c r="B1820" s="76" t="s">
        <v>2223</v>
      </c>
      <c r="C1820" s="73">
        <v>0</v>
      </c>
      <c r="D1820" s="73">
        <v>39654178</v>
      </c>
      <c r="E1820" s="77">
        <v>119595000</v>
      </c>
      <c r="F1820" s="125" t="s">
        <v>2253</v>
      </c>
      <c r="G1820" s="134"/>
    </row>
    <row r="1821" spans="1:7" ht="12.75">
      <c r="A1821" s="100">
        <v>540802</v>
      </c>
      <c r="B1821" s="76" t="s">
        <v>2223</v>
      </c>
      <c r="C1821" s="73">
        <v>0</v>
      </c>
      <c r="D1821" s="73">
        <v>14697392</v>
      </c>
      <c r="E1821" s="77">
        <v>119797000</v>
      </c>
      <c r="F1821" s="125" t="s">
        <v>2254</v>
      </c>
      <c r="G1821" s="134"/>
    </row>
    <row r="1822" spans="1:7" ht="12.75">
      <c r="A1822" s="100">
        <v>540802</v>
      </c>
      <c r="B1822" s="76" t="s">
        <v>2223</v>
      </c>
      <c r="C1822" s="135">
        <v>0</v>
      </c>
      <c r="D1822" s="73">
        <v>27869024</v>
      </c>
      <c r="E1822" s="77">
        <v>119999000</v>
      </c>
      <c r="F1822" s="125" t="s">
        <v>2255</v>
      </c>
      <c r="G1822" s="134"/>
    </row>
    <row r="1823" spans="1:7" ht="12.75">
      <c r="A1823" s="100">
        <v>540812</v>
      </c>
      <c r="B1823" s="122" t="s">
        <v>2256</v>
      </c>
      <c r="C1823" s="135">
        <v>0</v>
      </c>
      <c r="D1823" s="73">
        <v>143943775</v>
      </c>
      <c r="E1823" s="77">
        <v>210108001</v>
      </c>
      <c r="F1823" s="128" t="s">
        <v>2257</v>
      </c>
      <c r="G1823" s="134"/>
    </row>
    <row r="1824" spans="1:7" ht="22.5">
      <c r="A1824" s="100">
        <v>540812</v>
      </c>
      <c r="B1824" s="122" t="s">
        <v>2256</v>
      </c>
      <c r="C1824" s="135">
        <v>0</v>
      </c>
      <c r="D1824" s="73">
        <v>151832243</v>
      </c>
      <c r="E1824" s="77">
        <v>210113001</v>
      </c>
      <c r="F1824" s="128" t="s">
        <v>2258</v>
      </c>
      <c r="G1824" s="134"/>
    </row>
    <row r="1825" spans="1:7" ht="22.5">
      <c r="A1825" s="100">
        <v>540812</v>
      </c>
      <c r="B1825" s="122" t="s">
        <v>2256</v>
      </c>
      <c r="C1825" s="135">
        <v>0</v>
      </c>
      <c r="D1825" s="73">
        <v>69481086</v>
      </c>
      <c r="E1825" s="77">
        <v>210147001</v>
      </c>
      <c r="F1825" s="128" t="s">
        <v>2259</v>
      </c>
      <c r="G1825" s="134"/>
    </row>
    <row r="1826" spans="1:7" ht="12.75">
      <c r="A1826" s="100">
        <v>540812</v>
      </c>
      <c r="B1826" s="122" t="s">
        <v>2256</v>
      </c>
      <c r="C1826" s="135">
        <v>0</v>
      </c>
      <c r="D1826" s="73">
        <v>777207115</v>
      </c>
      <c r="E1826" s="77">
        <v>210111001</v>
      </c>
      <c r="F1826" s="128" t="s">
        <v>2260</v>
      </c>
      <c r="G1826" s="136"/>
    </row>
    <row r="1827" spans="1:7" ht="22.5">
      <c r="A1827" s="100">
        <v>540806</v>
      </c>
      <c r="B1827" s="122" t="s">
        <v>2261</v>
      </c>
      <c r="C1827" s="135">
        <v>0</v>
      </c>
      <c r="D1827" s="97">
        <v>283684978</v>
      </c>
      <c r="E1827" s="77" t="s">
        <v>3004</v>
      </c>
      <c r="F1827" s="99" t="s">
        <v>3005</v>
      </c>
      <c r="G1827" s="136"/>
    </row>
    <row r="1828" spans="1:7" ht="22.5">
      <c r="A1828" s="100">
        <v>540806</v>
      </c>
      <c r="B1828" s="122" t="s">
        <v>2261</v>
      </c>
      <c r="C1828" s="135">
        <v>0</v>
      </c>
      <c r="D1828" s="97">
        <v>48079045</v>
      </c>
      <c r="E1828" s="77" t="s">
        <v>3006</v>
      </c>
      <c r="F1828" s="99" t="s">
        <v>3007</v>
      </c>
      <c r="G1828" s="136"/>
    </row>
    <row r="1829" spans="1:7" ht="22.5">
      <c r="A1829" s="100">
        <v>540806</v>
      </c>
      <c r="B1829" s="122" t="s">
        <v>2261</v>
      </c>
      <c r="C1829" s="73">
        <v>0</v>
      </c>
      <c r="D1829" s="97">
        <v>14700181</v>
      </c>
      <c r="E1829" s="77" t="s">
        <v>3008</v>
      </c>
      <c r="F1829" s="99" t="s">
        <v>3009</v>
      </c>
      <c r="G1829" s="136"/>
    </row>
    <row r="1830" spans="1:7" ht="22.5">
      <c r="A1830" s="100">
        <v>540806</v>
      </c>
      <c r="B1830" s="122" t="s">
        <v>2261</v>
      </c>
      <c r="C1830" s="137">
        <v>0</v>
      </c>
      <c r="D1830" s="97">
        <v>28896575</v>
      </c>
      <c r="E1830" s="77">
        <v>216005360</v>
      </c>
      <c r="F1830" s="101" t="s">
        <v>3010</v>
      </c>
      <c r="G1830" s="136"/>
    </row>
    <row r="1831" spans="1:7" ht="22.5">
      <c r="A1831" s="100">
        <v>540806</v>
      </c>
      <c r="B1831" s="122" t="s">
        <v>2261</v>
      </c>
      <c r="C1831" s="137">
        <v>0</v>
      </c>
      <c r="D1831" s="97">
        <v>30717232</v>
      </c>
      <c r="E1831" s="77" t="s">
        <v>409</v>
      </c>
      <c r="F1831" s="99" t="s">
        <v>3011</v>
      </c>
      <c r="G1831" s="136"/>
    </row>
    <row r="1832" spans="1:7" ht="22.5">
      <c r="A1832" s="100">
        <v>540806</v>
      </c>
      <c r="B1832" s="122" t="s">
        <v>2261</v>
      </c>
      <c r="C1832" s="137">
        <v>0</v>
      </c>
      <c r="D1832" s="97">
        <v>37471430</v>
      </c>
      <c r="E1832" s="77" t="s">
        <v>3012</v>
      </c>
      <c r="F1832" s="99" t="s">
        <v>3013</v>
      </c>
      <c r="G1832" s="136"/>
    </row>
    <row r="1833" spans="1:7" ht="22.5">
      <c r="A1833" s="100">
        <v>540806</v>
      </c>
      <c r="B1833" s="122" t="s">
        <v>2261</v>
      </c>
      <c r="C1833" s="135">
        <v>0</v>
      </c>
      <c r="D1833" s="97">
        <v>23621090</v>
      </c>
      <c r="E1833" s="77" t="s">
        <v>3014</v>
      </c>
      <c r="F1833" s="99" t="s">
        <v>3015</v>
      </c>
      <c r="G1833" s="136"/>
    </row>
    <row r="1834" spans="1:7" ht="22.5">
      <c r="A1834" s="100">
        <v>540806</v>
      </c>
      <c r="B1834" s="122" t="s">
        <v>2261</v>
      </c>
      <c r="C1834" s="135">
        <v>0</v>
      </c>
      <c r="D1834" s="97">
        <v>34479479</v>
      </c>
      <c r="E1834" s="77" t="s">
        <v>182</v>
      </c>
      <c r="F1834" s="101" t="s">
        <v>3016</v>
      </c>
      <c r="G1834" s="136"/>
    </row>
    <row r="1835" spans="1:7" ht="22.5">
      <c r="A1835" s="100">
        <v>540806</v>
      </c>
      <c r="B1835" s="122" t="s">
        <v>2261</v>
      </c>
      <c r="C1835" s="135">
        <v>0</v>
      </c>
      <c r="D1835" s="97">
        <v>25644700</v>
      </c>
      <c r="E1835" s="77" t="s">
        <v>3017</v>
      </c>
      <c r="F1835" s="99" t="s">
        <v>3018</v>
      </c>
      <c r="G1835" s="136"/>
    </row>
    <row r="1836" spans="1:7" ht="22.5">
      <c r="A1836" s="100">
        <v>540806</v>
      </c>
      <c r="B1836" s="122" t="s">
        <v>2261</v>
      </c>
      <c r="C1836" s="135">
        <v>0</v>
      </c>
      <c r="D1836" s="97">
        <v>23316870</v>
      </c>
      <c r="E1836" s="77">
        <v>215915759</v>
      </c>
      <c r="F1836" s="99" t="s">
        <v>3019</v>
      </c>
      <c r="G1836" s="136"/>
    </row>
    <row r="1837" spans="1:7" ht="22.5">
      <c r="A1837" s="100">
        <v>540806</v>
      </c>
      <c r="B1837" s="122" t="s">
        <v>2261</v>
      </c>
      <c r="C1837" s="135">
        <v>0</v>
      </c>
      <c r="D1837" s="97">
        <v>75797688</v>
      </c>
      <c r="E1837" s="77" t="s">
        <v>3020</v>
      </c>
      <c r="F1837" s="101" t="s">
        <v>3021</v>
      </c>
      <c r="G1837" s="136"/>
    </row>
    <row r="1838" spans="1:7" ht="22.5">
      <c r="A1838" s="100">
        <v>540806</v>
      </c>
      <c r="B1838" s="122" t="s">
        <v>2261</v>
      </c>
      <c r="C1838" s="73">
        <v>0</v>
      </c>
      <c r="D1838" s="97">
        <v>37115286</v>
      </c>
      <c r="E1838" s="77" t="s">
        <v>3022</v>
      </c>
      <c r="F1838" s="101" t="s">
        <v>3023</v>
      </c>
      <c r="G1838" s="136"/>
    </row>
    <row r="1839" spans="1:7" ht="22.5">
      <c r="A1839" s="100">
        <v>540806</v>
      </c>
      <c r="B1839" s="122" t="s">
        <v>2261</v>
      </c>
      <c r="C1839" s="135">
        <v>0</v>
      </c>
      <c r="D1839" s="97">
        <v>49546320</v>
      </c>
      <c r="E1839" s="77" t="s">
        <v>3024</v>
      </c>
      <c r="F1839" s="99" t="s">
        <v>3025</v>
      </c>
      <c r="G1839" s="136"/>
    </row>
    <row r="1840" spans="1:7" ht="22.5">
      <c r="A1840" s="100">
        <v>540806</v>
      </c>
      <c r="B1840" s="122" t="s">
        <v>2261</v>
      </c>
      <c r="C1840" s="135">
        <v>0</v>
      </c>
      <c r="D1840" s="97">
        <v>66907155</v>
      </c>
      <c r="E1840" s="77" t="s">
        <v>3026</v>
      </c>
      <c r="F1840" s="99" t="s">
        <v>3027</v>
      </c>
      <c r="G1840" s="136"/>
    </row>
    <row r="1841" spans="1:7" ht="22.5">
      <c r="A1841" s="100">
        <v>540806</v>
      </c>
      <c r="B1841" s="122" t="s">
        <v>2261</v>
      </c>
      <c r="C1841" s="135">
        <v>0</v>
      </c>
      <c r="D1841" s="97">
        <v>73639798</v>
      </c>
      <c r="E1841" s="77">
        <v>210123001</v>
      </c>
      <c r="F1841" s="101" t="s">
        <v>3028</v>
      </c>
      <c r="G1841" s="136"/>
    </row>
    <row r="1842" spans="1:7" ht="22.5">
      <c r="A1842" s="100">
        <v>540806</v>
      </c>
      <c r="B1842" s="122" t="s">
        <v>2261</v>
      </c>
      <c r="C1842" s="135">
        <v>0</v>
      </c>
      <c r="D1842" s="97">
        <v>25980495</v>
      </c>
      <c r="E1842" s="100" t="s">
        <v>3029</v>
      </c>
      <c r="F1842" s="99" t="s">
        <v>3030</v>
      </c>
      <c r="G1842" s="136"/>
    </row>
    <row r="1843" spans="1:7" ht="22.5">
      <c r="A1843" s="100">
        <v>540806</v>
      </c>
      <c r="B1843" s="122" t="s">
        <v>2261</v>
      </c>
      <c r="C1843" s="135">
        <v>0</v>
      </c>
      <c r="D1843" s="97">
        <v>22968065</v>
      </c>
      <c r="E1843" s="100" t="s">
        <v>3031</v>
      </c>
      <c r="F1843" s="99" t="s">
        <v>3032</v>
      </c>
      <c r="G1843" s="136"/>
    </row>
    <row r="1844" spans="1:7" ht="22.5">
      <c r="A1844" s="100">
        <v>540806</v>
      </c>
      <c r="B1844" s="122" t="s">
        <v>2261</v>
      </c>
      <c r="C1844" s="135">
        <v>0</v>
      </c>
      <c r="D1844" s="97">
        <v>18333457</v>
      </c>
      <c r="E1844" s="77" t="s">
        <v>3033</v>
      </c>
      <c r="F1844" s="99" t="s">
        <v>3034</v>
      </c>
      <c r="G1844" s="136"/>
    </row>
    <row r="1845" spans="1:7" ht="22.5">
      <c r="A1845" s="100">
        <v>540806</v>
      </c>
      <c r="B1845" s="122" t="s">
        <v>2261</v>
      </c>
      <c r="C1845" s="135">
        <v>0</v>
      </c>
      <c r="D1845" s="97">
        <v>13839974</v>
      </c>
      <c r="E1845" s="77" t="s">
        <v>3035</v>
      </c>
      <c r="F1845" s="99" t="s">
        <v>3036</v>
      </c>
      <c r="G1845" s="136"/>
    </row>
    <row r="1846" spans="1:7" ht="22.5">
      <c r="A1846" s="100">
        <v>540806</v>
      </c>
      <c r="B1846" s="122" t="s">
        <v>2261</v>
      </c>
      <c r="C1846" s="135">
        <v>0</v>
      </c>
      <c r="D1846" s="97">
        <v>47369838</v>
      </c>
      <c r="E1846" s="100" t="s">
        <v>3037</v>
      </c>
      <c r="F1846" s="99" t="s">
        <v>3038</v>
      </c>
      <c r="G1846" s="136"/>
    </row>
    <row r="1847" spans="1:7" ht="22.5">
      <c r="A1847" s="100">
        <v>540806</v>
      </c>
      <c r="B1847" s="122" t="s">
        <v>2261</v>
      </c>
      <c r="C1847" s="135">
        <v>0</v>
      </c>
      <c r="D1847" s="97">
        <v>70860054</v>
      </c>
      <c r="E1847" s="100" t="s">
        <v>3039</v>
      </c>
      <c r="F1847" s="99" t="s">
        <v>3040</v>
      </c>
      <c r="G1847" s="136"/>
    </row>
    <row r="1848" spans="1:7" ht="22.5">
      <c r="A1848" s="100">
        <v>540806</v>
      </c>
      <c r="B1848" s="122" t="s">
        <v>2261</v>
      </c>
      <c r="C1848" s="135">
        <v>0</v>
      </c>
      <c r="D1848" s="97">
        <v>24623111</v>
      </c>
      <c r="E1848" s="100" t="s">
        <v>3041</v>
      </c>
      <c r="F1848" s="99" t="s">
        <v>3042</v>
      </c>
      <c r="G1848" s="136"/>
    </row>
    <row r="1849" spans="1:7" ht="22.5">
      <c r="A1849" s="100">
        <v>540806</v>
      </c>
      <c r="B1849" s="122" t="s">
        <v>2261</v>
      </c>
      <c r="C1849" s="135">
        <v>0</v>
      </c>
      <c r="D1849" s="97">
        <v>25566641</v>
      </c>
      <c r="E1849" s="100" t="s">
        <v>3043</v>
      </c>
      <c r="F1849" s="99" t="s">
        <v>3044</v>
      </c>
      <c r="G1849" s="136"/>
    </row>
    <row r="1850" spans="1:7" ht="22.5">
      <c r="A1850" s="100">
        <v>540806</v>
      </c>
      <c r="B1850" s="122" t="s">
        <v>2261</v>
      </c>
      <c r="C1850" s="135">
        <v>0</v>
      </c>
      <c r="D1850" s="97">
        <v>70491824</v>
      </c>
      <c r="E1850" s="77">
        <v>210150001</v>
      </c>
      <c r="F1850" s="101" t="s">
        <v>3045</v>
      </c>
      <c r="G1850" s="136"/>
    </row>
    <row r="1851" spans="1:7" ht="22.5">
      <c r="A1851" s="100">
        <v>540806</v>
      </c>
      <c r="B1851" s="122" t="s">
        <v>2261</v>
      </c>
      <c r="C1851" s="135">
        <v>0</v>
      </c>
      <c r="D1851" s="97">
        <v>85994623</v>
      </c>
      <c r="E1851" s="77" t="s">
        <v>3046</v>
      </c>
      <c r="F1851" s="99" t="s">
        <v>3047</v>
      </c>
      <c r="G1851" s="136"/>
    </row>
    <row r="1852" spans="1:7" ht="22.5">
      <c r="A1852" s="100">
        <v>540806</v>
      </c>
      <c r="B1852" s="122" t="s">
        <v>2261</v>
      </c>
      <c r="C1852" s="135">
        <v>0</v>
      </c>
      <c r="D1852" s="97">
        <v>38104487</v>
      </c>
      <c r="E1852" s="77">
        <v>213552835</v>
      </c>
      <c r="F1852" s="99" t="s">
        <v>3048</v>
      </c>
      <c r="G1852" s="136"/>
    </row>
    <row r="1853" spans="1:7" ht="22.5">
      <c r="A1853" s="100">
        <v>540806</v>
      </c>
      <c r="B1853" s="122" t="s">
        <v>2261</v>
      </c>
      <c r="C1853" s="135">
        <v>0</v>
      </c>
      <c r="D1853" s="97">
        <v>117404865</v>
      </c>
      <c r="E1853" s="77">
        <v>210154001</v>
      </c>
      <c r="F1853" s="101" t="s">
        <v>3049</v>
      </c>
      <c r="G1853" s="136"/>
    </row>
    <row r="1854" spans="1:7" ht="22.5">
      <c r="A1854" s="100">
        <v>540806</v>
      </c>
      <c r="B1854" s="122" t="s">
        <v>2261</v>
      </c>
      <c r="C1854" s="135">
        <v>0</v>
      </c>
      <c r="D1854" s="97">
        <v>49606426</v>
      </c>
      <c r="E1854" s="77">
        <v>210163001</v>
      </c>
      <c r="F1854" s="101" t="s">
        <v>3050</v>
      </c>
      <c r="G1854" s="136"/>
    </row>
    <row r="1855" spans="1:7" ht="22.5">
      <c r="A1855" s="100">
        <v>540806</v>
      </c>
      <c r="B1855" s="122" t="s">
        <v>2261</v>
      </c>
      <c r="C1855" s="135">
        <v>0</v>
      </c>
      <c r="D1855" s="97">
        <v>71346407</v>
      </c>
      <c r="E1855" s="77">
        <v>210166001</v>
      </c>
      <c r="F1855" s="101" t="s">
        <v>3051</v>
      </c>
      <c r="G1855" s="136"/>
    </row>
    <row r="1856" spans="1:7" ht="22.5">
      <c r="A1856" s="100">
        <v>540806</v>
      </c>
      <c r="B1856" s="122" t="s">
        <v>2261</v>
      </c>
      <c r="C1856" s="135">
        <v>0</v>
      </c>
      <c r="D1856" s="97">
        <v>23922202</v>
      </c>
      <c r="E1856" s="77">
        <v>217066170</v>
      </c>
      <c r="F1856" s="101" t="s">
        <v>3052</v>
      </c>
      <c r="G1856" s="136"/>
    </row>
    <row r="1857" spans="1:7" ht="22.5">
      <c r="A1857" s="100">
        <v>540806</v>
      </c>
      <c r="B1857" s="122" t="s">
        <v>2261</v>
      </c>
      <c r="C1857" s="135">
        <v>0</v>
      </c>
      <c r="D1857" s="97">
        <v>90697724</v>
      </c>
      <c r="E1857" s="100" t="s">
        <v>193</v>
      </c>
      <c r="F1857" s="101" t="s">
        <v>3053</v>
      </c>
      <c r="G1857" s="136"/>
    </row>
    <row r="1858" spans="1:7" ht="22.5">
      <c r="A1858" s="100">
        <v>540806</v>
      </c>
      <c r="B1858" s="122" t="s">
        <v>2261</v>
      </c>
      <c r="C1858" s="135">
        <v>0</v>
      </c>
      <c r="D1858" s="97">
        <v>35161035</v>
      </c>
      <c r="E1858" s="100" t="s">
        <v>3054</v>
      </c>
      <c r="F1858" s="99" t="s">
        <v>3055</v>
      </c>
      <c r="G1858" s="136"/>
    </row>
    <row r="1859" spans="1:7" ht="22.5">
      <c r="A1859" s="100">
        <v>540806</v>
      </c>
      <c r="B1859" s="122" t="s">
        <v>2261</v>
      </c>
      <c r="C1859" s="135">
        <v>0</v>
      </c>
      <c r="D1859" s="97">
        <v>31772961</v>
      </c>
      <c r="E1859" s="100" t="s">
        <v>3056</v>
      </c>
      <c r="F1859" s="99" t="s">
        <v>3057</v>
      </c>
      <c r="G1859" s="136"/>
    </row>
    <row r="1860" spans="1:7" ht="22.5">
      <c r="A1860" s="100">
        <v>540806</v>
      </c>
      <c r="B1860" s="122" t="s">
        <v>2261</v>
      </c>
      <c r="C1860" s="135">
        <v>0</v>
      </c>
      <c r="D1860" s="97">
        <v>20474298</v>
      </c>
      <c r="E1860" s="100" t="s">
        <v>3058</v>
      </c>
      <c r="F1860" s="99" t="s">
        <v>3059</v>
      </c>
      <c r="G1860" s="136"/>
    </row>
    <row r="1861" spans="1:7" ht="22.5">
      <c r="A1861" s="100">
        <v>540806</v>
      </c>
      <c r="B1861" s="122" t="s">
        <v>2261</v>
      </c>
      <c r="C1861" s="135">
        <v>0</v>
      </c>
      <c r="D1861" s="97">
        <v>48378803</v>
      </c>
      <c r="E1861" s="77">
        <v>210170001</v>
      </c>
      <c r="F1861" s="101" t="s">
        <v>3060</v>
      </c>
      <c r="G1861" s="136"/>
    </row>
    <row r="1862" spans="1:7" ht="22.5">
      <c r="A1862" s="100">
        <v>540806</v>
      </c>
      <c r="B1862" s="122" t="s">
        <v>2261</v>
      </c>
      <c r="C1862" s="135">
        <v>0</v>
      </c>
      <c r="D1862" s="97">
        <v>79587615</v>
      </c>
      <c r="E1862" s="77">
        <v>210173001</v>
      </c>
      <c r="F1862" s="101" t="s">
        <v>3061</v>
      </c>
      <c r="G1862" s="136"/>
    </row>
    <row r="1863" spans="1:7" ht="22.5">
      <c r="A1863" s="100">
        <v>540806</v>
      </c>
      <c r="B1863" s="122" t="s">
        <v>2261</v>
      </c>
      <c r="C1863" s="135">
        <v>0</v>
      </c>
      <c r="D1863" s="97">
        <v>193354115</v>
      </c>
      <c r="E1863" s="77">
        <v>210176001</v>
      </c>
      <c r="F1863" s="101" t="s">
        <v>3062</v>
      </c>
      <c r="G1863" s="136"/>
    </row>
    <row r="1864" spans="1:7" ht="22.5">
      <c r="A1864" s="100">
        <v>540806</v>
      </c>
      <c r="B1864" s="122" t="s">
        <v>2261</v>
      </c>
      <c r="C1864" s="135">
        <v>0</v>
      </c>
      <c r="D1864" s="97">
        <v>62710182</v>
      </c>
      <c r="E1864" s="77">
        <v>210976109</v>
      </c>
      <c r="F1864" s="99" t="s">
        <v>3063</v>
      </c>
      <c r="G1864" s="136"/>
    </row>
    <row r="1865" spans="1:7" ht="22.5">
      <c r="A1865" s="100">
        <v>540806</v>
      </c>
      <c r="B1865" s="122" t="s">
        <v>2261</v>
      </c>
      <c r="C1865" s="135">
        <v>0</v>
      </c>
      <c r="D1865" s="97">
        <v>15864209</v>
      </c>
      <c r="E1865" s="77">
        <v>211176111</v>
      </c>
      <c r="F1865" s="99" t="s">
        <v>3064</v>
      </c>
      <c r="G1865" s="136"/>
    </row>
    <row r="1866" spans="1:7" ht="22.5">
      <c r="A1866" s="100">
        <v>540806</v>
      </c>
      <c r="B1866" s="122" t="s">
        <v>2261</v>
      </c>
      <c r="C1866" s="135">
        <v>0</v>
      </c>
      <c r="D1866" s="97">
        <v>18629886</v>
      </c>
      <c r="E1866" s="77">
        <v>214776147</v>
      </c>
      <c r="F1866" s="99" t="s">
        <v>3065</v>
      </c>
      <c r="G1866" s="136"/>
    </row>
    <row r="1867" spans="1:7" ht="22.5">
      <c r="A1867" s="100">
        <v>540806</v>
      </c>
      <c r="B1867" s="122" t="s">
        <v>2261</v>
      </c>
      <c r="C1867" s="135">
        <v>0</v>
      </c>
      <c r="D1867" s="97">
        <v>40522170</v>
      </c>
      <c r="E1867" s="77">
        <v>212076520</v>
      </c>
      <c r="F1867" s="99" t="s">
        <v>3066</v>
      </c>
      <c r="G1867" s="136"/>
    </row>
    <row r="1868" spans="1:7" ht="22.5">
      <c r="A1868" s="100">
        <v>540806</v>
      </c>
      <c r="B1868" s="122" t="s">
        <v>2261</v>
      </c>
      <c r="C1868" s="138">
        <v>0</v>
      </c>
      <c r="D1868" s="97">
        <v>26470897</v>
      </c>
      <c r="E1868" s="77">
        <v>213476834</v>
      </c>
      <c r="F1868" s="99" t="s">
        <v>3067</v>
      </c>
      <c r="G1868" s="136"/>
    </row>
    <row r="1869" spans="1:7" ht="22.5">
      <c r="A1869" s="100">
        <v>540806</v>
      </c>
      <c r="B1869" s="122" t="s">
        <v>2261</v>
      </c>
      <c r="C1869" s="138">
        <v>0</v>
      </c>
      <c r="D1869" s="97">
        <v>210067</v>
      </c>
      <c r="E1869" s="77" t="s">
        <v>3068</v>
      </c>
      <c r="F1869" s="125" t="s">
        <v>3069</v>
      </c>
      <c r="G1869" s="139"/>
    </row>
    <row r="1870" spans="1:7" ht="22.5">
      <c r="A1870" s="100">
        <v>540806</v>
      </c>
      <c r="B1870" s="122" t="s">
        <v>2261</v>
      </c>
      <c r="C1870" s="138">
        <v>0</v>
      </c>
      <c r="D1870" s="97">
        <v>31003</v>
      </c>
      <c r="E1870" s="77" t="s">
        <v>3070</v>
      </c>
      <c r="F1870" s="125" t="s">
        <v>3071</v>
      </c>
      <c r="G1870" s="139"/>
    </row>
    <row r="1871" spans="1:7" ht="22.5">
      <c r="A1871" s="100">
        <v>540806</v>
      </c>
      <c r="B1871" s="122" t="s">
        <v>2261</v>
      </c>
      <c r="C1871" s="138">
        <v>0</v>
      </c>
      <c r="D1871" s="97">
        <v>60052</v>
      </c>
      <c r="E1871" s="77" t="s">
        <v>314</v>
      </c>
      <c r="F1871" s="125" t="s">
        <v>3072</v>
      </c>
      <c r="G1871" s="139"/>
    </row>
    <row r="1872" spans="1:7" ht="22.5">
      <c r="A1872" s="100">
        <v>540806</v>
      </c>
      <c r="B1872" s="122" t="s">
        <v>2261</v>
      </c>
      <c r="C1872" s="138">
        <v>0</v>
      </c>
      <c r="D1872" s="97">
        <v>316972</v>
      </c>
      <c r="E1872" s="77" t="s">
        <v>3073</v>
      </c>
      <c r="F1872" s="125" t="s">
        <v>3074</v>
      </c>
      <c r="G1872" s="139"/>
    </row>
    <row r="1873" spans="1:7" ht="22.5">
      <c r="A1873" s="100">
        <v>540806</v>
      </c>
      <c r="B1873" s="122" t="s">
        <v>2261</v>
      </c>
      <c r="C1873" s="138">
        <v>0</v>
      </c>
      <c r="D1873" s="97">
        <v>263805</v>
      </c>
      <c r="E1873" s="77" t="s">
        <v>380</v>
      </c>
      <c r="F1873" s="125" t="s">
        <v>3075</v>
      </c>
      <c r="G1873" s="139"/>
    </row>
    <row r="1874" spans="1:7" ht="22.5">
      <c r="A1874" s="100">
        <v>540806</v>
      </c>
      <c r="B1874" s="122" t="s">
        <v>2261</v>
      </c>
      <c r="C1874" s="138">
        <v>0</v>
      </c>
      <c r="D1874" s="97">
        <v>416902</v>
      </c>
      <c r="E1874" s="77" t="s">
        <v>3076</v>
      </c>
      <c r="F1874" s="125" t="s">
        <v>3077</v>
      </c>
      <c r="G1874" s="139"/>
    </row>
    <row r="1875" spans="1:7" ht="22.5">
      <c r="A1875" s="100">
        <v>540806</v>
      </c>
      <c r="B1875" s="122" t="s">
        <v>2261</v>
      </c>
      <c r="C1875" s="138">
        <v>0</v>
      </c>
      <c r="D1875" s="97">
        <v>66567</v>
      </c>
      <c r="E1875" s="77" t="s">
        <v>402</v>
      </c>
      <c r="F1875" s="125" t="s">
        <v>3078</v>
      </c>
      <c r="G1875" s="139"/>
    </row>
    <row r="1876" spans="1:7" ht="22.5">
      <c r="A1876" s="100">
        <v>540806</v>
      </c>
      <c r="B1876" s="122" t="s">
        <v>2261</v>
      </c>
      <c r="C1876" s="138">
        <v>0</v>
      </c>
      <c r="D1876" s="97">
        <v>172130</v>
      </c>
      <c r="E1876" s="77" t="s">
        <v>3079</v>
      </c>
      <c r="F1876" s="125" t="s">
        <v>3080</v>
      </c>
      <c r="G1876" s="139"/>
    </row>
    <row r="1877" spans="1:7" ht="22.5">
      <c r="A1877" s="100">
        <v>540806</v>
      </c>
      <c r="B1877" s="122" t="s">
        <v>2261</v>
      </c>
      <c r="C1877" s="138">
        <v>0</v>
      </c>
      <c r="D1877" s="97">
        <v>191268</v>
      </c>
      <c r="E1877" s="77" t="s">
        <v>3081</v>
      </c>
      <c r="F1877" s="125" t="s">
        <v>3082</v>
      </c>
      <c r="G1877" s="139"/>
    </row>
    <row r="1878" spans="1:7" ht="22.5">
      <c r="A1878" s="100">
        <v>540806</v>
      </c>
      <c r="B1878" s="122" t="s">
        <v>2261</v>
      </c>
      <c r="C1878" s="138">
        <v>0</v>
      </c>
      <c r="D1878" s="97">
        <v>303844</v>
      </c>
      <c r="E1878" s="77" t="s">
        <v>430</v>
      </c>
      <c r="F1878" s="125" t="s">
        <v>2969</v>
      </c>
      <c r="G1878" s="139"/>
    </row>
    <row r="1879" spans="1:7" ht="22.5">
      <c r="A1879" s="100">
        <v>540806</v>
      </c>
      <c r="B1879" s="122" t="s">
        <v>2261</v>
      </c>
      <c r="C1879" s="138">
        <v>0</v>
      </c>
      <c r="D1879" s="97">
        <v>102970</v>
      </c>
      <c r="E1879" s="77" t="s">
        <v>3083</v>
      </c>
      <c r="F1879" s="125" t="s">
        <v>3084</v>
      </c>
      <c r="G1879" s="139"/>
    </row>
    <row r="1880" spans="1:7" ht="22.5">
      <c r="A1880" s="100">
        <v>540806</v>
      </c>
      <c r="B1880" s="122" t="s">
        <v>2261</v>
      </c>
      <c r="C1880" s="138">
        <v>0</v>
      </c>
      <c r="D1880" s="97">
        <v>1034740</v>
      </c>
      <c r="E1880" s="77" t="s">
        <v>3085</v>
      </c>
      <c r="F1880" s="125" t="s">
        <v>3086</v>
      </c>
      <c r="G1880" s="139"/>
    </row>
    <row r="1881" spans="1:7" ht="22.5">
      <c r="A1881" s="100">
        <v>540806</v>
      </c>
      <c r="B1881" s="122" t="s">
        <v>2261</v>
      </c>
      <c r="C1881" s="138">
        <v>0</v>
      </c>
      <c r="D1881" s="97">
        <v>635423</v>
      </c>
      <c r="E1881" s="77">
        <v>215105051</v>
      </c>
      <c r="F1881" s="125" t="s">
        <v>3087</v>
      </c>
      <c r="G1881" s="139"/>
    </row>
    <row r="1882" spans="1:7" ht="22.5">
      <c r="A1882" s="100">
        <v>540806</v>
      </c>
      <c r="B1882" s="122" t="s">
        <v>2261</v>
      </c>
      <c r="C1882" s="138">
        <v>0</v>
      </c>
      <c r="D1882" s="97">
        <v>128209</v>
      </c>
      <c r="E1882" s="77" t="s">
        <v>2641</v>
      </c>
      <c r="F1882" s="125" t="s">
        <v>3088</v>
      </c>
      <c r="G1882" s="139"/>
    </row>
    <row r="1883" spans="1:7" ht="22.5">
      <c r="A1883" s="100">
        <v>540806</v>
      </c>
      <c r="B1883" s="122" t="s">
        <v>2261</v>
      </c>
      <c r="C1883" s="138">
        <v>0</v>
      </c>
      <c r="D1883" s="97">
        <v>64000</v>
      </c>
      <c r="E1883" s="77" t="s">
        <v>3089</v>
      </c>
      <c r="F1883" s="125" t="s">
        <v>3050</v>
      </c>
      <c r="G1883" s="139"/>
    </row>
    <row r="1884" spans="1:7" ht="22.5">
      <c r="A1884" s="100">
        <v>540806</v>
      </c>
      <c r="B1884" s="122" t="s">
        <v>2261</v>
      </c>
      <c r="C1884" s="138">
        <v>0</v>
      </c>
      <c r="D1884" s="97">
        <v>449920</v>
      </c>
      <c r="E1884" s="77" t="s">
        <v>3090</v>
      </c>
      <c r="F1884" s="125" t="s">
        <v>3091</v>
      </c>
      <c r="G1884" s="139"/>
    </row>
    <row r="1885" spans="1:7" ht="22.5">
      <c r="A1885" s="100">
        <v>540806</v>
      </c>
      <c r="B1885" s="122" t="s">
        <v>2261</v>
      </c>
      <c r="C1885" s="138">
        <v>0</v>
      </c>
      <c r="D1885" s="97">
        <v>76993</v>
      </c>
      <c r="E1885" s="77" t="s">
        <v>3092</v>
      </c>
      <c r="F1885" s="125" t="s">
        <v>3093</v>
      </c>
      <c r="G1885" s="139"/>
    </row>
    <row r="1886" spans="1:7" ht="22.5">
      <c r="A1886" s="100">
        <v>540806</v>
      </c>
      <c r="B1886" s="122" t="s">
        <v>2261</v>
      </c>
      <c r="C1886" s="138">
        <v>0</v>
      </c>
      <c r="D1886" s="97">
        <v>96705</v>
      </c>
      <c r="E1886" s="77" t="s">
        <v>3094</v>
      </c>
      <c r="F1886" s="125" t="s">
        <v>3095</v>
      </c>
      <c r="G1886" s="139"/>
    </row>
    <row r="1887" spans="1:7" ht="22.5">
      <c r="A1887" s="100">
        <v>540806</v>
      </c>
      <c r="B1887" s="122" t="s">
        <v>2261</v>
      </c>
      <c r="C1887" s="138">
        <v>0</v>
      </c>
      <c r="D1887" s="97">
        <v>206275</v>
      </c>
      <c r="E1887" s="77" t="s">
        <v>2902</v>
      </c>
      <c r="F1887" s="125" t="s">
        <v>3096</v>
      </c>
      <c r="G1887" s="139"/>
    </row>
    <row r="1888" spans="1:7" ht="22.5">
      <c r="A1888" s="100">
        <v>540806</v>
      </c>
      <c r="B1888" s="122" t="s">
        <v>2261</v>
      </c>
      <c r="C1888" s="138">
        <v>0</v>
      </c>
      <c r="D1888" s="97">
        <v>320417</v>
      </c>
      <c r="E1888" s="77" t="s">
        <v>3097</v>
      </c>
      <c r="F1888" s="125" t="s">
        <v>2971</v>
      </c>
      <c r="G1888" s="139"/>
    </row>
    <row r="1889" spans="1:7" ht="22.5">
      <c r="A1889" s="100">
        <v>540806</v>
      </c>
      <c r="B1889" s="122" t="s">
        <v>2261</v>
      </c>
      <c r="C1889" s="138">
        <v>0</v>
      </c>
      <c r="D1889" s="97">
        <v>115962</v>
      </c>
      <c r="E1889" s="77" t="s">
        <v>223</v>
      </c>
      <c r="F1889" s="125" t="s">
        <v>3098</v>
      </c>
      <c r="G1889" s="139"/>
    </row>
    <row r="1890" spans="1:7" ht="22.5">
      <c r="A1890" s="100">
        <v>540806</v>
      </c>
      <c r="B1890" s="122" t="s">
        <v>2261</v>
      </c>
      <c r="C1890" s="138">
        <v>0</v>
      </c>
      <c r="D1890" s="97">
        <v>102835</v>
      </c>
      <c r="E1890" s="77" t="s">
        <v>3099</v>
      </c>
      <c r="F1890" s="125" t="s">
        <v>3100</v>
      </c>
      <c r="G1890" s="139"/>
    </row>
    <row r="1891" spans="1:7" ht="22.5">
      <c r="A1891" s="100">
        <v>540806</v>
      </c>
      <c r="B1891" s="122" t="s">
        <v>2261</v>
      </c>
      <c r="C1891" s="138">
        <v>0</v>
      </c>
      <c r="D1891" s="97">
        <v>501477</v>
      </c>
      <c r="E1891" s="77" t="s">
        <v>3101</v>
      </c>
      <c r="F1891" s="125" t="s">
        <v>3102</v>
      </c>
      <c r="G1891" s="139"/>
    </row>
    <row r="1892" spans="1:7" ht="22.5">
      <c r="A1892" s="100">
        <v>540806</v>
      </c>
      <c r="B1892" s="122" t="s">
        <v>2261</v>
      </c>
      <c r="C1892" s="138">
        <v>0</v>
      </c>
      <c r="D1892" s="97">
        <v>109072</v>
      </c>
      <c r="E1892" s="77" t="s">
        <v>3103</v>
      </c>
      <c r="F1892" s="125" t="s">
        <v>3104</v>
      </c>
      <c r="G1892" s="139"/>
    </row>
    <row r="1893" spans="1:7" ht="22.5">
      <c r="A1893" s="100">
        <v>540806</v>
      </c>
      <c r="B1893" s="122" t="s">
        <v>2261</v>
      </c>
      <c r="C1893" s="138">
        <v>0</v>
      </c>
      <c r="D1893" s="97">
        <v>557530</v>
      </c>
      <c r="E1893" s="77" t="s">
        <v>3105</v>
      </c>
      <c r="F1893" s="125" t="s">
        <v>2973</v>
      </c>
      <c r="G1893" s="139"/>
    </row>
    <row r="1894" spans="1:7" ht="22.5">
      <c r="A1894" s="100">
        <v>540806</v>
      </c>
      <c r="B1894" s="122" t="s">
        <v>2261</v>
      </c>
      <c r="C1894" s="138">
        <v>0</v>
      </c>
      <c r="D1894" s="97">
        <v>109822</v>
      </c>
      <c r="E1894" s="77" t="s">
        <v>395</v>
      </c>
      <c r="F1894" s="125" t="s">
        <v>3106</v>
      </c>
      <c r="G1894" s="139"/>
    </row>
    <row r="1895" spans="1:7" ht="22.5">
      <c r="A1895" s="100">
        <v>540806</v>
      </c>
      <c r="B1895" s="122" t="s">
        <v>2261</v>
      </c>
      <c r="C1895" s="138">
        <v>0</v>
      </c>
      <c r="D1895" s="97">
        <v>271306</v>
      </c>
      <c r="E1895" s="77" t="s">
        <v>3107</v>
      </c>
      <c r="F1895" s="125" t="s">
        <v>3108</v>
      </c>
      <c r="G1895" s="139"/>
    </row>
    <row r="1896" spans="1:7" ht="22.5">
      <c r="A1896" s="100">
        <v>540806</v>
      </c>
      <c r="B1896" s="122" t="s">
        <v>2261</v>
      </c>
      <c r="C1896" s="138">
        <v>0</v>
      </c>
      <c r="D1896" s="97">
        <v>75262</v>
      </c>
      <c r="E1896" s="77" t="s">
        <v>3109</v>
      </c>
      <c r="F1896" s="125" t="s">
        <v>3110</v>
      </c>
      <c r="G1896" s="139"/>
    </row>
    <row r="1897" spans="1:7" ht="22.5">
      <c r="A1897" s="100">
        <v>540806</v>
      </c>
      <c r="B1897" s="122" t="s">
        <v>2261</v>
      </c>
      <c r="C1897" s="138">
        <v>0</v>
      </c>
      <c r="D1897" s="97">
        <v>73011</v>
      </c>
      <c r="E1897" s="77" t="s">
        <v>445</v>
      </c>
      <c r="F1897" s="125" t="s">
        <v>3111</v>
      </c>
      <c r="G1897" s="139"/>
    </row>
    <row r="1898" spans="1:7" ht="22.5">
      <c r="A1898" s="100">
        <v>540806</v>
      </c>
      <c r="B1898" s="122" t="s">
        <v>2261</v>
      </c>
      <c r="C1898" s="138">
        <v>0</v>
      </c>
      <c r="D1898" s="97">
        <v>564037</v>
      </c>
      <c r="E1898" s="77" t="s">
        <v>3112</v>
      </c>
      <c r="F1898" s="125" t="s">
        <v>3113</v>
      </c>
      <c r="G1898" s="139"/>
    </row>
    <row r="1899" spans="1:7" ht="22.5">
      <c r="A1899" s="100">
        <v>540806</v>
      </c>
      <c r="B1899" s="122" t="s">
        <v>2261</v>
      </c>
      <c r="C1899" s="138">
        <v>0</v>
      </c>
      <c r="D1899" s="97">
        <v>466170</v>
      </c>
      <c r="E1899" s="77" t="s">
        <v>3114</v>
      </c>
      <c r="F1899" s="125" t="s">
        <v>3115</v>
      </c>
      <c r="G1899" s="139"/>
    </row>
    <row r="1900" spans="1:7" ht="22.5">
      <c r="A1900" s="100">
        <v>540806</v>
      </c>
      <c r="B1900" s="122" t="s">
        <v>2261</v>
      </c>
      <c r="C1900" s="138">
        <v>0</v>
      </c>
      <c r="D1900" s="97">
        <v>54423</v>
      </c>
      <c r="E1900" s="77">
        <v>215005150</v>
      </c>
      <c r="F1900" s="125" t="s">
        <v>3117</v>
      </c>
      <c r="G1900" s="139"/>
    </row>
    <row r="1901" spans="1:7" ht="22.5">
      <c r="A1901" s="100">
        <v>540806</v>
      </c>
      <c r="B1901" s="122" t="s">
        <v>2261</v>
      </c>
      <c r="C1901" s="138">
        <v>0</v>
      </c>
      <c r="D1901" s="97">
        <v>1086595</v>
      </c>
      <c r="E1901" s="77" t="s">
        <v>3118</v>
      </c>
      <c r="F1901" s="125" t="s">
        <v>3119</v>
      </c>
      <c r="G1901" s="139"/>
    </row>
    <row r="1902" spans="1:7" ht="22.5">
      <c r="A1902" s="100">
        <v>540806</v>
      </c>
      <c r="B1902" s="122" t="s">
        <v>2261</v>
      </c>
      <c r="C1902" s="138">
        <v>0</v>
      </c>
      <c r="D1902" s="97">
        <v>736981</v>
      </c>
      <c r="E1902" s="77" t="s">
        <v>3120</v>
      </c>
      <c r="F1902" s="125" t="s">
        <v>3121</v>
      </c>
      <c r="G1902" s="139"/>
    </row>
    <row r="1903" spans="1:7" ht="22.5">
      <c r="A1903" s="100">
        <v>540806</v>
      </c>
      <c r="B1903" s="122" t="s">
        <v>2261</v>
      </c>
      <c r="C1903" s="138">
        <v>0</v>
      </c>
      <c r="D1903" s="97">
        <v>126276</v>
      </c>
      <c r="E1903" s="77" t="s">
        <v>3122</v>
      </c>
      <c r="F1903" s="125" t="s">
        <v>3123</v>
      </c>
      <c r="G1903" s="139"/>
    </row>
    <row r="1904" spans="1:7" ht="22.5">
      <c r="A1904" s="100">
        <v>540806</v>
      </c>
      <c r="B1904" s="122" t="s">
        <v>2261</v>
      </c>
      <c r="C1904" s="138">
        <v>0</v>
      </c>
      <c r="D1904" s="97">
        <v>221413</v>
      </c>
      <c r="E1904" s="77" t="s">
        <v>3124</v>
      </c>
      <c r="F1904" s="125" t="s">
        <v>3125</v>
      </c>
      <c r="G1904" s="139"/>
    </row>
    <row r="1905" spans="1:7" ht="22.5">
      <c r="A1905" s="100">
        <v>540806</v>
      </c>
      <c r="B1905" s="122" t="s">
        <v>2261</v>
      </c>
      <c r="C1905" s="138">
        <v>0</v>
      </c>
      <c r="D1905" s="97">
        <v>56965</v>
      </c>
      <c r="E1905" s="77" t="s">
        <v>217</v>
      </c>
      <c r="F1905" s="125" t="s">
        <v>3126</v>
      </c>
      <c r="G1905" s="139"/>
    </row>
    <row r="1906" spans="1:7" ht="22.5">
      <c r="A1906" s="100">
        <v>540806</v>
      </c>
      <c r="B1906" s="122" t="s">
        <v>2261</v>
      </c>
      <c r="C1906" s="138">
        <v>0</v>
      </c>
      <c r="D1906" s="97">
        <v>227751</v>
      </c>
      <c r="E1906" s="77" t="s">
        <v>3127</v>
      </c>
      <c r="F1906" s="125" t="s">
        <v>3128</v>
      </c>
      <c r="G1906" s="139"/>
    </row>
    <row r="1907" spans="1:7" ht="22.5">
      <c r="A1907" s="100">
        <v>540806</v>
      </c>
      <c r="B1907" s="122" t="s">
        <v>2261</v>
      </c>
      <c r="C1907" s="138">
        <v>0</v>
      </c>
      <c r="D1907" s="97">
        <v>671717</v>
      </c>
      <c r="E1907" s="77" t="s">
        <v>3129</v>
      </c>
      <c r="F1907" s="125" t="s">
        <v>3130</v>
      </c>
      <c r="G1907" s="139"/>
    </row>
    <row r="1908" spans="1:7" ht="22.5">
      <c r="A1908" s="100">
        <v>540806</v>
      </c>
      <c r="B1908" s="122" t="s">
        <v>2261</v>
      </c>
      <c r="C1908" s="138">
        <v>0</v>
      </c>
      <c r="D1908" s="97">
        <v>361760</v>
      </c>
      <c r="E1908" s="77" t="s">
        <v>3131</v>
      </c>
      <c r="F1908" s="125" t="s">
        <v>3132</v>
      </c>
      <c r="G1908" s="139"/>
    </row>
    <row r="1909" spans="1:7" ht="22.5">
      <c r="A1909" s="100">
        <v>540806</v>
      </c>
      <c r="B1909" s="122" t="s">
        <v>2261</v>
      </c>
      <c r="C1909" s="138">
        <v>0</v>
      </c>
      <c r="D1909" s="97">
        <v>172377</v>
      </c>
      <c r="E1909" s="77" t="s">
        <v>3133</v>
      </c>
      <c r="F1909" s="125" t="s">
        <v>3134</v>
      </c>
      <c r="G1909" s="139"/>
    </row>
    <row r="1910" spans="1:7" ht="22.5">
      <c r="A1910" s="100">
        <v>540806</v>
      </c>
      <c r="B1910" s="122" t="s">
        <v>2261</v>
      </c>
      <c r="C1910" s="138">
        <v>0</v>
      </c>
      <c r="D1910" s="97">
        <v>164569</v>
      </c>
      <c r="E1910" s="77">
        <v>214005240</v>
      </c>
      <c r="F1910" s="125" t="s">
        <v>3135</v>
      </c>
      <c r="G1910" s="139"/>
    </row>
    <row r="1911" spans="1:7" ht="22.5">
      <c r="A1911" s="100">
        <v>540806</v>
      </c>
      <c r="B1911" s="122" t="s">
        <v>2261</v>
      </c>
      <c r="C1911" s="138">
        <v>0</v>
      </c>
      <c r="D1911" s="97">
        <v>690464</v>
      </c>
      <c r="E1911" s="77" t="s">
        <v>3136</v>
      </c>
      <c r="F1911" s="125" t="s">
        <v>3137</v>
      </c>
      <c r="G1911" s="139"/>
    </row>
    <row r="1912" spans="1:7" ht="22.5">
      <c r="A1912" s="100">
        <v>540806</v>
      </c>
      <c r="B1912" s="122" t="s">
        <v>2261</v>
      </c>
      <c r="C1912" s="138">
        <v>0</v>
      </c>
      <c r="D1912" s="97">
        <v>83602</v>
      </c>
      <c r="E1912" s="77" t="s">
        <v>3138</v>
      </c>
      <c r="F1912" s="125" t="s">
        <v>3139</v>
      </c>
      <c r="G1912" s="139"/>
    </row>
    <row r="1913" spans="1:7" ht="22.5">
      <c r="A1913" s="100">
        <v>540806</v>
      </c>
      <c r="B1913" s="122" t="s">
        <v>2261</v>
      </c>
      <c r="C1913" s="138">
        <v>0</v>
      </c>
      <c r="D1913" s="97">
        <v>254575</v>
      </c>
      <c r="E1913" s="77" t="s">
        <v>3140</v>
      </c>
      <c r="F1913" s="125" t="s">
        <v>3141</v>
      </c>
      <c r="G1913" s="139"/>
    </row>
    <row r="1914" spans="1:7" ht="22.5">
      <c r="A1914" s="100">
        <v>540806</v>
      </c>
      <c r="B1914" s="122" t="s">
        <v>2261</v>
      </c>
      <c r="C1914" s="138">
        <v>0</v>
      </c>
      <c r="D1914" s="97">
        <v>327373</v>
      </c>
      <c r="E1914" s="77" t="s">
        <v>3142</v>
      </c>
      <c r="F1914" s="125" t="s">
        <v>3143</v>
      </c>
      <c r="G1914" s="139"/>
    </row>
    <row r="1915" spans="1:7" ht="22.5">
      <c r="A1915" s="100">
        <v>540806</v>
      </c>
      <c r="B1915" s="122" t="s">
        <v>2261</v>
      </c>
      <c r="C1915" s="138">
        <v>0</v>
      </c>
      <c r="D1915" s="97">
        <v>68961</v>
      </c>
      <c r="E1915" s="77" t="s">
        <v>219</v>
      </c>
      <c r="F1915" s="125" t="s">
        <v>3144</v>
      </c>
      <c r="G1915" s="139"/>
    </row>
    <row r="1916" spans="1:7" ht="22.5">
      <c r="A1916" s="100">
        <v>540806</v>
      </c>
      <c r="B1916" s="122" t="s">
        <v>2261</v>
      </c>
      <c r="C1916" s="138">
        <v>0</v>
      </c>
      <c r="D1916" s="97">
        <v>364593</v>
      </c>
      <c r="E1916" s="77" t="s">
        <v>241</v>
      </c>
      <c r="F1916" s="125" t="s">
        <v>3145</v>
      </c>
      <c r="G1916" s="139"/>
    </row>
    <row r="1917" spans="1:7" ht="22.5">
      <c r="A1917" s="100">
        <v>540806</v>
      </c>
      <c r="B1917" s="122" t="s">
        <v>2261</v>
      </c>
      <c r="C1917" s="138">
        <v>0</v>
      </c>
      <c r="D1917" s="97">
        <v>113412</v>
      </c>
      <c r="E1917" s="77">
        <v>211005310</v>
      </c>
      <c r="F1917" s="125" t="s">
        <v>3146</v>
      </c>
      <c r="G1917" s="139"/>
    </row>
    <row r="1918" spans="1:7" ht="22.5">
      <c r="A1918" s="100">
        <v>540806</v>
      </c>
      <c r="B1918" s="122" t="s">
        <v>2261</v>
      </c>
      <c r="C1918" s="138">
        <v>0</v>
      </c>
      <c r="D1918" s="97">
        <v>151218</v>
      </c>
      <c r="E1918" s="77" t="s">
        <v>262</v>
      </c>
      <c r="F1918" s="125" t="s">
        <v>3147</v>
      </c>
      <c r="G1918" s="139"/>
    </row>
    <row r="1919" spans="1:7" ht="22.5">
      <c r="A1919" s="100">
        <v>540806</v>
      </c>
      <c r="B1919" s="122" t="s">
        <v>2261</v>
      </c>
      <c r="C1919" s="138">
        <v>0</v>
      </c>
      <c r="D1919" s="97">
        <v>83872</v>
      </c>
      <c r="E1919" s="77" t="s">
        <v>3148</v>
      </c>
      <c r="F1919" s="125" t="s">
        <v>3149</v>
      </c>
      <c r="G1919" s="139"/>
    </row>
    <row r="1920" spans="1:7" ht="22.5">
      <c r="A1920" s="100">
        <v>540806</v>
      </c>
      <c r="B1920" s="122" t="s">
        <v>2261</v>
      </c>
      <c r="C1920" s="138">
        <v>0</v>
      </c>
      <c r="D1920" s="97">
        <v>315685</v>
      </c>
      <c r="E1920" s="77" t="s">
        <v>286</v>
      </c>
      <c r="F1920" s="125" t="s">
        <v>3150</v>
      </c>
      <c r="G1920" s="139"/>
    </row>
    <row r="1921" spans="1:7" ht="22.5">
      <c r="A1921" s="100">
        <v>540806</v>
      </c>
      <c r="B1921" s="122" t="s">
        <v>2261</v>
      </c>
      <c r="C1921" s="138">
        <v>0</v>
      </c>
      <c r="D1921" s="97">
        <v>75612</v>
      </c>
      <c r="E1921" s="77" t="s">
        <v>3151</v>
      </c>
      <c r="F1921" s="125" t="s">
        <v>3152</v>
      </c>
      <c r="G1921" s="139"/>
    </row>
    <row r="1922" spans="1:7" ht="22.5">
      <c r="A1922" s="100">
        <v>540806</v>
      </c>
      <c r="B1922" s="122" t="s">
        <v>2261</v>
      </c>
      <c r="C1922" s="138">
        <v>0</v>
      </c>
      <c r="D1922" s="97">
        <v>70239</v>
      </c>
      <c r="E1922" s="77" t="s">
        <v>3153</v>
      </c>
      <c r="F1922" s="125" t="s">
        <v>3154</v>
      </c>
      <c r="G1922" s="139"/>
    </row>
    <row r="1923" spans="1:7" ht="22.5">
      <c r="A1923" s="100">
        <v>540806</v>
      </c>
      <c r="B1923" s="122" t="s">
        <v>2261</v>
      </c>
      <c r="C1923" s="138">
        <v>0</v>
      </c>
      <c r="D1923" s="97">
        <v>53813</v>
      </c>
      <c r="E1923" s="77" t="s">
        <v>3155</v>
      </c>
      <c r="F1923" s="125" t="s">
        <v>3156</v>
      </c>
      <c r="G1923" s="139"/>
    </row>
    <row r="1924" spans="1:7" ht="22.5">
      <c r="A1924" s="100">
        <v>540806</v>
      </c>
      <c r="B1924" s="122" t="s">
        <v>2261</v>
      </c>
      <c r="C1924" s="138">
        <v>0</v>
      </c>
      <c r="D1924" s="97">
        <v>409994</v>
      </c>
      <c r="E1924" s="77" t="s">
        <v>3157</v>
      </c>
      <c r="F1924" s="125" t="s">
        <v>3158</v>
      </c>
      <c r="G1924" s="139"/>
    </row>
    <row r="1925" spans="1:7" ht="22.5">
      <c r="A1925" s="100">
        <v>540806</v>
      </c>
      <c r="B1925" s="122" t="s">
        <v>2261</v>
      </c>
      <c r="C1925" s="138">
        <v>0</v>
      </c>
      <c r="D1925" s="97">
        <v>144998</v>
      </c>
      <c r="E1925" s="77" t="s">
        <v>3159</v>
      </c>
      <c r="F1925" s="125" t="s">
        <v>3160</v>
      </c>
      <c r="G1925" s="139"/>
    </row>
    <row r="1926" spans="1:7" ht="22.5">
      <c r="A1926" s="100">
        <v>540806</v>
      </c>
      <c r="B1926" s="122" t="s">
        <v>2261</v>
      </c>
      <c r="C1926" s="138">
        <v>0</v>
      </c>
      <c r="D1926" s="97">
        <v>151625</v>
      </c>
      <c r="E1926" s="77" t="s">
        <v>3161</v>
      </c>
      <c r="F1926" s="125" t="s">
        <v>3162</v>
      </c>
      <c r="G1926" s="139"/>
    </row>
    <row r="1927" spans="1:7" ht="22.5">
      <c r="A1927" s="100">
        <v>540806</v>
      </c>
      <c r="B1927" s="122" t="s">
        <v>2261</v>
      </c>
      <c r="C1927" s="138">
        <v>0</v>
      </c>
      <c r="D1927" s="97">
        <v>418320</v>
      </c>
      <c r="E1927" s="77">
        <v>217605376</v>
      </c>
      <c r="F1927" s="125" t="s">
        <v>3163</v>
      </c>
      <c r="G1927" s="139"/>
    </row>
    <row r="1928" spans="1:7" ht="22.5">
      <c r="A1928" s="100">
        <v>540806</v>
      </c>
      <c r="B1928" s="122" t="s">
        <v>2261</v>
      </c>
      <c r="C1928" s="138">
        <v>0</v>
      </c>
      <c r="D1928" s="97">
        <v>383175</v>
      </c>
      <c r="E1928" s="77" t="s">
        <v>3164</v>
      </c>
      <c r="F1928" s="125" t="s">
        <v>3165</v>
      </c>
      <c r="G1928" s="139"/>
    </row>
    <row r="1929" spans="1:7" ht="22.5">
      <c r="A1929" s="100">
        <v>540806</v>
      </c>
      <c r="B1929" s="122" t="s">
        <v>2261</v>
      </c>
      <c r="C1929" s="138">
        <v>0</v>
      </c>
      <c r="D1929" s="97">
        <v>82622</v>
      </c>
      <c r="E1929" s="77" t="s">
        <v>2883</v>
      </c>
      <c r="F1929" s="125" t="s">
        <v>3166</v>
      </c>
      <c r="G1929" s="139"/>
    </row>
    <row r="1930" spans="1:7" ht="22.5">
      <c r="A1930" s="100">
        <v>540806</v>
      </c>
      <c r="B1930" s="122" t="s">
        <v>2261</v>
      </c>
      <c r="C1930" s="138">
        <v>0</v>
      </c>
      <c r="D1930" s="97">
        <v>180992</v>
      </c>
      <c r="E1930" s="77" t="s">
        <v>162</v>
      </c>
      <c r="F1930" s="125" t="s">
        <v>3167</v>
      </c>
      <c r="G1930" s="139"/>
    </row>
    <row r="1931" spans="1:7" ht="22.5">
      <c r="A1931" s="100">
        <v>540806</v>
      </c>
      <c r="B1931" s="122" t="s">
        <v>2261</v>
      </c>
      <c r="C1931" s="138">
        <v>0</v>
      </c>
      <c r="D1931" s="97">
        <v>127591</v>
      </c>
      <c r="E1931" s="77" t="s">
        <v>3168</v>
      </c>
      <c r="F1931" s="125" t="s">
        <v>3169</v>
      </c>
      <c r="G1931" s="139"/>
    </row>
    <row r="1932" spans="1:7" ht="22.5">
      <c r="A1932" s="100">
        <v>540806</v>
      </c>
      <c r="B1932" s="122" t="s">
        <v>2261</v>
      </c>
      <c r="C1932" s="138">
        <v>0</v>
      </c>
      <c r="D1932" s="97">
        <v>109217</v>
      </c>
      <c r="E1932" s="77" t="s">
        <v>351</v>
      </c>
      <c r="F1932" s="125" t="s">
        <v>3170</v>
      </c>
      <c r="G1932" s="139"/>
    </row>
    <row r="1933" spans="1:7" ht="22.5">
      <c r="A1933" s="100">
        <v>540806</v>
      </c>
      <c r="B1933" s="122" t="s">
        <v>2261</v>
      </c>
      <c r="C1933" s="138">
        <v>0</v>
      </c>
      <c r="D1933" s="97">
        <v>526000</v>
      </c>
      <c r="E1933" s="77" t="s">
        <v>3171</v>
      </c>
      <c r="F1933" s="125" t="s">
        <v>3172</v>
      </c>
      <c r="G1933" s="139"/>
    </row>
    <row r="1934" spans="1:7" ht="22.5">
      <c r="A1934" s="100">
        <v>540806</v>
      </c>
      <c r="B1934" s="122" t="s">
        <v>2261</v>
      </c>
      <c r="C1934" s="138">
        <v>0</v>
      </c>
      <c r="D1934" s="97">
        <v>87772</v>
      </c>
      <c r="E1934" s="77" t="s">
        <v>2716</v>
      </c>
      <c r="F1934" s="125" t="s">
        <v>3173</v>
      </c>
      <c r="G1934" s="139"/>
    </row>
    <row r="1935" spans="1:7" ht="22.5">
      <c r="A1935" s="100">
        <v>540806</v>
      </c>
      <c r="B1935" s="122" t="s">
        <v>2261</v>
      </c>
      <c r="C1935" s="138">
        <v>0</v>
      </c>
      <c r="D1935" s="97">
        <v>79709</v>
      </c>
      <c r="E1935" s="77" t="s">
        <v>3174</v>
      </c>
      <c r="F1935" s="125" t="s">
        <v>3175</v>
      </c>
      <c r="G1935" s="139"/>
    </row>
    <row r="1936" spans="1:7" ht="22.5">
      <c r="A1936" s="100">
        <v>540806</v>
      </c>
      <c r="B1936" s="122" t="s">
        <v>2261</v>
      </c>
      <c r="C1936" s="138">
        <v>0</v>
      </c>
      <c r="D1936" s="97">
        <v>217826</v>
      </c>
      <c r="E1936" s="77" t="s">
        <v>3176</v>
      </c>
      <c r="F1936" s="125" t="s">
        <v>3177</v>
      </c>
      <c r="G1936" s="139"/>
    </row>
    <row r="1937" spans="1:7" ht="22.5">
      <c r="A1937" s="100">
        <v>540806</v>
      </c>
      <c r="B1937" s="122" t="s">
        <v>2261</v>
      </c>
      <c r="C1937" s="138">
        <v>0</v>
      </c>
      <c r="D1937" s="97">
        <v>151777</v>
      </c>
      <c r="E1937" s="77" t="s">
        <v>3178</v>
      </c>
      <c r="F1937" s="125" t="s">
        <v>3179</v>
      </c>
      <c r="G1937" s="139"/>
    </row>
    <row r="1938" spans="1:7" ht="22.5">
      <c r="A1938" s="100">
        <v>540806</v>
      </c>
      <c r="B1938" s="122" t="s">
        <v>2261</v>
      </c>
      <c r="C1938" s="138">
        <v>0</v>
      </c>
      <c r="D1938" s="97">
        <v>925211</v>
      </c>
      <c r="E1938" s="77" t="s">
        <v>3180</v>
      </c>
      <c r="F1938" s="125" t="s">
        <v>3181</v>
      </c>
      <c r="G1938" s="139"/>
    </row>
    <row r="1939" spans="1:7" ht="22.5">
      <c r="A1939" s="100">
        <v>540806</v>
      </c>
      <c r="B1939" s="122" t="s">
        <v>2261</v>
      </c>
      <c r="C1939" s="138">
        <v>0</v>
      </c>
      <c r="D1939" s="97">
        <v>375554</v>
      </c>
      <c r="E1939" s="77" t="s">
        <v>3182</v>
      </c>
      <c r="F1939" s="125" t="s">
        <v>3183</v>
      </c>
      <c r="G1939" s="139"/>
    </row>
    <row r="1940" spans="1:7" ht="22.5">
      <c r="A1940" s="100">
        <v>540806</v>
      </c>
      <c r="B1940" s="122" t="s">
        <v>2261</v>
      </c>
      <c r="C1940" s="138">
        <v>0</v>
      </c>
      <c r="D1940" s="97">
        <v>46116</v>
      </c>
      <c r="E1940" s="77" t="s">
        <v>180</v>
      </c>
      <c r="F1940" s="125" t="s">
        <v>3184</v>
      </c>
      <c r="G1940" s="139"/>
    </row>
    <row r="1941" spans="1:7" ht="22.5">
      <c r="A1941" s="100">
        <v>540806</v>
      </c>
      <c r="B1941" s="122" t="s">
        <v>2261</v>
      </c>
      <c r="C1941" s="138">
        <v>0</v>
      </c>
      <c r="D1941" s="97">
        <v>215430</v>
      </c>
      <c r="E1941" s="77" t="s">
        <v>3185</v>
      </c>
      <c r="F1941" s="125" t="s">
        <v>3186</v>
      </c>
      <c r="G1941" s="139"/>
    </row>
    <row r="1942" spans="1:7" ht="22.5">
      <c r="A1942" s="100">
        <v>540806</v>
      </c>
      <c r="B1942" s="122" t="s">
        <v>2261</v>
      </c>
      <c r="C1942" s="138">
        <v>0</v>
      </c>
      <c r="D1942" s="97">
        <v>139533</v>
      </c>
      <c r="E1942" s="77" t="s">
        <v>3187</v>
      </c>
      <c r="F1942" s="125" t="s">
        <v>3188</v>
      </c>
      <c r="G1942" s="139"/>
    </row>
    <row r="1943" spans="1:7" ht="22.5">
      <c r="A1943" s="100">
        <v>540806</v>
      </c>
      <c r="B1943" s="122" t="s">
        <v>2261</v>
      </c>
      <c r="C1943" s="138">
        <v>0</v>
      </c>
      <c r="D1943" s="97">
        <v>91999</v>
      </c>
      <c r="E1943" s="77" t="s">
        <v>3189</v>
      </c>
      <c r="F1943" s="125" t="s">
        <v>3190</v>
      </c>
      <c r="G1943" s="139"/>
    </row>
    <row r="1944" spans="1:7" ht="22.5">
      <c r="A1944" s="100">
        <v>540806</v>
      </c>
      <c r="B1944" s="122" t="s">
        <v>2261</v>
      </c>
      <c r="C1944" s="138">
        <v>0</v>
      </c>
      <c r="D1944" s="97">
        <v>418947</v>
      </c>
      <c r="E1944" s="77" t="s">
        <v>2812</v>
      </c>
      <c r="F1944" s="125" t="s">
        <v>3191</v>
      </c>
      <c r="G1944" s="139"/>
    </row>
    <row r="1945" spans="1:7" ht="22.5">
      <c r="A1945" s="100">
        <v>540806</v>
      </c>
      <c r="B1945" s="122" t="s">
        <v>2261</v>
      </c>
      <c r="C1945" s="138">
        <v>0</v>
      </c>
      <c r="D1945" s="97">
        <v>178961</v>
      </c>
      <c r="E1945" s="77">
        <v>218505585</v>
      </c>
      <c r="F1945" s="125" t="s">
        <v>3192</v>
      </c>
      <c r="G1945" s="139"/>
    </row>
    <row r="1946" spans="1:7" ht="22.5">
      <c r="A1946" s="100">
        <v>540806</v>
      </c>
      <c r="B1946" s="122" t="s">
        <v>2261</v>
      </c>
      <c r="C1946" s="138">
        <v>0</v>
      </c>
      <c r="D1946" s="97">
        <v>142951</v>
      </c>
      <c r="E1946" s="77" t="s">
        <v>2262</v>
      </c>
      <c r="F1946" s="125" t="s">
        <v>2263</v>
      </c>
      <c r="G1946" s="139"/>
    </row>
    <row r="1947" spans="1:7" ht="22.5">
      <c r="A1947" s="100">
        <v>540806</v>
      </c>
      <c r="B1947" s="122" t="s">
        <v>2261</v>
      </c>
      <c r="C1947" s="138">
        <v>0</v>
      </c>
      <c r="D1947" s="97">
        <v>228782</v>
      </c>
      <c r="E1947" s="77" t="s">
        <v>3193</v>
      </c>
      <c r="F1947" s="125" t="s">
        <v>3194</v>
      </c>
      <c r="G1947" s="139"/>
    </row>
    <row r="1948" spans="1:7" ht="22.5">
      <c r="A1948" s="100">
        <v>540806</v>
      </c>
      <c r="B1948" s="122" t="s">
        <v>2261</v>
      </c>
      <c r="C1948" s="138">
        <v>0</v>
      </c>
      <c r="D1948" s="97">
        <v>151621</v>
      </c>
      <c r="E1948" s="77" t="s">
        <v>3195</v>
      </c>
      <c r="F1948" s="125" t="s">
        <v>3196</v>
      </c>
      <c r="G1948" s="139"/>
    </row>
    <row r="1949" spans="1:7" ht="22.5">
      <c r="A1949" s="100">
        <v>540806</v>
      </c>
      <c r="B1949" s="122" t="s">
        <v>2261</v>
      </c>
      <c r="C1949" s="138">
        <v>0</v>
      </c>
      <c r="D1949" s="97">
        <v>981745</v>
      </c>
      <c r="E1949" s="77" t="s">
        <v>273</v>
      </c>
      <c r="F1949" s="125" t="s">
        <v>3197</v>
      </c>
      <c r="G1949" s="139"/>
    </row>
    <row r="1950" spans="1:7" ht="22.5">
      <c r="A1950" s="100">
        <v>540806</v>
      </c>
      <c r="B1950" s="122" t="s">
        <v>2261</v>
      </c>
      <c r="C1950" s="138">
        <v>0</v>
      </c>
      <c r="D1950" s="97">
        <v>114862</v>
      </c>
      <c r="E1950" s="77" t="s">
        <v>3198</v>
      </c>
      <c r="F1950" s="125" t="s">
        <v>3199</v>
      </c>
      <c r="G1950" s="139"/>
    </row>
    <row r="1951" spans="1:7" ht="22.5">
      <c r="A1951" s="100">
        <v>540806</v>
      </c>
      <c r="B1951" s="122" t="s">
        <v>2261</v>
      </c>
      <c r="C1951" s="138">
        <v>0</v>
      </c>
      <c r="D1951" s="97">
        <v>349403</v>
      </c>
      <c r="E1951" s="77" t="s">
        <v>382</v>
      </c>
      <c r="F1951" s="125" t="s">
        <v>3200</v>
      </c>
      <c r="G1951" s="139"/>
    </row>
    <row r="1952" spans="1:7" ht="22.5">
      <c r="A1952" s="100">
        <v>540806</v>
      </c>
      <c r="B1952" s="122" t="s">
        <v>2261</v>
      </c>
      <c r="C1952" s="138">
        <v>0</v>
      </c>
      <c r="D1952" s="97">
        <v>179798</v>
      </c>
      <c r="E1952" s="77" t="s">
        <v>432</v>
      </c>
      <c r="F1952" s="125" t="s">
        <v>3201</v>
      </c>
      <c r="G1952" s="139"/>
    </row>
    <row r="1953" spans="1:7" ht="22.5">
      <c r="A1953" s="100">
        <v>540806</v>
      </c>
      <c r="B1953" s="122" t="s">
        <v>2261</v>
      </c>
      <c r="C1953" s="138">
        <v>0</v>
      </c>
      <c r="D1953" s="97">
        <v>113355</v>
      </c>
      <c r="E1953" s="77">
        <v>118888000</v>
      </c>
      <c r="F1953" s="125" t="s">
        <v>2994</v>
      </c>
      <c r="G1953" s="139"/>
    </row>
    <row r="1954" spans="1:7" ht="22.5">
      <c r="A1954" s="100">
        <v>540806</v>
      </c>
      <c r="B1954" s="122" t="s">
        <v>2261</v>
      </c>
      <c r="C1954" s="138">
        <v>0</v>
      </c>
      <c r="D1954" s="97">
        <v>170291</v>
      </c>
      <c r="E1954" s="77" t="s">
        <v>465</v>
      </c>
      <c r="F1954" s="125" t="s">
        <v>3202</v>
      </c>
      <c r="G1954" s="139"/>
    </row>
    <row r="1955" spans="1:7" ht="22.5">
      <c r="A1955" s="100">
        <v>540806</v>
      </c>
      <c r="B1955" s="122" t="s">
        <v>2261</v>
      </c>
      <c r="C1955" s="138">
        <v>0</v>
      </c>
      <c r="D1955" s="97">
        <v>92082</v>
      </c>
      <c r="E1955" s="77" t="s">
        <v>2628</v>
      </c>
      <c r="F1955" s="125" t="s">
        <v>3203</v>
      </c>
      <c r="G1955" s="139"/>
    </row>
    <row r="1956" spans="1:7" ht="22.5">
      <c r="A1956" s="100">
        <v>540806</v>
      </c>
      <c r="B1956" s="122" t="s">
        <v>2261</v>
      </c>
      <c r="C1956" s="138">
        <v>0</v>
      </c>
      <c r="D1956" s="97">
        <v>158945</v>
      </c>
      <c r="E1956" s="77" t="s">
        <v>3204</v>
      </c>
      <c r="F1956" s="125" t="s">
        <v>3205</v>
      </c>
      <c r="G1956" s="139"/>
    </row>
    <row r="1957" spans="1:7" ht="22.5">
      <c r="A1957" s="100">
        <v>540806</v>
      </c>
      <c r="B1957" s="122" t="s">
        <v>2261</v>
      </c>
      <c r="C1957" s="138">
        <v>0</v>
      </c>
      <c r="D1957" s="97">
        <v>47307</v>
      </c>
      <c r="E1957" s="77" t="s">
        <v>2663</v>
      </c>
      <c r="F1957" s="125" t="s">
        <v>3206</v>
      </c>
      <c r="G1957" s="139"/>
    </row>
    <row r="1958" spans="1:7" ht="22.5">
      <c r="A1958" s="100">
        <v>540806</v>
      </c>
      <c r="B1958" s="122" t="s">
        <v>2261</v>
      </c>
      <c r="C1958" s="138">
        <v>0</v>
      </c>
      <c r="D1958" s="97">
        <v>402314</v>
      </c>
      <c r="E1958" s="77" t="s">
        <v>3207</v>
      </c>
      <c r="F1958" s="125" t="s">
        <v>3208</v>
      </c>
      <c r="G1958" s="139"/>
    </row>
    <row r="1959" spans="1:7" ht="22.5">
      <c r="A1959" s="100">
        <v>540806</v>
      </c>
      <c r="B1959" s="122" t="s">
        <v>2261</v>
      </c>
      <c r="C1959" s="138">
        <v>0</v>
      </c>
      <c r="D1959" s="97">
        <v>155058</v>
      </c>
      <c r="E1959" s="77" t="s">
        <v>3209</v>
      </c>
      <c r="F1959" s="125" t="s">
        <v>3210</v>
      </c>
      <c r="G1959" s="139"/>
    </row>
    <row r="1960" spans="1:7" ht="22.5">
      <c r="A1960" s="100">
        <v>540806</v>
      </c>
      <c r="B1960" s="122" t="s">
        <v>2261</v>
      </c>
      <c r="C1960" s="138">
        <v>0</v>
      </c>
      <c r="D1960" s="97">
        <v>236542</v>
      </c>
      <c r="E1960" s="77" t="s">
        <v>2698</v>
      </c>
      <c r="F1960" s="125" t="s">
        <v>3211</v>
      </c>
      <c r="G1960" s="139"/>
    </row>
    <row r="1961" spans="1:7" ht="22.5">
      <c r="A1961" s="100">
        <v>540806</v>
      </c>
      <c r="B1961" s="122" t="s">
        <v>2261</v>
      </c>
      <c r="C1961" s="138">
        <v>0</v>
      </c>
      <c r="D1961" s="97">
        <v>585674</v>
      </c>
      <c r="E1961" s="77" t="s">
        <v>2709</v>
      </c>
      <c r="F1961" s="125" t="s">
        <v>2264</v>
      </c>
      <c r="G1961" s="139"/>
    </row>
    <row r="1962" spans="1:7" ht="22.5">
      <c r="A1962" s="100">
        <v>540806</v>
      </c>
      <c r="B1962" s="122" t="s">
        <v>2261</v>
      </c>
      <c r="C1962" s="138">
        <v>0</v>
      </c>
      <c r="D1962" s="97">
        <v>183207</v>
      </c>
      <c r="E1962" s="77" t="s">
        <v>2718</v>
      </c>
      <c r="F1962" s="125" t="s">
        <v>3212</v>
      </c>
      <c r="G1962" s="139"/>
    </row>
    <row r="1963" spans="1:7" ht="22.5">
      <c r="A1963" s="100">
        <v>540806</v>
      </c>
      <c r="B1963" s="122" t="s">
        <v>2261</v>
      </c>
      <c r="C1963" s="138">
        <v>0</v>
      </c>
      <c r="D1963" s="97">
        <v>282942</v>
      </c>
      <c r="E1963" s="77" t="s">
        <v>3213</v>
      </c>
      <c r="F1963" s="125" t="s">
        <v>3214</v>
      </c>
      <c r="G1963" s="139"/>
    </row>
    <row r="1964" spans="1:7" ht="22.5">
      <c r="A1964" s="100">
        <v>540806</v>
      </c>
      <c r="B1964" s="122" t="s">
        <v>2261</v>
      </c>
      <c r="C1964" s="138">
        <v>0</v>
      </c>
      <c r="D1964" s="97">
        <v>292957</v>
      </c>
      <c r="E1964" s="77" t="s">
        <v>2778</v>
      </c>
      <c r="F1964" s="125" t="s">
        <v>3215</v>
      </c>
      <c r="G1964" s="139"/>
    </row>
    <row r="1965" spans="1:7" ht="22.5">
      <c r="A1965" s="100">
        <v>540806</v>
      </c>
      <c r="B1965" s="122" t="s">
        <v>2261</v>
      </c>
      <c r="C1965" s="138">
        <v>0</v>
      </c>
      <c r="D1965" s="97">
        <v>270128</v>
      </c>
      <c r="E1965" s="77" t="s">
        <v>3216</v>
      </c>
      <c r="F1965" s="125" t="s">
        <v>3217</v>
      </c>
      <c r="G1965" s="139"/>
    </row>
    <row r="1966" spans="1:7" ht="22.5">
      <c r="A1966" s="100">
        <v>540806</v>
      </c>
      <c r="B1966" s="122" t="s">
        <v>2261</v>
      </c>
      <c r="C1966" s="138">
        <v>0</v>
      </c>
      <c r="D1966" s="97">
        <v>365240</v>
      </c>
      <c r="E1966" s="77" t="s">
        <v>2863</v>
      </c>
      <c r="F1966" s="125" t="s">
        <v>3218</v>
      </c>
      <c r="G1966" s="139"/>
    </row>
    <row r="1967" spans="1:7" ht="22.5">
      <c r="A1967" s="100">
        <v>540806</v>
      </c>
      <c r="B1967" s="122" t="s">
        <v>2261</v>
      </c>
      <c r="C1967" s="138">
        <v>0</v>
      </c>
      <c r="D1967" s="97">
        <v>139407</v>
      </c>
      <c r="E1967" s="77" t="s">
        <v>2886</v>
      </c>
      <c r="F1967" s="125" t="s">
        <v>3219</v>
      </c>
      <c r="G1967" s="139"/>
    </row>
    <row r="1968" spans="1:7" ht="22.5">
      <c r="A1968" s="100">
        <v>540806</v>
      </c>
      <c r="B1968" s="122" t="s">
        <v>2261</v>
      </c>
      <c r="C1968" s="138">
        <v>0</v>
      </c>
      <c r="D1968" s="97">
        <v>288846</v>
      </c>
      <c r="E1968" s="77" t="s">
        <v>3220</v>
      </c>
      <c r="F1968" s="125" t="s">
        <v>3221</v>
      </c>
      <c r="G1968" s="139"/>
    </row>
    <row r="1969" spans="1:7" ht="22.5">
      <c r="A1969" s="100">
        <v>540806</v>
      </c>
      <c r="B1969" s="122" t="s">
        <v>2261</v>
      </c>
      <c r="C1969" s="138">
        <v>0</v>
      </c>
      <c r="D1969" s="97">
        <v>472974</v>
      </c>
      <c r="E1969" s="77" t="s">
        <v>3222</v>
      </c>
      <c r="F1969" s="125" t="s">
        <v>3223</v>
      </c>
      <c r="G1969" s="139"/>
    </row>
    <row r="1970" spans="1:7" ht="22.5">
      <c r="A1970" s="100">
        <v>540806</v>
      </c>
      <c r="B1970" s="122" t="s">
        <v>2261</v>
      </c>
      <c r="C1970" s="138">
        <v>0</v>
      </c>
      <c r="D1970" s="97">
        <v>382098</v>
      </c>
      <c r="E1970" s="77" t="s">
        <v>2654</v>
      </c>
      <c r="F1970" s="125" t="s">
        <v>3224</v>
      </c>
      <c r="G1970" s="139"/>
    </row>
    <row r="1971" spans="1:7" ht="22.5">
      <c r="A1971" s="100">
        <v>540806</v>
      </c>
      <c r="B1971" s="122" t="s">
        <v>2261</v>
      </c>
      <c r="C1971" s="138">
        <v>0</v>
      </c>
      <c r="D1971" s="97">
        <v>185600</v>
      </c>
      <c r="E1971" s="77" t="s">
        <v>3225</v>
      </c>
      <c r="F1971" s="125" t="s">
        <v>3226</v>
      </c>
      <c r="G1971" s="139"/>
    </row>
    <row r="1972" spans="1:7" ht="22.5">
      <c r="A1972" s="100">
        <v>540806</v>
      </c>
      <c r="B1972" s="122" t="s">
        <v>2261</v>
      </c>
      <c r="C1972" s="138">
        <v>0</v>
      </c>
      <c r="D1972" s="97">
        <v>213900</v>
      </c>
      <c r="E1972" s="77" t="s">
        <v>3227</v>
      </c>
      <c r="F1972" s="125" t="s">
        <v>3228</v>
      </c>
      <c r="G1972" s="139"/>
    </row>
    <row r="1973" spans="1:7" ht="22.5">
      <c r="A1973" s="100">
        <v>540806</v>
      </c>
      <c r="B1973" s="122" t="s">
        <v>2261</v>
      </c>
      <c r="C1973" s="138">
        <v>0</v>
      </c>
      <c r="D1973" s="97">
        <v>394144</v>
      </c>
      <c r="E1973" s="77">
        <v>219005790</v>
      </c>
      <c r="F1973" s="125" t="s">
        <v>3229</v>
      </c>
      <c r="G1973" s="139"/>
    </row>
    <row r="1974" spans="1:7" ht="22.5">
      <c r="A1974" s="100">
        <v>540806</v>
      </c>
      <c r="B1974" s="122" t="s">
        <v>2261</v>
      </c>
      <c r="C1974" s="138">
        <v>0</v>
      </c>
      <c r="D1974" s="97">
        <v>84524</v>
      </c>
      <c r="E1974" s="77" t="s">
        <v>3230</v>
      </c>
      <c r="F1974" s="125" t="s">
        <v>3231</v>
      </c>
      <c r="G1974" s="139"/>
    </row>
    <row r="1975" spans="1:7" ht="22.5">
      <c r="A1975" s="100">
        <v>540806</v>
      </c>
      <c r="B1975" s="122" t="s">
        <v>2261</v>
      </c>
      <c r="C1975" s="138">
        <v>0</v>
      </c>
      <c r="D1975" s="97">
        <v>111413</v>
      </c>
      <c r="E1975" s="77" t="s">
        <v>245</v>
      </c>
      <c r="F1975" s="125" t="s">
        <v>3232</v>
      </c>
      <c r="G1975" s="139"/>
    </row>
    <row r="1976" spans="1:7" ht="22.5">
      <c r="A1976" s="100">
        <v>540806</v>
      </c>
      <c r="B1976" s="122" t="s">
        <v>2261</v>
      </c>
      <c r="C1976" s="138">
        <v>0</v>
      </c>
      <c r="D1976" s="97">
        <v>97291</v>
      </c>
      <c r="E1976" s="77" t="s">
        <v>296</v>
      </c>
      <c r="F1976" s="125" t="s">
        <v>3233</v>
      </c>
      <c r="G1976" s="139"/>
    </row>
    <row r="1977" spans="1:7" ht="22.5">
      <c r="A1977" s="100">
        <v>540806</v>
      </c>
      <c r="B1977" s="122" t="s">
        <v>2261</v>
      </c>
      <c r="C1977" s="138">
        <v>0</v>
      </c>
      <c r="D1977" s="97">
        <v>124343</v>
      </c>
      <c r="E1977" s="77" t="s">
        <v>3234</v>
      </c>
      <c r="F1977" s="125" t="s">
        <v>3235</v>
      </c>
      <c r="G1977" s="139"/>
    </row>
    <row r="1978" spans="1:7" ht="22.5">
      <c r="A1978" s="100">
        <v>540806</v>
      </c>
      <c r="B1978" s="122" t="s">
        <v>2261</v>
      </c>
      <c r="C1978" s="138">
        <v>0</v>
      </c>
      <c r="D1978" s="97">
        <v>433853</v>
      </c>
      <c r="E1978" s="77" t="s">
        <v>3236</v>
      </c>
      <c r="F1978" s="125" t="s">
        <v>3237</v>
      </c>
      <c r="G1978" s="139"/>
    </row>
    <row r="1979" spans="1:7" ht="22.5">
      <c r="A1979" s="100">
        <v>540806</v>
      </c>
      <c r="B1979" s="122" t="s">
        <v>2261</v>
      </c>
      <c r="C1979" s="138">
        <v>0</v>
      </c>
      <c r="D1979" s="97">
        <v>204705</v>
      </c>
      <c r="E1979" s="77" t="s">
        <v>3238</v>
      </c>
      <c r="F1979" s="125" t="s">
        <v>3239</v>
      </c>
      <c r="G1979" s="139"/>
    </row>
    <row r="1980" spans="1:7" ht="22.5">
      <c r="A1980" s="100">
        <v>540806</v>
      </c>
      <c r="B1980" s="122" t="s">
        <v>2261</v>
      </c>
      <c r="C1980" s="138">
        <v>0</v>
      </c>
      <c r="D1980" s="97">
        <v>78793</v>
      </c>
      <c r="E1980" s="77" t="s">
        <v>3240</v>
      </c>
      <c r="F1980" s="125" t="s">
        <v>3241</v>
      </c>
      <c r="G1980" s="139"/>
    </row>
    <row r="1981" spans="1:7" ht="22.5">
      <c r="A1981" s="100">
        <v>540806</v>
      </c>
      <c r="B1981" s="122" t="s">
        <v>2261</v>
      </c>
      <c r="C1981" s="138">
        <v>0</v>
      </c>
      <c r="D1981" s="97">
        <v>144903</v>
      </c>
      <c r="E1981" s="77" t="s">
        <v>3242</v>
      </c>
      <c r="F1981" s="125" t="s">
        <v>3243</v>
      </c>
      <c r="G1981" s="139"/>
    </row>
    <row r="1982" spans="1:7" ht="22.5">
      <c r="A1982" s="100">
        <v>540806</v>
      </c>
      <c r="B1982" s="122" t="s">
        <v>2261</v>
      </c>
      <c r="C1982" s="138">
        <v>0</v>
      </c>
      <c r="D1982" s="97">
        <v>145934</v>
      </c>
      <c r="E1982" s="77" t="s">
        <v>3244</v>
      </c>
      <c r="F1982" s="125" t="s">
        <v>3245</v>
      </c>
      <c r="G1982" s="139"/>
    </row>
    <row r="1983" spans="1:7" ht="22.5">
      <c r="A1983" s="100">
        <v>540806</v>
      </c>
      <c r="B1983" s="122" t="s">
        <v>2261</v>
      </c>
      <c r="C1983" s="138">
        <v>0</v>
      </c>
      <c r="D1983" s="97">
        <v>193593</v>
      </c>
      <c r="E1983" s="77" t="s">
        <v>3246</v>
      </c>
      <c r="F1983" s="125" t="s">
        <v>3247</v>
      </c>
      <c r="G1983" s="139"/>
    </row>
    <row r="1984" spans="1:7" ht="22.5">
      <c r="A1984" s="100">
        <v>540806</v>
      </c>
      <c r="B1984" s="122" t="s">
        <v>2261</v>
      </c>
      <c r="C1984" s="138">
        <v>0</v>
      </c>
      <c r="D1984" s="97">
        <v>107038</v>
      </c>
      <c r="E1984" s="77" t="s">
        <v>2851</v>
      </c>
      <c r="F1984" s="125" t="s">
        <v>3248</v>
      </c>
      <c r="G1984" s="139"/>
    </row>
    <row r="1985" spans="1:7" ht="22.5">
      <c r="A1985" s="100">
        <v>540806</v>
      </c>
      <c r="B1985" s="122" t="s">
        <v>2261</v>
      </c>
      <c r="C1985" s="138">
        <v>0</v>
      </c>
      <c r="D1985" s="97">
        <v>437683</v>
      </c>
      <c r="E1985" s="77" t="s">
        <v>3249</v>
      </c>
      <c r="F1985" s="125" t="s">
        <v>3250</v>
      </c>
      <c r="G1985" s="139"/>
    </row>
    <row r="1986" spans="1:7" ht="22.5">
      <c r="A1986" s="100">
        <v>540806</v>
      </c>
      <c r="B1986" s="122" t="s">
        <v>2261</v>
      </c>
      <c r="C1986" s="138">
        <v>0</v>
      </c>
      <c r="D1986" s="97">
        <v>252461</v>
      </c>
      <c r="E1986" s="77" t="s">
        <v>2888</v>
      </c>
      <c r="F1986" s="125" t="s">
        <v>3251</v>
      </c>
      <c r="G1986" s="139"/>
    </row>
    <row r="1987" spans="1:7" ht="22.5">
      <c r="A1987" s="100">
        <v>540806</v>
      </c>
      <c r="B1987" s="122" t="s">
        <v>2261</v>
      </c>
      <c r="C1987" s="138">
        <v>0</v>
      </c>
      <c r="D1987" s="97">
        <v>212184</v>
      </c>
      <c r="E1987" s="77" t="s">
        <v>3252</v>
      </c>
      <c r="F1987" s="125" t="s">
        <v>3253</v>
      </c>
      <c r="G1987" s="139"/>
    </row>
    <row r="1988" spans="1:7" ht="22.5">
      <c r="A1988" s="100">
        <v>540806</v>
      </c>
      <c r="B1988" s="122" t="s">
        <v>2261</v>
      </c>
      <c r="C1988" s="138">
        <v>0</v>
      </c>
      <c r="D1988" s="97">
        <v>400138</v>
      </c>
      <c r="E1988" s="77" t="s">
        <v>3254</v>
      </c>
      <c r="F1988" s="125" t="s">
        <v>3255</v>
      </c>
      <c r="G1988" s="139"/>
    </row>
    <row r="1989" spans="1:7" ht="22.5">
      <c r="A1989" s="100">
        <v>540806</v>
      </c>
      <c r="B1989" s="122" t="s">
        <v>2261</v>
      </c>
      <c r="C1989" s="138">
        <v>0</v>
      </c>
      <c r="D1989" s="97">
        <v>677662</v>
      </c>
      <c r="E1989" s="77" t="s">
        <v>3256</v>
      </c>
      <c r="F1989" s="125" t="s">
        <v>3257</v>
      </c>
      <c r="G1989" s="139"/>
    </row>
    <row r="1990" spans="1:7" ht="22.5">
      <c r="A1990" s="100">
        <v>540806</v>
      </c>
      <c r="B1990" s="122" t="s">
        <v>2261</v>
      </c>
      <c r="C1990" s="138">
        <v>0</v>
      </c>
      <c r="D1990" s="97">
        <v>364542</v>
      </c>
      <c r="E1990" s="77" t="s">
        <v>411</v>
      </c>
      <c r="F1990" s="125" t="s">
        <v>3258</v>
      </c>
      <c r="G1990" s="139"/>
    </row>
    <row r="1991" spans="1:7" ht="22.5">
      <c r="A1991" s="100">
        <v>540806</v>
      </c>
      <c r="B1991" s="122" t="s">
        <v>2261</v>
      </c>
      <c r="C1991" s="138">
        <v>0</v>
      </c>
      <c r="D1991" s="97">
        <v>216288</v>
      </c>
      <c r="E1991" s="77" t="s">
        <v>3259</v>
      </c>
      <c r="F1991" s="125" t="s">
        <v>3260</v>
      </c>
      <c r="G1991" s="139"/>
    </row>
    <row r="1992" spans="1:7" ht="22.5">
      <c r="A1992" s="100">
        <v>540806</v>
      </c>
      <c r="B1992" s="122" t="s">
        <v>2261</v>
      </c>
      <c r="C1992" s="138">
        <v>0</v>
      </c>
      <c r="D1992" s="97">
        <v>323405</v>
      </c>
      <c r="E1992" s="77" t="s">
        <v>3261</v>
      </c>
      <c r="F1992" s="125" t="s">
        <v>3262</v>
      </c>
      <c r="G1992" s="139"/>
    </row>
    <row r="1993" spans="1:7" ht="22.5">
      <c r="A1993" s="100">
        <v>540806</v>
      </c>
      <c r="B1993" s="122" t="s">
        <v>2261</v>
      </c>
      <c r="C1993" s="138">
        <v>0</v>
      </c>
      <c r="D1993" s="97">
        <v>186647</v>
      </c>
      <c r="E1993" s="77" t="s">
        <v>3263</v>
      </c>
      <c r="F1993" s="125" t="s">
        <v>3264</v>
      </c>
      <c r="G1993" s="139"/>
    </row>
    <row r="1994" spans="1:7" ht="22.5">
      <c r="A1994" s="100">
        <v>540806</v>
      </c>
      <c r="B1994" s="122" t="s">
        <v>2261</v>
      </c>
      <c r="C1994" s="138">
        <v>0</v>
      </c>
      <c r="D1994" s="97">
        <v>381247</v>
      </c>
      <c r="E1994" s="77" t="s">
        <v>3265</v>
      </c>
      <c r="F1994" s="125" t="s">
        <v>3266</v>
      </c>
      <c r="G1994" s="139"/>
    </row>
    <row r="1995" spans="1:7" ht="22.5">
      <c r="A1995" s="100">
        <v>540806</v>
      </c>
      <c r="B1995" s="122" t="s">
        <v>2261</v>
      </c>
      <c r="C1995" s="138">
        <v>0</v>
      </c>
      <c r="D1995" s="97">
        <v>644339</v>
      </c>
      <c r="E1995" s="77" t="s">
        <v>3267</v>
      </c>
      <c r="F1995" s="125" t="s">
        <v>3268</v>
      </c>
      <c r="G1995" s="139"/>
    </row>
    <row r="1996" spans="1:7" ht="22.5">
      <c r="A1996" s="100">
        <v>540806</v>
      </c>
      <c r="B1996" s="122" t="s">
        <v>2261</v>
      </c>
      <c r="C1996" s="138">
        <v>0</v>
      </c>
      <c r="D1996" s="97">
        <v>343424</v>
      </c>
      <c r="E1996" s="77" t="s">
        <v>3269</v>
      </c>
      <c r="F1996" s="125" t="s">
        <v>3270</v>
      </c>
      <c r="G1996" s="139"/>
    </row>
    <row r="1997" spans="1:7" ht="22.5">
      <c r="A1997" s="100">
        <v>540806</v>
      </c>
      <c r="B1997" s="122" t="s">
        <v>2261</v>
      </c>
      <c r="C1997" s="138">
        <v>0</v>
      </c>
      <c r="D1997" s="97">
        <v>329099</v>
      </c>
      <c r="E1997" s="77" t="s">
        <v>3271</v>
      </c>
      <c r="F1997" s="125" t="s">
        <v>3272</v>
      </c>
      <c r="G1997" s="139"/>
    </row>
    <row r="1998" spans="1:7" ht="22.5">
      <c r="A1998" s="100">
        <v>540806</v>
      </c>
      <c r="B1998" s="122" t="s">
        <v>2261</v>
      </c>
      <c r="C1998" s="138">
        <v>0</v>
      </c>
      <c r="D1998" s="97">
        <v>63988</v>
      </c>
      <c r="E1998" s="77" t="s">
        <v>3273</v>
      </c>
      <c r="F1998" s="125" t="s">
        <v>3274</v>
      </c>
      <c r="G1998" s="139"/>
    </row>
    <row r="1999" spans="1:7" ht="22.5">
      <c r="A1999" s="100">
        <v>540806</v>
      </c>
      <c r="B1999" s="122" t="s">
        <v>2261</v>
      </c>
      <c r="C1999" s="138">
        <v>0</v>
      </c>
      <c r="D1999" s="97">
        <v>171892</v>
      </c>
      <c r="E1999" s="77" t="s">
        <v>3275</v>
      </c>
      <c r="F1999" s="125" t="s">
        <v>3276</v>
      </c>
      <c r="G1999" s="139"/>
    </row>
    <row r="2000" spans="1:7" ht="22.5">
      <c r="A2000" s="100">
        <v>540806</v>
      </c>
      <c r="B2000" s="122" t="s">
        <v>2261</v>
      </c>
      <c r="C2000" s="138">
        <v>0</v>
      </c>
      <c r="D2000" s="97">
        <v>273377</v>
      </c>
      <c r="E2000" s="77" t="s">
        <v>3277</v>
      </c>
      <c r="F2000" s="125" t="s">
        <v>3278</v>
      </c>
      <c r="G2000" s="139"/>
    </row>
    <row r="2001" spans="1:7" ht="22.5">
      <c r="A2001" s="100">
        <v>540806</v>
      </c>
      <c r="B2001" s="122" t="s">
        <v>2261</v>
      </c>
      <c r="C2001" s="138">
        <v>0</v>
      </c>
      <c r="D2001" s="97">
        <v>281250</v>
      </c>
      <c r="E2001" s="77" t="s">
        <v>3279</v>
      </c>
      <c r="F2001" s="125" t="s">
        <v>3280</v>
      </c>
      <c r="G2001" s="139"/>
    </row>
    <row r="2002" spans="1:7" ht="22.5">
      <c r="A2002" s="100">
        <v>540806</v>
      </c>
      <c r="B2002" s="122" t="s">
        <v>2261</v>
      </c>
      <c r="C2002" s="138">
        <v>0</v>
      </c>
      <c r="D2002" s="97">
        <v>368721</v>
      </c>
      <c r="E2002" s="77" t="s">
        <v>221</v>
      </c>
      <c r="F2002" s="125" t="s">
        <v>3281</v>
      </c>
      <c r="G2002" s="139"/>
    </row>
    <row r="2003" spans="1:7" ht="22.5">
      <c r="A2003" s="100">
        <v>540806</v>
      </c>
      <c r="B2003" s="122" t="s">
        <v>2261</v>
      </c>
      <c r="C2003" s="138">
        <v>0</v>
      </c>
      <c r="D2003" s="97">
        <v>350615</v>
      </c>
      <c r="E2003" s="77" t="s">
        <v>3282</v>
      </c>
      <c r="F2003" s="125" t="s">
        <v>3283</v>
      </c>
      <c r="G2003" s="139"/>
    </row>
    <row r="2004" spans="1:7" ht="22.5">
      <c r="A2004" s="100">
        <v>540806</v>
      </c>
      <c r="B2004" s="122" t="s">
        <v>2261</v>
      </c>
      <c r="C2004" s="138">
        <v>0</v>
      </c>
      <c r="D2004" s="97">
        <v>941277</v>
      </c>
      <c r="E2004" s="77" t="s">
        <v>416</v>
      </c>
      <c r="F2004" s="125" t="s">
        <v>3199</v>
      </c>
      <c r="G2004" s="139"/>
    </row>
    <row r="2005" spans="1:7" ht="22.5">
      <c r="A2005" s="100">
        <v>540806</v>
      </c>
      <c r="B2005" s="122" t="s">
        <v>2261</v>
      </c>
      <c r="C2005" s="138">
        <v>0</v>
      </c>
      <c r="D2005" s="97">
        <v>183952</v>
      </c>
      <c r="E2005" s="77" t="s">
        <v>3284</v>
      </c>
      <c r="F2005" s="125" t="s">
        <v>3285</v>
      </c>
      <c r="G2005" s="139"/>
    </row>
    <row r="2006" spans="1:7" ht="22.5">
      <c r="A2006" s="100">
        <v>540806</v>
      </c>
      <c r="B2006" s="122" t="s">
        <v>2261</v>
      </c>
      <c r="C2006" s="138">
        <v>0</v>
      </c>
      <c r="D2006" s="97">
        <v>315853</v>
      </c>
      <c r="E2006" s="77" t="s">
        <v>3286</v>
      </c>
      <c r="F2006" s="125" t="s">
        <v>3287</v>
      </c>
      <c r="G2006" s="139"/>
    </row>
    <row r="2007" spans="1:7" ht="22.5">
      <c r="A2007" s="100">
        <v>540806</v>
      </c>
      <c r="B2007" s="122" t="s">
        <v>2261</v>
      </c>
      <c r="C2007" s="138">
        <v>0</v>
      </c>
      <c r="D2007" s="97">
        <v>156831</v>
      </c>
      <c r="E2007" s="77" t="s">
        <v>3288</v>
      </c>
      <c r="F2007" s="125" t="s">
        <v>3289</v>
      </c>
      <c r="G2007" s="139"/>
    </row>
    <row r="2008" spans="1:7" ht="22.5">
      <c r="A2008" s="100">
        <v>540806</v>
      </c>
      <c r="B2008" s="122" t="s">
        <v>2261</v>
      </c>
      <c r="C2008" s="138">
        <v>0</v>
      </c>
      <c r="D2008" s="97">
        <v>115924</v>
      </c>
      <c r="E2008" s="77" t="s">
        <v>3290</v>
      </c>
      <c r="F2008" s="125" t="s">
        <v>3291</v>
      </c>
      <c r="G2008" s="139"/>
    </row>
    <row r="2009" spans="1:7" ht="22.5">
      <c r="A2009" s="100">
        <v>540806</v>
      </c>
      <c r="B2009" s="122" t="s">
        <v>2261</v>
      </c>
      <c r="C2009" s="138">
        <v>0</v>
      </c>
      <c r="D2009" s="97">
        <v>103054</v>
      </c>
      <c r="E2009" s="77" t="s">
        <v>3292</v>
      </c>
      <c r="F2009" s="125" t="s">
        <v>3293</v>
      </c>
      <c r="G2009" s="139"/>
    </row>
    <row r="2010" spans="1:7" ht="22.5">
      <c r="A2010" s="100">
        <v>540806</v>
      </c>
      <c r="B2010" s="122" t="s">
        <v>2261</v>
      </c>
      <c r="C2010" s="138">
        <v>0</v>
      </c>
      <c r="D2010" s="97">
        <v>504580</v>
      </c>
      <c r="E2010" s="77" t="s">
        <v>3294</v>
      </c>
      <c r="F2010" s="125" t="s">
        <v>3295</v>
      </c>
      <c r="G2010" s="139"/>
    </row>
    <row r="2011" spans="1:7" ht="22.5">
      <c r="A2011" s="100">
        <v>540806</v>
      </c>
      <c r="B2011" s="122" t="s">
        <v>2261</v>
      </c>
      <c r="C2011" s="138">
        <v>0</v>
      </c>
      <c r="D2011" s="97">
        <v>190511</v>
      </c>
      <c r="E2011" s="77">
        <v>213013030</v>
      </c>
      <c r="F2011" s="125" t="s">
        <v>3296</v>
      </c>
      <c r="G2011" s="139"/>
    </row>
    <row r="2012" spans="1:7" ht="22.5">
      <c r="A2012" s="100">
        <v>540806</v>
      </c>
      <c r="B2012" s="122" t="s">
        <v>2261</v>
      </c>
      <c r="C2012" s="138">
        <v>0</v>
      </c>
      <c r="D2012" s="97">
        <v>182329</v>
      </c>
      <c r="E2012" s="77" t="s">
        <v>3297</v>
      </c>
      <c r="F2012" s="125" t="s">
        <v>3298</v>
      </c>
      <c r="G2012" s="139"/>
    </row>
    <row r="2013" spans="1:7" ht="22.5">
      <c r="A2013" s="100">
        <v>540806</v>
      </c>
      <c r="B2013" s="122" t="s">
        <v>2261</v>
      </c>
      <c r="C2013" s="138">
        <v>0</v>
      </c>
      <c r="D2013" s="97">
        <v>947551</v>
      </c>
      <c r="E2013" s="77" t="s">
        <v>3299</v>
      </c>
      <c r="F2013" s="125" t="s">
        <v>3300</v>
      </c>
      <c r="G2013" s="139"/>
    </row>
    <row r="2014" spans="1:7" ht="22.5">
      <c r="A2014" s="100">
        <v>540806</v>
      </c>
      <c r="B2014" s="122" t="s">
        <v>2261</v>
      </c>
      <c r="C2014" s="138">
        <v>0</v>
      </c>
      <c r="D2014" s="97">
        <v>113940</v>
      </c>
      <c r="E2014" s="77" t="s">
        <v>3301</v>
      </c>
      <c r="F2014" s="125" t="s">
        <v>3302</v>
      </c>
      <c r="G2014" s="139"/>
    </row>
    <row r="2015" spans="1:7" ht="22.5">
      <c r="A2015" s="100">
        <v>540806</v>
      </c>
      <c r="B2015" s="122" t="s">
        <v>2261</v>
      </c>
      <c r="C2015" s="138">
        <v>0</v>
      </c>
      <c r="D2015" s="97">
        <v>397912</v>
      </c>
      <c r="E2015" s="77">
        <v>217413074</v>
      </c>
      <c r="F2015" s="125" t="s">
        <v>3303</v>
      </c>
      <c r="G2015" s="139"/>
    </row>
    <row r="2016" spans="1:7" ht="22.5">
      <c r="A2016" s="100">
        <v>540806</v>
      </c>
      <c r="B2016" s="122" t="s">
        <v>2261</v>
      </c>
      <c r="C2016" s="138">
        <v>0</v>
      </c>
      <c r="D2016" s="97">
        <v>393161</v>
      </c>
      <c r="E2016" s="77">
        <v>214013140</v>
      </c>
      <c r="F2016" s="125" t="s">
        <v>3304</v>
      </c>
      <c r="G2016" s="139"/>
    </row>
    <row r="2017" spans="1:7" ht="22.5">
      <c r="A2017" s="100">
        <v>540806</v>
      </c>
      <c r="B2017" s="122" t="s">
        <v>2261</v>
      </c>
      <c r="C2017" s="138">
        <v>0</v>
      </c>
      <c r="D2017" s="97">
        <v>129464</v>
      </c>
      <c r="E2017" s="77" t="s">
        <v>3305</v>
      </c>
      <c r="F2017" s="125" t="s">
        <v>3306</v>
      </c>
      <c r="G2017" s="139"/>
    </row>
    <row r="2018" spans="1:7" ht="22.5">
      <c r="A2018" s="100">
        <v>540806</v>
      </c>
      <c r="B2018" s="122" t="s">
        <v>2261</v>
      </c>
      <c r="C2018" s="138">
        <v>0</v>
      </c>
      <c r="D2018" s="97">
        <v>223999</v>
      </c>
      <c r="E2018" s="77" t="s">
        <v>3307</v>
      </c>
      <c r="F2018" s="125" t="s">
        <v>3308</v>
      </c>
      <c r="G2018" s="139"/>
    </row>
    <row r="2019" spans="1:7" ht="22.5">
      <c r="A2019" s="100">
        <v>540806</v>
      </c>
      <c r="B2019" s="122" t="s">
        <v>2261</v>
      </c>
      <c r="C2019" s="138">
        <v>0</v>
      </c>
      <c r="D2019" s="97">
        <v>273057</v>
      </c>
      <c r="E2019" s="77" t="s">
        <v>3309</v>
      </c>
      <c r="F2019" s="125" t="s">
        <v>2978</v>
      </c>
      <c r="G2019" s="139"/>
    </row>
    <row r="2020" spans="1:7" ht="22.5">
      <c r="A2020" s="100">
        <v>540806</v>
      </c>
      <c r="B2020" s="122" t="s">
        <v>2261</v>
      </c>
      <c r="C2020" s="138">
        <v>0</v>
      </c>
      <c r="D2020" s="97">
        <v>277862</v>
      </c>
      <c r="E2020" s="77" t="s">
        <v>3310</v>
      </c>
      <c r="F2020" s="125" t="s">
        <v>3311</v>
      </c>
      <c r="G2020" s="139"/>
    </row>
    <row r="2021" spans="1:7" ht="22.5">
      <c r="A2021" s="100">
        <v>540806</v>
      </c>
      <c r="B2021" s="122" t="s">
        <v>2261</v>
      </c>
      <c r="C2021" s="138">
        <v>0</v>
      </c>
      <c r="D2021" s="97">
        <v>1227963</v>
      </c>
      <c r="E2021" s="77" t="s">
        <v>3312</v>
      </c>
      <c r="F2021" s="125" t="s">
        <v>3313</v>
      </c>
      <c r="G2021" s="139"/>
    </row>
    <row r="2022" spans="1:7" ht="22.5">
      <c r="A2022" s="100">
        <v>540806</v>
      </c>
      <c r="B2022" s="122" t="s">
        <v>2261</v>
      </c>
      <c r="C2022" s="138">
        <v>0</v>
      </c>
      <c r="D2022" s="97">
        <v>153217</v>
      </c>
      <c r="E2022" s="77" t="s">
        <v>3314</v>
      </c>
      <c r="F2022" s="125" t="s">
        <v>3315</v>
      </c>
      <c r="G2022" s="139"/>
    </row>
    <row r="2023" spans="1:7" ht="22.5">
      <c r="A2023" s="100">
        <v>540806</v>
      </c>
      <c r="B2023" s="122" t="s">
        <v>2261</v>
      </c>
      <c r="C2023" s="138">
        <v>0</v>
      </c>
      <c r="D2023" s="97">
        <v>258143</v>
      </c>
      <c r="E2023" s="77" t="s">
        <v>3316</v>
      </c>
      <c r="F2023" s="125" t="s">
        <v>3317</v>
      </c>
      <c r="G2023" s="139"/>
    </row>
    <row r="2024" spans="1:7" ht="22.5">
      <c r="A2024" s="100">
        <v>540806</v>
      </c>
      <c r="B2024" s="122" t="s">
        <v>2261</v>
      </c>
      <c r="C2024" s="138">
        <v>0</v>
      </c>
      <c r="D2024" s="97">
        <v>267276</v>
      </c>
      <c r="E2024" s="77" t="s">
        <v>3318</v>
      </c>
      <c r="F2024" s="125" t="s">
        <v>3319</v>
      </c>
      <c r="G2024" s="139"/>
    </row>
    <row r="2025" spans="1:7" ht="22.5">
      <c r="A2025" s="100">
        <v>540806</v>
      </c>
      <c r="B2025" s="122" t="s">
        <v>2261</v>
      </c>
      <c r="C2025" s="138">
        <v>0</v>
      </c>
      <c r="D2025" s="97">
        <v>499402</v>
      </c>
      <c r="E2025" s="77" t="s">
        <v>390</v>
      </c>
      <c r="F2025" s="125" t="s">
        <v>3320</v>
      </c>
      <c r="G2025" s="139"/>
    </row>
    <row r="2026" spans="1:7" ht="22.5">
      <c r="A2026" s="100">
        <v>540806</v>
      </c>
      <c r="B2026" s="122" t="s">
        <v>2261</v>
      </c>
      <c r="C2026" s="138">
        <v>0</v>
      </c>
      <c r="D2026" s="97">
        <v>167116</v>
      </c>
      <c r="E2026" s="77" t="s">
        <v>3321</v>
      </c>
      <c r="F2026" s="125" t="s">
        <v>3322</v>
      </c>
      <c r="G2026" s="139"/>
    </row>
    <row r="2027" spans="1:7" ht="22.5">
      <c r="A2027" s="100">
        <v>540806</v>
      </c>
      <c r="B2027" s="122" t="s">
        <v>2261</v>
      </c>
      <c r="C2027" s="138">
        <v>0</v>
      </c>
      <c r="D2027" s="97">
        <v>903875</v>
      </c>
      <c r="E2027" s="77" t="s">
        <v>3323</v>
      </c>
      <c r="F2027" s="125" t="s">
        <v>3324</v>
      </c>
      <c r="G2027" s="139"/>
    </row>
    <row r="2028" spans="1:7" ht="22.5">
      <c r="A2028" s="100">
        <v>540806</v>
      </c>
      <c r="B2028" s="122" t="s">
        <v>2261</v>
      </c>
      <c r="C2028" s="138">
        <v>0</v>
      </c>
      <c r="D2028" s="97">
        <v>260705</v>
      </c>
      <c r="E2028" s="77">
        <v>215813458</v>
      </c>
      <c r="F2028" s="125" t="s">
        <v>3325</v>
      </c>
      <c r="G2028" s="139"/>
    </row>
    <row r="2029" spans="1:7" ht="22.5">
      <c r="A2029" s="100">
        <v>540806</v>
      </c>
      <c r="B2029" s="122" t="s">
        <v>2261</v>
      </c>
      <c r="C2029" s="138">
        <v>0</v>
      </c>
      <c r="D2029" s="97">
        <v>779634</v>
      </c>
      <c r="E2029" s="77">
        <v>216813468</v>
      </c>
      <c r="F2029" s="125" t="s">
        <v>3326</v>
      </c>
      <c r="G2029" s="139"/>
    </row>
    <row r="2030" spans="1:7" ht="22.5">
      <c r="A2030" s="100">
        <v>540806</v>
      </c>
      <c r="B2030" s="122" t="s">
        <v>2261</v>
      </c>
      <c r="C2030" s="138">
        <v>0</v>
      </c>
      <c r="D2030" s="97">
        <v>408136</v>
      </c>
      <c r="E2030" s="77" t="s">
        <v>3327</v>
      </c>
      <c r="F2030" s="125" t="s">
        <v>3328</v>
      </c>
      <c r="G2030" s="139"/>
    </row>
    <row r="2031" spans="1:7" ht="22.5">
      <c r="A2031" s="100">
        <v>540806</v>
      </c>
      <c r="B2031" s="122" t="s">
        <v>2261</v>
      </c>
      <c r="C2031" s="138">
        <v>0</v>
      </c>
      <c r="D2031" s="97">
        <v>460221</v>
      </c>
      <c r="E2031" s="77" t="s">
        <v>3329</v>
      </c>
      <c r="F2031" s="125" t="s">
        <v>3330</v>
      </c>
      <c r="G2031" s="139"/>
    </row>
    <row r="2032" spans="1:7" ht="22.5">
      <c r="A2032" s="100">
        <v>540806</v>
      </c>
      <c r="B2032" s="122" t="s">
        <v>2261</v>
      </c>
      <c r="C2032" s="138">
        <v>0</v>
      </c>
      <c r="D2032" s="97">
        <v>86643</v>
      </c>
      <c r="E2032" s="77" t="s">
        <v>3331</v>
      </c>
      <c r="F2032" s="125" t="s">
        <v>3332</v>
      </c>
      <c r="G2032" s="139"/>
    </row>
    <row r="2033" spans="1:7" ht="22.5">
      <c r="A2033" s="100">
        <v>540806</v>
      </c>
      <c r="B2033" s="122" t="s">
        <v>2261</v>
      </c>
      <c r="C2033" s="138">
        <v>0</v>
      </c>
      <c r="D2033" s="97">
        <v>401721</v>
      </c>
      <c r="E2033" s="77">
        <v>210013600</v>
      </c>
      <c r="F2033" s="125" t="s">
        <v>3333</v>
      </c>
      <c r="G2033" s="139"/>
    </row>
    <row r="2034" spans="1:7" ht="22.5">
      <c r="A2034" s="100">
        <v>540806</v>
      </c>
      <c r="B2034" s="122" t="s">
        <v>2261</v>
      </c>
      <c r="C2034" s="138">
        <v>0</v>
      </c>
      <c r="D2034" s="97">
        <v>87735</v>
      </c>
      <c r="E2034" s="77" t="s">
        <v>300</v>
      </c>
      <c r="F2034" s="125" t="s">
        <v>3334</v>
      </c>
      <c r="G2034" s="139"/>
    </row>
    <row r="2035" spans="1:7" ht="22.5">
      <c r="A2035" s="100">
        <v>540806</v>
      </c>
      <c r="B2035" s="122" t="s">
        <v>2261</v>
      </c>
      <c r="C2035" s="138">
        <v>0</v>
      </c>
      <c r="D2035" s="97">
        <v>302451</v>
      </c>
      <c r="E2035" s="77" t="s">
        <v>3335</v>
      </c>
      <c r="F2035" s="125" t="s">
        <v>3336</v>
      </c>
      <c r="G2035" s="139"/>
    </row>
    <row r="2036" spans="1:7" ht="22.5">
      <c r="A2036" s="100">
        <v>540806</v>
      </c>
      <c r="B2036" s="122" t="s">
        <v>2261</v>
      </c>
      <c r="C2036" s="138">
        <v>0</v>
      </c>
      <c r="D2036" s="97">
        <v>166476</v>
      </c>
      <c r="E2036" s="77" t="s">
        <v>3337</v>
      </c>
      <c r="F2036" s="125" t="s">
        <v>3338</v>
      </c>
      <c r="G2036" s="139"/>
    </row>
    <row r="2037" spans="1:7" ht="22.5">
      <c r="A2037" s="100">
        <v>540806</v>
      </c>
      <c r="B2037" s="122" t="s">
        <v>2261</v>
      </c>
      <c r="C2037" s="138">
        <v>0</v>
      </c>
      <c r="D2037" s="97">
        <v>629936</v>
      </c>
      <c r="E2037" s="77" t="s">
        <v>3339</v>
      </c>
      <c r="F2037" s="125" t="s">
        <v>3340</v>
      </c>
      <c r="G2037" s="139"/>
    </row>
    <row r="2038" spans="1:7" ht="22.5">
      <c r="A2038" s="100">
        <v>540806</v>
      </c>
      <c r="B2038" s="122" t="s">
        <v>2261</v>
      </c>
      <c r="C2038" s="138">
        <v>0</v>
      </c>
      <c r="D2038" s="97">
        <v>233861</v>
      </c>
      <c r="E2038" s="77">
        <v>215513655</v>
      </c>
      <c r="F2038" s="125" t="s">
        <v>3341</v>
      </c>
      <c r="G2038" s="139"/>
    </row>
    <row r="2039" spans="1:7" ht="22.5">
      <c r="A2039" s="100">
        <v>540806</v>
      </c>
      <c r="B2039" s="122" t="s">
        <v>2261</v>
      </c>
      <c r="C2039" s="138">
        <v>0</v>
      </c>
      <c r="D2039" s="97">
        <v>484681</v>
      </c>
      <c r="E2039" s="77">
        <v>215713657</v>
      </c>
      <c r="F2039" s="125" t="s">
        <v>3342</v>
      </c>
      <c r="G2039" s="139"/>
    </row>
    <row r="2040" spans="1:7" ht="22.5">
      <c r="A2040" s="100">
        <v>540806</v>
      </c>
      <c r="B2040" s="122" t="s">
        <v>2261</v>
      </c>
      <c r="C2040" s="138">
        <v>0</v>
      </c>
      <c r="D2040" s="97">
        <v>427922</v>
      </c>
      <c r="E2040" s="77">
        <v>216713667</v>
      </c>
      <c r="F2040" s="125" t="s">
        <v>3343</v>
      </c>
      <c r="G2040" s="139"/>
    </row>
    <row r="2041" spans="1:7" ht="22.5">
      <c r="A2041" s="100">
        <v>540806</v>
      </c>
      <c r="B2041" s="122" t="s">
        <v>2261</v>
      </c>
      <c r="C2041" s="138">
        <v>0</v>
      </c>
      <c r="D2041" s="97">
        <v>482869</v>
      </c>
      <c r="E2041" s="77" t="s">
        <v>3344</v>
      </c>
      <c r="F2041" s="125" t="s">
        <v>3345</v>
      </c>
      <c r="G2041" s="139"/>
    </row>
    <row r="2042" spans="1:7" ht="22.5">
      <c r="A2042" s="100">
        <v>540806</v>
      </c>
      <c r="B2042" s="122" t="s">
        <v>2261</v>
      </c>
      <c r="C2042" s="138">
        <v>0</v>
      </c>
      <c r="D2042" s="97">
        <v>276774</v>
      </c>
      <c r="E2042" s="77" t="s">
        <v>3346</v>
      </c>
      <c r="F2042" s="125" t="s">
        <v>476</v>
      </c>
      <c r="G2042" s="139"/>
    </row>
    <row r="2043" spans="1:7" ht="22.5">
      <c r="A2043" s="100">
        <v>540806</v>
      </c>
      <c r="B2043" s="122" t="s">
        <v>2261</v>
      </c>
      <c r="C2043" s="138">
        <v>0</v>
      </c>
      <c r="D2043" s="97">
        <v>320236</v>
      </c>
      <c r="E2043" s="77">
        <v>218313683</v>
      </c>
      <c r="F2043" s="125" t="s">
        <v>477</v>
      </c>
      <c r="G2043" s="139"/>
    </row>
    <row r="2044" spans="1:7" ht="22.5">
      <c r="A2044" s="100">
        <v>540806</v>
      </c>
      <c r="B2044" s="122" t="s">
        <v>2261</v>
      </c>
      <c r="C2044" s="138">
        <v>0</v>
      </c>
      <c r="D2044" s="97">
        <v>573617</v>
      </c>
      <c r="E2044" s="77">
        <v>218813688</v>
      </c>
      <c r="F2044" s="125" t="s">
        <v>478</v>
      </c>
      <c r="G2044" s="139"/>
    </row>
    <row r="2045" spans="1:7" ht="22.5">
      <c r="A2045" s="100">
        <v>540806</v>
      </c>
      <c r="B2045" s="122" t="s">
        <v>2261</v>
      </c>
      <c r="C2045" s="138">
        <v>0</v>
      </c>
      <c r="D2045" s="97">
        <v>534040</v>
      </c>
      <c r="E2045" s="77" t="s">
        <v>441</v>
      </c>
      <c r="F2045" s="125" t="s">
        <v>479</v>
      </c>
      <c r="G2045" s="139"/>
    </row>
    <row r="2046" spans="1:7" ht="22.5">
      <c r="A2046" s="100">
        <v>540806</v>
      </c>
      <c r="B2046" s="122" t="s">
        <v>2261</v>
      </c>
      <c r="C2046" s="138">
        <v>0</v>
      </c>
      <c r="D2046" s="97">
        <v>145192</v>
      </c>
      <c r="E2046" s="77" t="s">
        <v>480</v>
      </c>
      <c r="F2046" s="125" t="s">
        <v>481</v>
      </c>
      <c r="G2046" s="139"/>
    </row>
    <row r="2047" spans="1:7" ht="22.5">
      <c r="A2047" s="100">
        <v>540806</v>
      </c>
      <c r="B2047" s="122" t="s">
        <v>2261</v>
      </c>
      <c r="C2047" s="138">
        <v>0</v>
      </c>
      <c r="D2047" s="97">
        <v>275318</v>
      </c>
      <c r="E2047" s="77" t="s">
        <v>482</v>
      </c>
      <c r="F2047" s="125" t="s">
        <v>483</v>
      </c>
      <c r="G2047" s="139"/>
    </row>
    <row r="2048" spans="1:7" ht="22.5">
      <c r="A2048" s="100">
        <v>540806</v>
      </c>
      <c r="B2048" s="122" t="s">
        <v>2261</v>
      </c>
      <c r="C2048" s="138">
        <v>0</v>
      </c>
      <c r="D2048" s="97">
        <v>390790</v>
      </c>
      <c r="E2048" s="77" t="s">
        <v>484</v>
      </c>
      <c r="F2048" s="125" t="s">
        <v>485</v>
      </c>
      <c r="G2048" s="139"/>
    </row>
    <row r="2049" spans="1:7" ht="22.5">
      <c r="A2049" s="100">
        <v>540806</v>
      </c>
      <c r="B2049" s="122" t="s">
        <v>2261</v>
      </c>
      <c r="C2049" s="138">
        <v>0</v>
      </c>
      <c r="D2049" s="97">
        <v>734352</v>
      </c>
      <c r="E2049" s="77" t="s">
        <v>486</v>
      </c>
      <c r="F2049" s="125" t="s">
        <v>487</v>
      </c>
      <c r="G2049" s="139"/>
    </row>
    <row r="2050" spans="1:7" ht="22.5">
      <c r="A2050" s="100">
        <v>540806</v>
      </c>
      <c r="B2050" s="122" t="s">
        <v>2261</v>
      </c>
      <c r="C2050" s="138">
        <v>0</v>
      </c>
      <c r="D2050" s="97">
        <v>307664</v>
      </c>
      <c r="E2050" s="77" t="s">
        <v>488</v>
      </c>
      <c r="F2050" s="125" t="s">
        <v>489</v>
      </c>
      <c r="G2050" s="139"/>
    </row>
    <row r="2051" spans="1:7" ht="22.5">
      <c r="A2051" s="100">
        <v>540806</v>
      </c>
      <c r="B2051" s="122" t="s">
        <v>2261</v>
      </c>
      <c r="C2051" s="138">
        <v>0</v>
      </c>
      <c r="D2051" s="97">
        <v>345157</v>
      </c>
      <c r="E2051" s="77" t="s">
        <v>490</v>
      </c>
      <c r="F2051" s="125" t="s">
        <v>491</v>
      </c>
      <c r="G2051" s="139"/>
    </row>
    <row r="2052" spans="1:7" ht="22.5">
      <c r="A2052" s="100">
        <v>540806</v>
      </c>
      <c r="B2052" s="122" t="s">
        <v>2261</v>
      </c>
      <c r="C2052" s="138">
        <v>0</v>
      </c>
      <c r="D2052" s="97">
        <v>218323</v>
      </c>
      <c r="E2052" s="77" t="s">
        <v>2908</v>
      </c>
      <c r="F2052" s="125" t="s">
        <v>492</v>
      </c>
      <c r="G2052" s="139"/>
    </row>
    <row r="2053" spans="1:7" ht="22.5">
      <c r="A2053" s="100">
        <v>540806</v>
      </c>
      <c r="B2053" s="122" t="s">
        <v>2261</v>
      </c>
      <c r="C2053" s="138">
        <v>0</v>
      </c>
      <c r="D2053" s="97">
        <v>28919</v>
      </c>
      <c r="E2053" s="77" t="s">
        <v>321</v>
      </c>
      <c r="F2053" s="125" t="s">
        <v>493</v>
      </c>
      <c r="G2053" s="139"/>
    </row>
    <row r="2054" spans="1:7" ht="22.5">
      <c r="A2054" s="100">
        <v>540806</v>
      </c>
      <c r="B2054" s="122" t="s">
        <v>2261</v>
      </c>
      <c r="C2054" s="138">
        <v>0</v>
      </c>
      <c r="D2054" s="97">
        <v>237992</v>
      </c>
      <c r="E2054" s="77" t="s">
        <v>455</v>
      </c>
      <c r="F2054" s="125" t="s">
        <v>494</v>
      </c>
      <c r="G2054" s="139"/>
    </row>
    <row r="2055" spans="1:7" ht="22.5">
      <c r="A2055" s="100">
        <v>540806</v>
      </c>
      <c r="B2055" s="122" t="s">
        <v>2261</v>
      </c>
      <c r="C2055" s="138">
        <v>0</v>
      </c>
      <c r="D2055" s="97">
        <v>72207</v>
      </c>
      <c r="E2055" s="77" t="s">
        <v>495</v>
      </c>
      <c r="F2055" s="125" t="s">
        <v>496</v>
      </c>
      <c r="G2055" s="139"/>
    </row>
    <row r="2056" spans="1:7" ht="22.5">
      <c r="A2056" s="100">
        <v>540806</v>
      </c>
      <c r="B2056" s="122" t="s">
        <v>2261</v>
      </c>
      <c r="C2056" s="138">
        <v>0</v>
      </c>
      <c r="D2056" s="97">
        <v>123049</v>
      </c>
      <c r="E2056" s="77" t="s">
        <v>2871</v>
      </c>
      <c r="F2056" s="125" t="s">
        <v>497</v>
      </c>
      <c r="G2056" s="139"/>
    </row>
    <row r="2057" spans="1:7" ht="22.5">
      <c r="A2057" s="100">
        <v>540806</v>
      </c>
      <c r="B2057" s="122" t="s">
        <v>2261</v>
      </c>
      <c r="C2057" s="138">
        <v>0</v>
      </c>
      <c r="D2057" s="97">
        <v>34798</v>
      </c>
      <c r="E2057" s="77" t="s">
        <v>498</v>
      </c>
      <c r="F2057" s="125" t="s">
        <v>499</v>
      </c>
      <c r="G2057" s="139"/>
    </row>
    <row r="2058" spans="1:7" ht="22.5">
      <c r="A2058" s="100">
        <v>540806</v>
      </c>
      <c r="B2058" s="122" t="s">
        <v>2261</v>
      </c>
      <c r="C2058" s="138">
        <v>0</v>
      </c>
      <c r="D2058" s="97">
        <v>38382</v>
      </c>
      <c r="E2058" s="77" t="s">
        <v>2897</v>
      </c>
      <c r="F2058" s="125" t="s">
        <v>500</v>
      </c>
      <c r="G2058" s="139"/>
    </row>
    <row r="2059" spans="1:7" ht="22.5">
      <c r="A2059" s="100">
        <v>540806</v>
      </c>
      <c r="B2059" s="122" t="s">
        <v>2261</v>
      </c>
      <c r="C2059" s="138">
        <v>0</v>
      </c>
      <c r="D2059" s="97">
        <v>128876</v>
      </c>
      <c r="E2059" s="77" t="s">
        <v>2925</v>
      </c>
      <c r="F2059" s="125" t="s">
        <v>501</v>
      </c>
      <c r="G2059" s="139"/>
    </row>
    <row r="2060" spans="1:7" ht="22.5">
      <c r="A2060" s="100">
        <v>540806</v>
      </c>
      <c r="B2060" s="122" t="s">
        <v>2261</v>
      </c>
      <c r="C2060" s="138">
        <v>0</v>
      </c>
      <c r="D2060" s="97">
        <v>74514</v>
      </c>
      <c r="E2060" s="77" t="s">
        <v>502</v>
      </c>
      <c r="F2060" s="125" t="s">
        <v>2972</v>
      </c>
      <c r="G2060" s="139"/>
    </row>
    <row r="2061" spans="1:7" ht="22.5">
      <c r="A2061" s="100">
        <v>540806</v>
      </c>
      <c r="B2061" s="122" t="s">
        <v>2261</v>
      </c>
      <c r="C2061" s="138">
        <v>0</v>
      </c>
      <c r="D2061" s="97">
        <v>43359</v>
      </c>
      <c r="E2061" s="77" t="s">
        <v>503</v>
      </c>
      <c r="F2061" s="125" t="s">
        <v>504</v>
      </c>
      <c r="G2061" s="139"/>
    </row>
    <row r="2062" spans="1:7" ht="22.5">
      <c r="A2062" s="100">
        <v>540806</v>
      </c>
      <c r="B2062" s="122" t="s">
        <v>2261</v>
      </c>
      <c r="C2062" s="138">
        <v>0</v>
      </c>
      <c r="D2062" s="97">
        <v>100355</v>
      </c>
      <c r="E2062" s="77" t="s">
        <v>505</v>
      </c>
      <c r="F2062" s="125" t="s">
        <v>506</v>
      </c>
      <c r="G2062" s="139"/>
    </row>
    <row r="2063" spans="1:7" ht="22.5">
      <c r="A2063" s="100">
        <v>540806</v>
      </c>
      <c r="B2063" s="122" t="s">
        <v>2261</v>
      </c>
      <c r="C2063" s="138">
        <v>0</v>
      </c>
      <c r="D2063" s="97">
        <v>8246</v>
      </c>
      <c r="E2063" s="77">
        <v>211415114</v>
      </c>
      <c r="F2063" s="125" t="s">
        <v>507</v>
      </c>
      <c r="G2063" s="139"/>
    </row>
    <row r="2064" spans="1:7" ht="22.5">
      <c r="A2064" s="100">
        <v>540806</v>
      </c>
      <c r="B2064" s="122" t="s">
        <v>2261</v>
      </c>
      <c r="C2064" s="138">
        <v>0</v>
      </c>
      <c r="D2064" s="97">
        <v>56757</v>
      </c>
      <c r="E2064" s="77" t="s">
        <v>508</v>
      </c>
      <c r="F2064" s="125" t="s">
        <v>2973</v>
      </c>
      <c r="G2064" s="139"/>
    </row>
    <row r="2065" spans="1:7" ht="22.5">
      <c r="A2065" s="100">
        <v>540806</v>
      </c>
      <c r="B2065" s="122" t="s">
        <v>2261</v>
      </c>
      <c r="C2065" s="138">
        <v>0</v>
      </c>
      <c r="D2065" s="97">
        <v>64429</v>
      </c>
      <c r="E2065" s="77" t="s">
        <v>398</v>
      </c>
      <c r="F2065" s="125" t="s">
        <v>509</v>
      </c>
      <c r="G2065" s="139"/>
    </row>
    <row r="2066" spans="1:7" ht="22.5">
      <c r="A2066" s="100">
        <v>540806</v>
      </c>
      <c r="B2066" s="122" t="s">
        <v>2261</v>
      </c>
      <c r="C2066" s="138">
        <v>0</v>
      </c>
      <c r="D2066" s="97">
        <v>54632</v>
      </c>
      <c r="E2066" s="77" t="s">
        <v>2265</v>
      </c>
      <c r="F2066" s="125" t="s">
        <v>2266</v>
      </c>
      <c r="G2066" s="139"/>
    </row>
    <row r="2067" spans="1:7" ht="22.5">
      <c r="A2067" s="100">
        <v>540806</v>
      </c>
      <c r="B2067" s="122" t="s">
        <v>2261</v>
      </c>
      <c r="C2067" s="138">
        <v>0</v>
      </c>
      <c r="D2067" s="97">
        <v>47335</v>
      </c>
      <c r="E2067" s="77" t="s">
        <v>2758</v>
      </c>
      <c r="F2067" s="125" t="s">
        <v>510</v>
      </c>
      <c r="G2067" s="139"/>
    </row>
    <row r="2068" spans="1:7" ht="22.5">
      <c r="A2068" s="100">
        <v>540806</v>
      </c>
      <c r="B2068" s="122" t="s">
        <v>2261</v>
      </c>
      <c r="C2068" s="138">
        <v>0</v>
      </c>
      <c r="D2068" s="97">
        <v>707851</v>
      </c>
      <c r="E2068" s="77" t="s">
        <v>2790</v>
      </c>
      <c r="F2068" s="125" t="s">
        <v>511</v>
      </c>
      <c r="G2068" s="139"/>
    </row>
    <row r="2069" spans="1:7" ht="22.5">
      <c r="A2069" s="100">
        <v>540806</v>
      </c>
      <c r="B2069" s="122" t="s">
        <v>2261</v>
      </c>
      <c r="C2069" s="138">
        <v>0</v>
      </c>
      <c r="D2069" s="97">
        <v>99677</v>
      </c>
      <c r="E2069" s="77" t="s">
        <v>512</v>
      </c>
      <c r="F2069" s="125" t="s">
        <v>513</v>
      </c>
      <c r="G2069" s="139"/>
    </row>
    <row r="2070" spans="1:7" ht="22.5">
      <c r="A2070" s="100">
        <v>540806</v>
      </c>
      <c r="B2070" s="122" t="s">
        <v>2261</v>
      </c>
      <c r="C2070" s="138">
        <v>0</v>
      </c>
      <c r="D2070" s="97">
        <v>204060</v>
      </c>
      <c r="E2070" s="77" t="s">
        <v>514</v>
      </c>
      <c r="F2070" s="125" t="s">
        <v>515</v>
      </c>
      <c r="G2070" s="139"/>
    </row>
    <row r="2071" spans="1:7" ht="22.5">
      <c r="A2071" s="100">
        <v>540806</v>
      </c>
      <c r="B2071" s="122" t="s">
        <v>2261</v>
      </c>
      <c r="C2071" s="138">
        <v>0</v>
      </c>
      <c r="D2071" s="97">
        <v>108489</v>
      </c>
      <c r="E2071" s="77" t="s">
        <v>516</v>
      </c>
      <c r="F2071" s="125" t="s">
        <v>517</v>
      </c>
      <c r="G2071" s="139"/>
    </row>
    <row r="2072" spans="1:7" ht="22.5">
      <c r="A2072" s="100">
        <v>540806</v>
      </c>
      <c r="B2072" s="122" t="s">
        <v>2261</v>
      </c>
      <c r="C2072" s="138">
        <v>0</v>
      </c>
      <c r="D2072" s="97">
        <v>39156</v>
      </c>
      <c r="E2072" s="77" t="s">
        <v>518</v>
      </c>
      <c r="F2072" s="125" t="s">
        <v>519</v>
      </c>
      <c r="G2072" s="139"/>
    </row>
    <row r="2073" spans="1:7" ht="22.5">
      <c r="A2073" s="100">
        <v>540806</v>
      </c>
      <c r="B2073" s="122" t="s">
        <v>2261</v>
      </c>
      <c r="C2073" s="138">
        <v>0</v>
      </c>
      <c r="D2073" s="97">
        <v>64257</v>
      </c>
      <c r="E2073" s="77">
        <v>218915189</v>
      </c>
      <c r="F2073" s="125" t="s">
        <v>3044</v>
      </c>
      <c r="G2073" s="139"/>
    </row>
    <row r="2074" spans="1:7" ht="22.5">
      <c r="A2074" s="100">
        <v>540806</v>
      </c>
      <c r="B2074" s="122" t="s">
        <v>2261</v>
      </c>
      <c r="C2074" s="138">
        <v>0</v>
      </c>
      <c r="D2074" s="97">
        <v>110831</v>
      </c>
      <c r="E2074" s="77" t="s">
        <v>207</v>
      </c>
      <c r="F2074" s="125" t="s">
        <v>520</v>
      </c>
      <c r="G2074" s="139"/>
    </row>
    <row r="2075" spans="1:7" ht="22.5">
      <c r="A2075" s="100">
        <v>540806</v>
      </c>
      <c r="B2075" s="122" t="s">
        <v>2261</v>
      </c>
      <c r="C2075" s="138">
        <v>0</v>
      </c>
      <c r="D2075" s="97">
        <v>60675</v>
      </c>
      <c r="E2075" s="77" t="s">
        <v>521</v>
      </c>
      <c r="F2075" s="125" t="s">
        <v>522</v>
      </c>
      <c r="G2075" s="139"/>
    </row>
    <row r="2076" spans="1:7" ht="22.5">
      <c r="A2076" s="100">
        <v>540806</v>
      </c>
      <c r="B2076" s="122" t="s">
        <v>2261</v>
      </c>
      <c r="C2076" s="138">
        <v>0</v>
      </c>
      <c r="D2076" s="97">
        <v>33368</v>
      </c>
      <c r="E2076" s="77" t="s">
        <v>523</v>
      </c>
      <c r="F2076" s="125" t="s">
        <v>524</v>
      </c>
      <c r="G2076" s="139"/>
    </row>
    <row r="2077" spans="1:7" ht="22.5">
      <c r="A2077" s="100">
        <v>540806</v>
      </c>
      <c r="B2077" s="122" t="s">
        <v>2261</v>
      </c>
      <c r="C2077" s="138">
        <v>0</v>
      </c>
      <c r="D2077" s="97">
        <v>73146</v>
      </c>
      <c r="E2077" s="77" t="s">
        <v>525</v>
      </c>
      <c r="F2077" s="125" t="s">
        <v>526</v>
      </c>
      <c r="G2077" s="139"/>
    </row>
    <row r="2078" spans="1:7" ht="22.5">
      <c r="A2078" s="100">
        <v>540806</v>
      </c>
      <c r="B2078" s="122" t="s">
        <v>2261</v>
      </c>
      <c r="C2078" s="138">
        <v>0</v>
      </c>
      <c r="D2078" s="97">
        <v>121762</v>
      </c>
      <c r="E2078" s="77" t="s">
        <v>331</v>
      </c>
      <c r="F2078" s="125" t="s">
        <v>527</v>
      </c>
      <c r="G2078" s="139"/>
    </row>
    <row r="2079" spans="1:7" ht="22.5">
      <c r="A2079" s="100">
        <v>540806</v>
      </c>
      <c r="B2079" s="122" t="s">
        <v>2261</v>
      </c>
      <c r="C2079" s="138">
        <v>0</v>
      </c>
      <c r="D2079" s="97">
        <v>59169</v>
      </c>
      <c r="E2079" s="77" t="s">
        <v>337</v>
      </c>
      <c r="F2079" s="125" t="s">
        <v>528</v>
      </c>
      <c r="G2079" s="139"/>
    </row>
    <row r="2080" spans="1:7" ht="22.5">
      <c r="A2080" s="100">
        <v>540806</v>
      </c>
      <c r="B2080" s="122" t="s">
        <v>2261</v>
      </c>
      <c r="C2080" s="138">
        <v>0</v>
      </c>
      <c r="D2080" s="97">
        <v>25943</v>
      </c>
      <c r="E2080" s="77" t="s">
        <v>361</v>
      </c>
      <c r="F2080" s="125" t="s">
        <v>529</v>
      </c>
      <c r="G2080" s="139"/>
    </row>
    <row r="2081" spans="1:7" ht="22.5">
      <c r="A2081" s="100">
        <v>540806</v>
      </c>
      <c r="B2081" s="122" t="s">
        <v>2261</v>
      </c>
      <c r="C2081" s="138">
        <v>0</v>
      </c>
      <c r="D2081" s="97">
        <v>94957</v>
      </c>
      <c r="E2081" s="77">
        <v>213215232</v>
      </c>
      <c r="F2081" s="125" t="s">
        <v>530</v>
      </c>
      <c r="G2081" s="139"/>
    </row>
    <row r="2082" spans="1:7" ht="22.5">
      <c r="A2082" s="100">
        <v>540806</v>
      </c>
      <c r="B2082" s="122" t="s">
        <v>2261</v>
      </c>
      <c r="C2082" s="138">
        <v>0</v>
      </c>
      <c r="D2082" s="97">
        <v>28739</v>
      </c>
      <c r="E2082" s="77" t="s">
        <v>404</v>
      </c>
      <c r="F2082" s="125" t="s">
        <v>531</v>
      </c>
      <c r="G2082" s="139"/>
    </row>
    <row r="2083" spans="1:7" ht="22.5">
      <c r="A2083" s="100">
        <v>540806</v>
      </c>
      <c r="B2083" s="122" t="s">
        <v>2261</v>
      </c>
      <c r="C2083" s="138">
        <v>0</v>
      </c>
      <c r="D2083" s="97">
        <v>89351</v>
      </c>
      <c r="E2083" s="77" t="s">
        <v>532</v>
      </c>
      <c r="F2083" s="125" t="s">
        <v>533</v>
      </c>
      <c r="G2083" s="139"/>
    </row>
    <row r="2084" spans="1:7" ht="22.5">
      <c r="A2084" s="100">
        <v>540806</v>
      </c>
      <c r="B2084" s="122" t="s">
        <v>2261</v>
      </c>
      <c r="C2084" s="138">
        <v>0</v>
      </c>
      <c r="D2084" s="97">
        <v>42742</v>
      </c>
      <c r="E2084" s="77" t="s">
        <v>534</v>
      </c>
      <c r="F2084" s="125" t="s">
        <v>535</v>
      </c>
      <c r="G2084" s="139"/>
    </row>
    <row r="2085" spans="1:7" ht="22.5">
      <c r="A2085" s="100">
        <v>540806</v>
      </c>
      <c r="B2085" s="122" t="s">
        <v>2261</v>
      </c>
      <c r="C2085" s="138">
        <v>0</v>
      </c>
      <c r="D2085" s="97">
        <v>72065</v>
      </c>
      <c r="E2085" s="77" t="s">
        <v>536</v>
      </c>
      <c r="F2085" s="125" t="s">
        <v>537</v>
      </c>
      <c r="G2085" s="139"/>
    </row>
    <row r="2086" spans="1:7" ht="22.5">
      <c r="A2086" s="100">
        <v>540806</v>
      </c>
      <c r="B2086" s="122" t="s">
        <v>2261</v>
      </c>
      <c r="C2086" s="138">
        <v>0</v>
      </c>
      <c r="D2086" s="97">
        <v>53314</v>
      </c>
      <c r="E2086" s="77" t="s">
        <v>538</v>
      </c>
      <c r="F2086" s="125" t="s">
        <v>539</v>
      </c>
      <c r="G2086" s="139"/>
    </row>
    <row r="2087" spans="1:7" ht="22.5">
      <c r="A2087" s="100">
        <v>540806</v>
      </c>
      <c r="B2087" s="122" t="s">
        <v>2261</v>
      </c>
      <c r="C2087" s="138">
        <v>0</v>
      </c>
      <c r="D2087" s="97">
        <v>51226</v>
      </c>
      <c r="E2087" s="77" t="s">
        <v>2904</v>
      </c>
      <c r="F2087" s="125" t="s">
        <v>540</v>
      </c>
      <c r="G2087" s="139"/>
    </row>
    <row r="2088" spans="1:7" ht="22.5">
      <c r="A2088" s="100">
        <v>540806</v>
      </c>
      <c r="B2088" s="122" t="s">
        <v>2261</v>
      </c>
      <c r="C2088" s="138">
        <v>0</v>
      </c>
      <c r="D2088" s="97">
        <v>64141</v>
      </c>
      <c r="E2088" s="77" t="s">
        <v>2919</v>
      </c>
      <c r="F2088" s="125" t="s">
        <v>541</v>
      </c>
      <c r="G2088" s="139"/>
    </row>
    <row r="2089" spans="1:7" ht="22.5">
      <c r="A2089" s="100">
        <v>540806</v>
      </c>
      <c r="B2089" s="122" t="s">
        <v>2261</v>
      </c>
      <c r="C2089" s="138">
        <v>0</v>
      </c>
      <c r="D2089" s="97">
        <v>213966</v>
      </c>
      <c r="E2089" s="77" t="s">
        <v>2937</v>
      </c>
      <c r="F2089" s="125" t="s">
        <v>542</v>
      </c>
      <c r="G2089" s="139"/>
    </row>
    <row r="2090" spans="1:7" ht="22.5">
      <c r="A2090" s="100">
        <v>540806</v>
      </c>
      <c r="B2090" s="122" t="s">
        <v>2261</v>
      </c>
      <c r="C2090" s="138">
        <v>0</v>
      </c>
      <c r="D2090" s="97">
        <v>27014</v>
      </c>
      <c r="E2090" s="77" t="s">
        <v>543</v>
      </c>
      <c r="F2090" s="125" t="s">
        <v>544</v>
      </c>
      <c r="G2090" s="139"/>
    </row>
    <row r="2091" spans="1:7" ht="22.5">
      <c r="A2091" s="100">
        <v>540806</v>
      </c>
      <c r="B2091" s="122" t="s">
        <v>2261</v>
      </c>
      <c r="C2091" s="138">
        <v>0</v>
      </c>
      <c r="D2091" s="97">
        <v>138122</v>
      </c>
      <c r="E2091" s="77" t="s">
        <v>323</v>
      </c>
      <c r="F2091" s="125" t="s">
        <v>545</v>
      </c>
      <c r="G2091" s="139"/>
    </row>
    <row r="2092" spans="1:7" ht="22.5">
      <c r="A2092" s="100">
        <v>540806</v>
      </c>
      <c r="B2092" s="122" t="s">
        <v>2261</v>
      </c>
      <c r="C2092" s="138">
        <v>0</v>
      </c>
      <c r="D2092" s="97">
        <v>49711</v>
      </c>
      <c r="E2092" s="77" t="s">
        <v>546</v>
      </c>
      <c r="F2092" s="125" t="s">
        <v>547</v>
      </c>
      <c r="G2092" s="139"/>
    </row>
    <row r="2093" spans="1:7" ht="22.5">
      <c r="A2093" s="100">
        <v>540806</v>
      </c>
      <c r="B2093" s="122" t="s">
        <v>2261</v>
      </c>
      <c r="C2093" s="138">
        <v>0</v>
      </c>
      <c r="D2093" s="97">
        <v>72864</v>
      </c>
      <c r="E2093" s="77">
        <v>213215332</v>
      </c>
      <c r="F2093" s="125" t="s">
        <v>548</v>
      </c>
      <c r="G2093" s="139"/>
    </row>
    <row r="2094" spans="1:7" ht="22.5">
      <c r="A2094" s="100">
        <v>540806</v>
      </c>
      <c r="B2094" s="122" t="s">
        <v>2261</v>
      </c>
      <c r="C2094" s="138">
        <v>0</v>
      </c>
      <c r="D2094" s="97">
        <v>27724</v>
      </c>
      <c r="E2094" s="77" t="s">
        <v>549</v>
      </c>
      <c r="F2094" s="125" t="s">
        <v>550</v>
      </c>
      <c r="G2094" s="139"/>
    </row>
    <row r="2095" spans="1:7" ht="22.5">
      <c r="A2095" s="100">
        <v>540806</v>
      </c>
      <c r="B2095" s="122" t="s">
        <v>2261</v>
      </c>
      <c r="C2095" s="138">
        <v>0</v>
      </c>
      <c r="D2095" s="97">
        <v>91645</v>
      </c>
      <c r="E2095" s="77" t="s">
        <v>551</v>
      </c>
      <c r="F2095" s="125" t="s">
        <v>552</v>
      </c>
      <c r="G2095" s="139"/>
    </row>
    <row r="2096" spans="1:7" ht="22.5">
      <c r="A2096" s="100">
        <v>540806</v>
      </c>
      <c r="B2096" s="122" t="s">
        <v>2261</v>
      </c>
      <c r="C2096" s="138">
        <v>0</v>
      </c>
      <c r="D2096" s="97">
        <v>85467</v>
      </c>
      <c r="E2096" s="77" t="s">
        <v>553</v>
      </c>
      <c r="F2096" s="125" t="s">
        <v>3162</v>
      </c>
      <c r="G2096" s="139"/>
    </row>
    <row r="2097" spans="1:7" ht="22.5">
      <c r="A2097" s="100">
        <v>540806</v>
      </c>
      <c r="B2097" s="122" t="s">
        <v>2261</v>
      </c>
      <c r="C2097" s="138">
        <v>0</v>
      </c>
      <c r="D2097" s="97">
        <v>73892</v>
      </c>
      <c r="E2097" s="77" t="s">
        <v>554</v>
      </c>
      <c r="F2097" s="125" t="s">
        <v>555</v>
      </c>
      <c r="G2097" s="139"/>
    </row>
    <row r="2098" spans="1:7" ht="22.5">
      <c r="A2098" s="100">
        <v>540806</v>
      </c>
      <c r="B2098" s="122" t="s">
        <v>2261</v>
      </c>
      <c r="C2098" s="138">
        <v>0</v>
      </c>
      <c r="D2098" s="97">
        <v>33790</v>
      </c>
      <c r="E2098" s="77" t="s">
        <v>2824</v>
      </c>
      <c r="F2098" s="125" t="s">
        <v>556</v>
      </c>
      <c r="G2098" s="139"/>
    </row>
    <row r="2099" spans="1:7" ht="22.5">
      <c r="A2099" s="100">
        <v>540806</v>
      </c>
      <c r="B2099" s="122" t="s">
        <v>2261</v>
      </c>
      <c r="C2099" s="138">
        <v>0</v>
      </c>
      <c r="D2099" s="97">
        <v>24017</v>
      </c>
      <c r="E2099" s="77" t="s">
        <v>557</v>
      </c>
      <c r="F2099" s="125" t="s">
        <v>558</v>
      </c>
      <c r="G2099" s="139"/>
    </row>
    <row r="2100" spans="1:7" ht="22.5">
      <c r="A2100" s="100">
        <v>540806</v>
      </c>
      <c r="B2100" s="122" t="s">
        <v>2261</v>
      </c>
      <c r="C2100" s="138">
        <v>0</v>
      </c>
      <c r="D2100" s="97">
        <v>54032</v>
      </c>
      <c r="E2100" s="77" t="s">
        <v>559</v>
      </c>
      <c r="F2100" s="125" t="s">
        <v>560</v>
      </c>
      <c r="G2100" s="139"/>
    </row>
    <row r="2101" spans="1:7" ht="22.5">
      <c r="A2101" s="100">
        <v>540806</v>
      </c>
      <c r="B2101" s="122" t="s">
        <v>2261</v>
      </c>
      <c r="C2101" s="138">
        <v>0</v>
      </c>
      <c r="D2101" s="97">
        <v>135033</v>
      </c>
      <c r="E2101" s="77" t="s">
        <v>561</v>
      </c>
      <c r="F2101" s="125" t="s">
        <v>562</v>
      </c>
      <c r="G2101" s="139"/>
    </row>
    <row r="2102" spans="1:7" ht="22.5">
      <c r="A2102" s="100">
        <v>540806</v>
      </c>
      <c r="B2102" s="122" t="s">
        <v>2261</v>
      </c>
      <c r="C2102" s="138">
        <v>0</v>
      </c>
      <c r="D2102" s="97">
        <v>66655</v>
      </c>
      <c r="E2102" s="77" t="s">
        <v>354</v>
      </c>
      <c r="F2102" s="125" t="s">
        <v>563</v>
      </c>
      <c r="G2102" s="139"/>
    </row>
    <row r="2103" spans="1:7" ht="22.5">
      <c r="A2103" s="100">
        <v>540806</v>
      </c>
      <c r="B2103" s="122" t="s">
        <v>2261</v>
      </c>
      <c r="C2103" s="138">
        <v>0</v>
      </c>
      <c r="D2103" s="97">
        <v>151698</v>
      </c>
      <c r="E2103" s="77" t="s">
        <v>564</v>
      </c>
      <c r="F2103" s="125" t="s">
        <v>565</v>
      </c>
      <c r="G2103" s="139"/>
    </row>
    <row r="2104" spans="1:7" ht="22.5">
      <c r="A2104" s="100">
        <v>540806</v>
      </c>
      <c r="B2104" s="122" t="s">
        <v>2261</v>
      </c>
      <c r="C2104" s="138">
        <v>0</v>
      </c>
      <c r="D2104" s="97">
        <v>113409</v>
      </c>
      <c r="E2104" s="77" t="s">
        <v>566</v>
      </c>
      <c r="F2104" s="125" t="s">
        <v>567</v>
      </c>
      <c r="G2104" s="139"/>
    </row>
    <row r="2105" spans="1:7" ht="22.5">
      <c r="A2105" s="100">
        <v>540806</v>
      </c>
      <c r="B2105" s="122" t="s">
        <v>2261</v>
      </c>
      <c r="C2105" s="138">
        <v>0</v>
      </c>
      <c r="D2105" s="97">
        <v>79572</v>
      </c>
      <c r="E2105" s="77" t="s">
        <v>2700</v>
      </c>
      <c r="F2105" s="125" t="s">
        <v>568</v>
      </c>
      <c r="G2105" s="139"/>
    </row>
    <row r="2106" spans="1:7" ht="22.5">
      <c r="A2106" s="100">
        <v>540806</v>
      </c>
      <c r="B2106" s="122" t="s">
        <v>2261</v>
      </c>
      <c r="C2106" s="138">
        <v>0</v>
      </c>
      <c r="D2106" s="97">
        <v>76087</v>
      </c>
      <c r="E2106" s="77" t="s">
        <v>569</v>
      </c>
      <c r="F2106" s="125" t="s">
        <v>570</v>
      </c>
      <c r="G2106" s="139"/>
    </row>
    <row r="2107" spans="1:7" ht="22.5">
      <c r="A2107" s="100">
        <v>540806</v>
      </c>
      <c r="B2107" s="122" t="s">
        <v>2261</v>
      </c>
      <c r="C2107" s="138">
        <v>0</v>
      </c>
      <c r="D2107" s="97">
        <v>318582</v>
      </c>
      <c r="E2107" s="77" t="s">
        <v>571</v>
      </c>
      <c r="F2107" s="125" t="s">
        <v>572</v>
      </c>
      <c r="G2107" s="139"/>
    </row>
    <row r="2108" spans="1:7" ht="22.5">
      <c r="A2108" s="100">
        <v>540806</v>
      </c>
      <c r="B2108" s="122" t="s">
        <v>2261</v>
      </c>
      <c r="C2108" s="138">
        <v>0</v>
      </c>
      <c r="D2108" s="97">
        <v>75860</v>
      </c>
      <c r="E2108" s="77">
        <v>217615476</v>
      </c>
      <c r="F2108" s="125" t="s">
        <v>573</v>
      </c>
      <c r="G2108" s="139"/>
    </row>
    <row r="2109" spans="1:7" ht="22.5">
      <c r="A2109" s="100">
        <v>540806</v>
      </c>
      <c r="B2109" s="122" t="s">
        <v>2261</v>
      </c>
      <c r="C2109" s="138">
        <v>0</v>
      </c>
      <c r="D2109" s="97">
        <v>157102</v>
      </c>
      <c r="E2109" s="77" t="s">
        <v>2826</v>
      </c>
      <c r="F2109" s="125" t="s">
        <v>574</v>
      </c>
      <c r="G2109" s="139"/>
    </row>
    <row r="2110" spans="1:7" ht="22.5">
      <c r="A2110" s="100">
        <v>540806</v>
      </c>
      <c r="B2110" s="122" t="s">
        <v>2261</v>
      </c>
      <c r="C2110" s="138">
        <v>0</v>
      </c>
      <c r="D2110" s="97">
        <v>155799</v>
      </c>
      <c r="E2110" s="77" t="s">
        <v>575</v>
      </c>
      <c r="F2110" s="125" t="s">
        <v>576</v>
      </c>
      <c r="G2110" s="139"/>
    </row>
    <row r="2111" spans="1:7" ht="22.5">
      <c r="A2111" s="100">
        <v>540806</v>
      </c>
      <c r="B2111" s="122" t="s">
        <v>2261</v>
      </c>
      <c r="C2111" s="138">
        <v>0</v>
      </c>
      <c r="D2111" s="97">
        <v>71232</v>
      </c>
      <c r="E2111" s="77" t="s">
        <v>2910</v>
      </c>
      <c r="F2111" s="125" t="s">
        <v>577</v>
      </c>
      <c r="G2111" s="139"/>
    </row>
    <row r="2112" spans="1:7" ht="22.5">
      <c r="A2112" s="100">
        <v>540806</v>
      </c>
      <c r="B2112" s="122" t="s">
        <v>2261</v>
      </c>
      <c r="C2112" s="138">
        <v>0</v>
      </c>
      <c r="D2112" s="97">
        <v>38159</v>
      </c>
      <c r="E2112" s="77" t="s">
        <v>164</v>
      </c>
      <c r="F2112" s="125" t="s">
        <v>578</v>
      </c>
      <c r="G2112" s="139"/>
    </row>
    <row r="2113" spans="1:7" ht="22.5">
      <c r="A2113" s="100">
        <v>540806</v>
      </c>
      <c r="B2113" s="122" t="s">
        <v>2261</v>
      </c>
      <c r="C2113" s="138">
        <v>0</v>
      </c>
      <c r="D2113" s="97">
        <v>154265</v>
      </c>
      <c r="E2113" s="77" t="s">
        <v>234</v>
      </c>
      <c r="F2113" s="125" t="s">
        <v>579</v>
      </c>
      <c r="G2113" s="139"/>
    </row>
    <row r="2114" spans="1:7" ht="22.5">
      <c r="A2114" s="100">
        <v>540806</v>
      </c>
      <c r="B2114" s="122" t="s">
        <v>2261</v>
      </c>
      <c r="C2114" s="138">
        <v>0</v>
      </c>
      <c r="D2114" s="97">
        <v>32054</v>
      </c>
      <c r="E2114" s="77" t="s">
        <v>254</v>
      </c>
      <c r="F2114" s="125" t="s">
        <v>580</v>
      </c>
      <c r="G2114" s="139"/>
    </row>
    <row r="2115" spans="1:7" ht="22.5">
      <c r="A2115" s="100">
        <v>540806</v>
      </c>
      <c r="B2115" s="122" t="s">
        <v>2261</v>
      </c>
      <c r="C2115" s="138">
        <v>0</v>
      </c>
      <c r="D2115" s="97">
        <v>54474</v>
      </c>
      <c r="E2115" s="77">
        <v>211415514</v>
      </c>
      <c r="F2115" s="125" t="s">
        <v>581</v>
      </c>
      <c r="G2115" s="139"/>
    </row>
    <row r="2116" spans="1:7" ht="22.5">
      <c r="A2116" s="100">
        <v>540806</v>
      </c>
      <c r="B2116" s="122" t="s">
        <v>2261</v>
      </c>
      <c r="C2116" s="138">
        <v>0</v>
      </c>
      <c r="D2116" s="97">
        <v>330232</v>
      </c>
      <c r="E2116" s="77" t="s">
        <v>582</v>
      </c>
      <c r="F2116" s="125" t="s">
        <v>583</v>
      </c>
      <c r="G2116" s="139"/>
    </row>
    <row r="2117" spans="1:7" ht="22.5">
      <c r="A2117" s="100">
        <v>540806</v>
      </c>
      <c r="B2117" s="122" t="s">
        <v>2261</v>
      </c>
      <c r="C2117" s="138">
        <v>0</v>
      </c>
      <c r="D2117" s="97">
        <v>41819</v>
      </c>
      <c r="E2117" s="77" t="s">
        <v>288</v>
      </c>
      <c r="F2117" s="125" t="s">
        <v>584</v>
      </c>
      <c r="G2117" s="139"/>
    </row>
    <row r="2118" spans="1:7" ht="22.5">
      <c r="A2118" s="100">
        <v>540806</v>
      </c>
      <c r="B2118" s="122" t="s">
        <v>2261</v>
      </c>
      <c r="C2118" s="138">
        <v>0</v>
      </c>
      <c r="D2118" s="97">
        <v>30994</v>
      </c>
      <c r="E2118" s="77">
        <v>212215522</v>
      </c>
      <c r="F2118" s="125" t="s">
        <v>585</v>
      </c>
      <c r="G2118" s="139"/>
    </row>
    <row r="2119" spans="1:7" ht="22.5">
      <c r="A2119" s="100">
        <v>540806</v>
      </c>
      <c r="B2119" s="122" t="s">
        <v>2261</v>
      </c>
      <c r="C2119" s="138">
        <v>0</v>
      </c>
      <c r="D2119" s="97">
        <v>146625</v>
      </c>
      <c r="E2119" s="77" t="s">
        <v>586</v>
      </c>
      <c r="F2119" s="125" t="s">
        <v>587</v>
      </c>
      <c r="G2119" s="139"/>
    </row>
    <row r="2120" spans="1:7" ht="22.5">
      <c r="A2120" s="100">
        <v>540806</v>
      </c>
      <c r="B2120" s="122" t="s">
        <v>2261</v>
      </c>
      <c r="C2120" s="138">
        <v>0</v>
      </c>
      <c r="D2120" s="97">
        <v>55171</v>
      </c>
      <c r="E2120" s="77" t="s">
        <v>588</v>
      </c>
      <c r="F2120" s="125" t="s">
        <v>589</v>
      </c>
      <c r="G2120" s="139"/>
    </row>
    <row r="2121" spans="1:7" ht="22.5">
      <c r="A2121" s="100">
        <v>540806</v>
      </c>
      <c r="B2121" s="122" t="s">
        <v>2261</v>
      </c>
      <c r="C2121" s="138">
        <v>0</v>
      </c>
      <c r="D2121" s="97">
        <v>76672</v>
      </c>
      <c r="E2121" s="77" t="s">
        <v>413</v>
      </c>
      <c r="F2121" s="125" t="s">
        <v>590</v>
      </c>
      <c r="G2121" s="139"/>
    </row>
    <row r="2122" spans="1:7" ht="22.5">
      <c r="A2122" s="100">
        <v>540806</v>
      </c>
      <c r="B2122" s="122" t="s">
        <v>2261</v>
      </c>
      <c r="C2122" s="138">
        <v>0</v>
      </c>
      <c r="D2122" s="97">
        <v>127859</v>
      </c>
      <c r="E2122" s="77" t="s">
        <v>435</v>
      </c>
      <c r="F2122" s="125" t="s">
        <v>591</v>
      </c>
      <c r="G2122" s="139"/>
    </row>
    <row r="2123" spans="1:7" ht="22.5">
      <c r="A2123" s="100">
        <v>540806</v>
      </c>
      <c r="B2123" s="122" t="s">
        <v>2261</v>
      </c>
      <c r="C2123" s="138">
        <v>0</v>
      </c>
      <c r="D2123" s="97">
        <v>31066</v>
      </c>
      <c r="E2123" s="77" t="s">
        <v>469</v>
      </c>
      <c r="F2123" s="125" t="s">
        <v>592</v>
      </c>
      <c r="G2123" s="139"/>
    </row>
    <row r="2124" spans="1:7" ht="22.5">
      <c r="A2124" s="100">
        <v>540806</v>
      </c>
      <c r="B2124" s="122" t="s">
        <v>2261</v>
      </c>
      <c r="C2124" s="138">
        <v>0</v>
      </c>
      <c r="D2124" s="97">
        <v>566857</v>
      </c>
      <c r="E2124" s="77" t="s">
        <v>2761</v>
      </c>
      <c r="F2124" s="125" t="s">
        <v>593</v>
      </c>
      <c r="G2124" s="139"/>
    </row>
    <row r="2125" spans="1:7" ht="22.5">
      <c r="A2125" s="100">
        <v>540806</v>
      </c>
      <c r="B2125" s="122" t="s">
        <v>2261</v>
      </c>
      <c r="C2125" s="138">
        <v>0</v>
      </c>
      <c r="D2125" s="97">
        <v>134076</v>
      </c>
      <c r="E2125" s="77">
        <v>218015580</v>
      </c>
      <c r="F2125" s="125" t="s">
        <v>594</v>
      </c>
      <c r="G2125" s="139"/>
    </row>
    <row r="2126" spans="1:7" ht="22.5">
      <c r="A2126" s="100">
        <v>540806</v>
      </c>
      <c r="B2126" s="122" t="s">
        <v>2261</v>
      </c>
      <c r="C2126" s="138">
        <v>0</v>
      </c>
      <c r="D2126" s="97">
        <v>160097</v>
      </c>
      <c r="E2126" s="77" t="s">
        <v>2939</v>
      </c>
      <c r="F2126" s="125" t="s">
        <v>595</v>
      </c>
      <c r="G2126" s="139"/>
    </row>
    <row r="2127" spans="1:7" ht="22.5">
      <c r="A2127" s="100">
        <v>540806</v>
      </c>
      <c r="B2127" s="122" t="s">
        <v>2261</v>
      </c>
      <c r="C2127" s="138">
        <v>0</v>
      </c>
      <c r="D2127" s="97">
        <v>94604</v>
      </c>
      <c r="E2127" s="77">
        <v>210015600</v>
      </c>
      <c r="F2127" s="125" t="s">
        <v>596</v>
      </c>
      <c r="G2127" s="139"/>
    </row>
    <row r="2128" spans="1:7" ht="22.5">
      <c r="A2128" s="100">
        <v>540806</v>
      </c>
      <c r="B2128" s="122" t="s">
        <v>2261</v>
      </c>
      <c r="C2128" s="138">
        <v>0</v>
      </c>
      <c r="D2128" s="97">
        <v>41626</v>
      </c>
      <c r="E2128" s="77" t="s">
        <v>317</v>
      </c>
      <c r="F2128" s="125" t="s">
        <v>597</v>
      </c>
      <c r="G2128" s="139"/>
    </row>
    <row r="2129" spans="1:7" ht="22.5">
      <c r="A2129" s="100">
        <v>540806</v>
      </c>
      <c r="B2129" s="122" t="s">
        <v>2261</v>
      </c>
      <c r="C2129" s="138">
        <v>0</v>
      </c>
      <c r="D2129" s="97">
        <v>224538</v>
      </c>
      <c r="E2129" s="77" t="s">
        <v>386</v>
      </c>
      <c r="F2129" s="125" t="s">
        <v>598</v>
      </c>
      <c r="G2129" s="139"/>
    </row>
    <row r="2130" spans="1:7" ht="22.5">
      <c r="A2130" s="100">
        <v>540806</v>
      </c>
      <c r="B2130" s="122" t="s">
        <v>2261</v>
      </c>
      <c r="C2130" s="138">
        <v>0</v>
      </c>
      <c r="D2130" s="97">
        <v>46892</v>
      </c>
      <c r="E2130" s="77" t="s">
        <v>418</v>
      </c>
      <c r="F2130" s="125" t="s">
        <v>599</v>
      </c>
      <c r="G2130" s="139"/>
    </row>
    <row r="2131" spans="1:7" ht="22.5">
      <c r="A2131" s="100">
        <v>540806</v>
      </c>
      <c r="B2131" s="122" t="s">
        <v>2261</v>
      </c>
      <c r="C2131" s="138">
        <v>0</v>
      </c>
      <c r="D2131" s="97">
        <v>206499</v>
      </c>
      <c r="E2131" s="77" t="s">
        <v>450</v>
      </c>
      <c r="F2131" s="125" t="s">
        <v>600</v>
      </c>
      <c r="G2131" s="139"/>
    </row>
    <row r="2132" spans="1:7" ht="22.5">
      <c r="A2132" s="100">
        <v>540806</v>
      </c>
      <c r="B2132" s="122" t="s">
        <v>2261</v>
      </c>
      <c r="C2132" s="138">
        <v>0</v>
      </c>
      <c r="D2132" s="97">
        <v>30227</v>
      </c>
      <c r="E2132" s="77" t="s">
        <v>2672</v>
      </c>
      <c r="F2132" s="125" t="s">
        <v>601</v>
      </c>
      <c r="G2132" s="139"/>
    </row>
    <row r="2133" spans="1:7" ht="22.5">
      <c r="A2133" s="100">
        <v>540806</v>
      </c>
      <c r="B2133" s="122" t="s">
        <v>2261</v>
      </c>
      <c r="C2133" s="138">
        <v>0</v>
      </c>
      <c r="D2133" s="97">
        <v>71703</v>
      </c>
      <c r="E2133" s="77" t="s">
        <v>2702</v>
      </c>
      <c r="F2133" s="125" t="s">
        <v>602</v>
      </c>
      <c r="G2133" s="139"/>
    </row>
    <row r="2134" spans="1:7" ht="22.5">
      <c r="A2134" s="100">
        <v>540806</v>
      </c>
      <c r="B2134" s="122" t="s">
        <v>2261</v>
      </c>
      <c r="C2134" s="138">
        <v>0</v>
      </c>
      <c r="D2134" s="97">
        <v>94228</v>
      </c>
      <c r="E2134" s="77" t="s">
        <v>2721</v>
      </c>
      <c r="F2134" s="125" t="s">
        <v>603</v>
      </c>
      <c r="G2134" s="139"/>
    </row>
    <row r="2135" spans="1:7" ht="22.5">
      <c r="A2135" s="100">
        <v>540806</v>
      </c>
      <c r="B2135" s="122" t="s">
        <v>2261</v>
      </c>
      <c r="C2135" s="138">
        <v>0</v>
      </c>
      <c r="D2135" s="97">
        <v>90823</v>
      </c>
      <c r="E2135" s="77" t="s">
        <v>604</v>
      </c>
      <c r="F2135" s="125" t="s">
        <v>605</v>
      </c>
      <c r="G2135" s="139"/>
    </row>
    <row r="2136" spans="1:7" ht="22.5">
      <c r="A2136" s="100">
        <v>540806</v>
      </c>
      <c r="B2136" s="122" t="s">
        <v>2261</v>
      </c>
      <c r="C2136" s="138">
        <v>0</v>
      </c>
      <c r="D2136" s="97">
        <v>59579</v>
      </c>
      <c r="E2136" s="77">
        <v>217615676</v>
      </c>
      <c r="F2136" s="125" t="s">
        <v>606</v>
      </c>
      <c r="G2136" s="139"/>
    </row>
    <row r="2137" spans="1:7" ht="22.5">
      <c r="A2137" s="100">
        <v>540806</v>
      </c>
      <c r="B2137" s="122" t="s">
        <v>2261</v>
      </c>
      <c r="C2137" s="138">
        <v>0</v>
      </c>
      <c r="D2137" s="97">
        <v>150339</v>
      </c>
      <c r="E2137" s="77">
        <v>218115681</v>
      </c>
      <c r="F2137" s="125" t="s">
        <v>607</v>
      </c>
      <c r="G2137" s="139"/>
    </row>
    <row r="2138" spans="1:7" ht="22.5">
      <c r="A2138" s="100">
        <v>540806</v>
      </c>
      <c r="B2138" s="122" t="s">
        <v>2261</v>
      </c>
      <c r="C2138" s="138">
        <v>0</v>
      </c>
      <c r="D2138" s="97">
        <v>107080</v>
      </c>
      <c r="E2138" s="77">
        <v>218615686</v>
      </c>
      <c r="F2138" s="125" t="s">
        <v>608</v>
      </c>
      <c r="G2138" s="139"/>
    </row>
    <row r="2139" spans="1:7" ht="22.5">
      <c r="A2139" s="100">
        <v>540806</v>
      </c>
      <c r="B2139" s="122" t="s">
        <v>2261</v>
      </c>
      <c r="C2139" s="138">
        <v>0</v>
      </c>
      <c r="D2139" s="97">
        <v>72794</v>
      </c>
      <c r="E2139" s="77">
        <v>219015690</v>
      </c>
      <c r="F2139" s="125" t="s">
        <v>609</v>
      </c>
      <c r="G2139" s="139"/>
    </row>
    <row r="2140" spans="1:7" ht="22.5">
      <c r="A2140" s="100">
        <v>540806</v>
      </c>
      <c r="B2140" s="122" t="s">
        <v>2261</v>
      </c>
      <c r="C2140" s="138">
        <v>0</v>
      </c>
      <c r="D2140" s="97">
        <v>140858</v>
      </c>
      <c r="E2140" s="77">
        <v>219315693</v>
      </c>
      <c r="F2140" s="125" t="s">
        <v>610</v>
      </c>
      <c r="G2140" s="139"/>
    </row>
    <row r="2141" spans="1:7" ht="22.5">
      <c r="A2141" s="100">
        <v>540806</v>
      </c>
      <c r="B2141" s="122" t="s">
        <v>2261</v>
      </c>
      <c r="C2141" s="138">
        <v>0</v>
      </c>
      <c r="D2141" s="97">
        <v>38086</v>
      </c>
      <c r="E2141" s="77">
        <v>219615696</v>
      </c>
      <c r="F2141" s="125" t="s">
        <v>611</v>
      </c>
      <c r="G2141" s="139"/>
    </row>
    <row r="2142" spans="1:7" ht="22.5">
      <c r="A2142" s="100">
        <v>540806</v>
      </c>
      <c r="B2142" s="122" t="s">
        <v>2261</v>
      </c>
      <c r="C2142" s="138">
        <v>0</v>
      </c>
      <c r="D2142" s="97">
        <v>37088</v>
      </c>
      <c r="E2142" s="77">
        <v>212015720</v>
      </c>
      <c r="F2142" s="125" t="s">
        <v>612</v>
      </c>
      <c r="G2142" s="139"/>
    </row>
    <row r="2143" spans="1:7" ht="22.5">
      <c r="A2143" s="100">
        <v>540806</v>
      </c>
      <c r="B2143" s="122" t="s">
        <v>2261</v>
      </c>
      <c r="C2143" s="138">
        <v>0</v>
      </c>
      <c r="D2143" s="97">
        <v>16053</v>
      </c>
      <c r="E2143" s="77">
        <v>212315723</v>
      </c>
      <c r="F2143" s="125" t="s">
        <v>613</v>
      </c>
      <c r="G2143" s="139"/>
    </row>
    <row r="2144" spans="1:7" ht="22.5">
      <c r="A2144" s="100">
        <v>540806</v>
      </c>
      <c r="B2144" s="122" t="s">
        <v>2261</v>
      </c>
      <c r="C2144" s="138">
        <v>0</v>
      </c>
      <c r="D2144" s="97">
        <v>146892</v>
      </c>
      <c r="E2144" s="77">
        <v>214015740</v>
      </c>
      <c r="F2144" s="125" t="s">
        <v>614</v>
      </c>
      <c r="G2144" s="139"/>
    </row>
    <row r="2145" spans="1:7" ht="22.5">
      <c r="A2145" s="100">
        <v>540806</v>
      </c>
      <c r="B2145" s="122" t="s">
        <v>2261</v>
      </c>
      <c r="C2145" s="138">
        <v>0</v>
      </c>
      <c r="D2145" s="97">
        <v>138755</v>
      </c>
      <c r="E2145" s="77">
        <v>215315753</v>
      </c>
      <c r="F2145" s="125" t="s">
        <v>615</v>
      </c>
      <c r="G2145" s="139"/>
    </row>
    <row r="2146" spans="1:7" ht="22.5">
      <c r="A2146" s="100">
        <v>540806</v>
      </c>
      <c r="B2146" s="122" t="s">
        <v>2261</v>
      </c>
      <c r="C2146" s="138">
        <v>0</v>
      </c>
      <c r="D2146" s="97">
        <v>139379</v>
      </c>
      <c r="E2146" s="77">
        <v>215515755</v>
      </c>
      <c r="F2146" s="125" t="s">
        <v>616</v>
      </c>
      <c r="G2146" s="139"/>
    </row>
    <row r="2147" spans="1:7" ht="22.5">
      <c r="A2147" s="100">
        <v>540806</v>
      </c>
      <c r="B2147" s="122" t="s">
        <v>2261</v>
      </c>
      <c r="C2147" s="138">
        <v>0</v>
      </c>
      <c r="D2147" s="97">
        <v>109362</v>
      </c>
      <c r="E2147" s="77">
        <v>215715757</v>
      </c>
      <c r="F2147" s="125" t="s">
        <v>617</v>
      </c>
      <c r="G2147" s="139"/>
    </row>
    <row r="2148" spans="1:7" ht="22.5">
      <c r="A2148" s="100">
        <v>540806</v>
      </c>
      <c r="B2148" s="122" t="s">
        <v>2261</v>
      </c>
      <c r="C2148" s="138">
        <v>0</v>
      </c>
      <c r="D2148" s="97">
        <v>58917</v>
      </c>
      <c r="E2148" s="77">
        <v>216115761</v>
      </c>
      <c r="F2148" s="125" t="s">
        <v>618</v>
      </c>
      <c r="G2148" s="139"/>
    </row>
    <row r="2149" spans="1:7" ht="22.5">
      <c r="A2149" s="100">
        <v>540806</v>
      </c>
      <c r="B2149" s="122" t="s">
        <v>2261</v>
      </c>
      <c r="C2149" s="138">
        <v>0</v>
      </c>
      <c r="D2149" s="97">
        <v>54193</v>
      </c>
      <c r="E2149" s="77">
        <v>216215762</v>
      </c>
      <c r="F2149" s="125" t="s">
        <v>619</v>
      </c>
      <c r="G2149" s="139"/>
    </row>
    <row r="2150" spans="1:7" ht="22.5">
      <c r="A2150" s="100">
        <v>540806</v>
      </c>
      <c r="B2150" s="122" t="s">
        <v>2261</v>
      </c>
      <c r="C2150" s="138">
        <v>0</v>
      </c>
      <c r="D2150" s="97">
        <v>110583</v>
      </c>
      <c r="E2150" s="77">
        <v>216315763</v>
      </c>
      <c r="F2150" s="125" t="s">
        <v>620</v>
      </c>
      <c r="G2150" s="139"/>
    </row>
    <row r="2151" spans="1:7" ht="22.5">
      <c r="A2151" s="100">
        <v>540806</v>
      </c>
      <c r="B2151" s="122" t="s">
        <v>2261</v>
      </c>
      <c r="C2151" s="138">
        <v>0</v>
      </c>
      <c r="D2151" s="97">
        <v>94768</v>
      </c>
      <c r="E2151" s="77">
        <v>216415764</v>
      </c>
      <c r="F2151" s="125" t="s">
        <v>621</v>
      </c>
      <c r="G2151" s="139"/>
    </row>
    <row r="2152" spans="1:7" ht="22.5">
      <c r="A2152" s="100">
        <v>540806</v>
      </c>
      <c r="B2152" s="122" t="s">
        <v>2261</v>
      </c>
      <c r="C2152" s="138">
        <v>0</v>
      </c>
      <c r="D2152" s="97">
        <v>47258</v>
      </c>
      <c r="E2152" s="77">
        <v>217415774</v>
      </c>
      <c r="F2152" s="125" t="s">
        <v>622</v>
      </c>
      <c r="G2152" s="139"/>
    </row>
    <row r="2153" spans="1:7" ht="22.5">
      <c r="A2153" s="100">
        <v>540806</v>
      </c>
      <c r="B2153" s="122" t="s">
        <v>2261</v>
      </c>
      <c r="C2153" s="138">
        <v>0</v>
      </c>
      <c r="D2153" s="97">
        <v>76279</v>
      </c>
      <c r="E2153" s="77">
        <v>217615776</v>
      </c>
      <c r="F2153" s="125" t="s">
        <v>623</v>
      </c>
      <c r="G2153" s="139"/>
    </row>
    <row r="2154" spans="1:7" ht="22.5">
      <c r="A2154" s="100">
        <v>540806</v>
      </c>
      <c r="B2154" s="122" t="s">
        <v>2261</v>
      </c>
      <c r="C2154" s="138">
        <v>0</v>
      </c>
      <c r="D2154" s="97">
        <v>63627</v>
      </c>
      <c r="E2154" s="77">
        <v>217815778</v>
      </c>
      <c r="F2154" s="125" t="s">
        <v>624</v>
      </c>
      <c r="G2154" s="139"/>
    </row>
    <row r="2155" spans="1:7" ht="22.5">
      <c r="A2155" s="100">
        <v>540806</v>
      </c>
      <c r="B2155" s="122" t="s">
        <v>2261</v>
      </c>
      <c r="C2155" s="138">
        <v>0</v>
      </c>
      <c r="D2155" s="97">
        <v>80188</v>
      </c>
      <c r="E2155" s="77">
        <v>219015790</v>
      </c>
      <c r="F2155" s="125" t="s">
        <v>625</v>
      </c>
      <c r="G2155" s="139"/>
    </row>
    <row r="2156" spans="1:7" ht="22.5">
      <c r="A2156" s="100">
        <v>540806</v>
      </c>
      <c r="B2156" s="122" t="s">
        <v>2261</v>
      </c>
      <c r="C2156" s="138">
        <v>0</v>
      </c>
      <c r="D2156" s="97">
        <v>52402</v>
      </c>
      <c r="E2156" s="77">
        <v>219815798</v>
      </c>
      <c r="F2156" s="125" t="s">
        <v>626</v>
      </c>
      <c r="G2156" s="139"/>
    </row>
    <row r="2157" spans="1:7" ht="22.5">
      <c r="A2157" s="100">
        <v>540806</v>
      </c>
      <c r="B2157" s="122" t="s">
        <v>2261</v>
      </c>
      <c r="C2157" s="138">
        <v>0</v>
      </c>
      <c r="D2157" s="97">
        <v>128257</v>
      </c>
      <c r="E2157" s="77">
        <v>210415804</v>
      </c>
      <c r="F2157" s="125" t="s">
        <v>627</v>
      </c>
      <c r="G2157" s="139"/>
    </row>
    <row r="2158" spans="1:7" ht="22.5">
      <c r="A2158" s="100">
        <v>540806</v>
      </c>
      <c r="B2158" s="122" t="s">
        <v>2261</v>
      </c>
      <c r="C2158" s="138">
        <v>0</v>
      </c>
      <c r="D2158" s="97">
        <v>140061</v>
      </c>
      <c r="E2158" s="77">
        <v>210615806</v>
      </c>
      <c r="F2158" s="125" t="s">
        <v>628</v>
      </c>
      <c r="G2158" s="139"/>
    </row>
    <row r="2159" spans="1:7" ht="22.5">
      <c r="A2159" s="100">
        <v>540806</v>
      </c>
      <c r="B2159" s="122" t="s">
        <v>2261</v>
      </c>
      <c r="C2159" s="138">
        <v>0</v>
      </c>
      <c r="D2159" s="97">
        <v>36051</v>
      </c>
      <c r="E2159" s="77">
        <v>210815808</v>
      </c>
      <c r="F2159" s="125" t="s">
        <v>629</v>
      </c>
      <c r="G2159" s="139"/>
    </row>
    <row r="2160" spans="1:7" ht="22.5">
      <c r="A2160" s="100">
        <v>540806</v>
      </c>
      <c r="B2160" s="122" t="s">
        <v>2261</v>
      </c>
      <c r="C2160" s="138">
        <v>0</v>
      </c>
      <c r="D2160" s="97">
        <v>72565</v>
      </c>
      <c r="E2160" s="77">
        <v>211015810</v>
      </c>
      <c r="F2160" s="125" t="s">
        <v>630</v>
      </c>
      <c r="G2160" s="139"/>
    </row>
    <row r="2161" spans="1:7" ht="22.5">
      <c r="A2161" s="100">
        <v>540806</v>
      </c>
      <c r="B2161" s="122" t="s">
        <v>2261</v>
      </c>
      <c r="C2161" s="138">
        <v>0</v>
      </c>
      <c r="D2161" s="97">
        <v>133107</v>
      </c>
      <c r="E2161" s="77">
        <v>211415814</v>
      </c>
      <c r="F2161" s="125" t="s">
        <v>631</v>
      </c>
      <c r="G2161" s="139"/>
    </row>
    <row r="2162" spans="1:7" ht="22.5">
      <c r="A2162" s="100">
        <v>540806</v>
      </c>
      <c r="B2162" s="122" t="s">
        <v>2261</v>
      </c>
      <c r="C2162" s="138">
        <v>0</v>
      </c>
      <c r="D2162" s="97">
        <v>77207</v>
      </c>
      <c r="E2162" s="77">
        <v>211615816</v>
      </c>
      <c r="F2162" s="125" t="s">
        <v>632</v>
      </c>
      <c r="G2162" s="139"/>
    </row>
    <row r="2163" spans="1:7" ht="22.5">
      <c r="A2163" s="100">
        <v>540806</v>
      </c>
      <c r="B2163" s="122" t="s">
        <v>2261</v>
      </c>
      <c r="C2163" s="138">
        <v>0</v>
      </c>
      <c r="D2163" s="97">
        <v>58191</v>
      </c>
      <c r="E2163" s="77">
        <v>212015820</v>
      </c>
      <c r="F2163" s="125" t="s">
        <v>633</v>
      </c>
      <c r="G2163" s="139"/>
    </row>
    <row r="2164" spans="1:7" ht="22.5">
      <c r="A2164" s="100">
        <v>540806</v>
      </c>
      <c r="B2164" s="122" t="s">
        <v>2261</v>
      </c>
      <c r="C2164" s="138">
        <v>0</v>
      </c>
      <c r="D2164" s="97">
        <v>81605</v>
      </c>
      <c r="E2164" s="77">
        <v>212215822</v>
      </c>
      <c r="F2164" s="125" t="s">
        <v>634</v>
      </c>
      <c r="G2164" s="139"/>
    </row>
    <row r="2165" spans="1:7" ht="22.5">
      <c r="A2165" s="100">
        <v>540806</v>
      </c>
      <c r="B2165" s="122" t="s">
        <v>2261</v>
      </c>
      <c r="C2165" s="138">
        <v>0</v>
      </c>
      <c r="D2165" s="97">
        <v>25052</v>
      </c>
      <c r="E2165" s="77">
        <v>213215832</v>
      </c>
      <c r="F2165" s="125" t="s">
        <v>635</v>
      </c>
      <c r="G2165" s="139"/>
    </row>
    <row r="2166" spans="1:7" ht="22.5">
      <c r="A2166" s="100">
        <v>540806</v>
      </c>
      <c r="B2166" s="122" t="s">
        <v>2261</v>
      </c>
      <c r="C2166" s="138">
        <v>0</v>
      </c>
      <c r="D2166" s="97">
        <v>104520</v>
      </c>
      <c r="E2166" s="77">
        <v>213515835</v>
      </c>
      <c r="F2166" s="125" t="s">
        <v>636</v>
      </c>
      <c r="G2166" s="139"/>
    </row>
    <row r="2167" spans="1:7" ht="22.5">
      <c r="A2167" s="100">
        <v>540806</v>
      </c>
      <c r="B2167" s="122" t="s">
        <v>2261</v>
      </c>
      <c r="C2167" s="138">
        <v>0</v>
      </c>
      <c r="D2167" s="97">
        <v>125065</v>
      </c>
      <c r="E2167" s="77">
        <v>213715837</v>
      </c>
      <c r="F2167" s="125" t="s">
        <v>637</v>
      </c>
      <c r="G2167" s="139"/>
    </row>
    <row r="2168" spans="1:7" ht="22.5">
      <c r="A2168" s="100">
        <v>540806</v>
      </c>
      <c r="B2168" s="122" t="s">
        <v>2261</v>
      </c>
      <c r="C2168" s="138">
        <v>0</v>
      </c>
      <c r="D2168" s="97">
        <v>42914</v>
      </c>
      <c r="E2168" s="77">
        <v>213915839</v>
      </c>
      <c r="F2168" s="125" t="s">
        <v>638</v>
      </c>
      <c r="G2168" s="139"/>
    </row>
    <row r="2169" spans="1:7" ht="22.5">
      <c r="A2169" s="100">
        <v>540806</v>
      </c>
      <c r="B2169" s="122" t="s">
        <v>2261</v>
      </c>
      <c r="C2169" s="138">
        <v>0</v>
      </c>
      <c r="D2169" s="97">
        <v>142028</v>
      </c>
      <c r="E2169" s="77">
        <v>214215842</v>
      </c>
      <c r="F2169" s="125" t="s">
        <v>639</v>
      </c>
      <c r="G2169" s="139"/>
    </row>
    <row r="2170" spans="1:7" ht="22.5">
      <c r="A2170" s="100">
        <v>540806</v>
      </c>
      <c r="B2170" s="122" t="s">
        <v>2261</v>
      </c>
      <c r="C2170" s="138">
        <v>0</v>
      </c>
      <c r="D2170" s="97">
        <v>183945</v>
      </c>
      <c r="E2170" s="77">
        <v>216115861</v>
      </c>
      <c r="F2170" s="125" t="s">
        <v>640</v>
      </c>
      <c r="G2170" s="139"/>
    </row>
    <row r="2171" spans="1:7" ht="22.5">
      <c r="A2171" s="100">
        <v>540806</v>
      </c>
      <c r="B2171" s="122" t="s">
        <v>2261</v>
      </c>
      <c r="C2171" s="138">
        <v>0</v>
      </c>
      <c r="D2171" s="97">
        <v>41959</v>
      </c>
      <c r="E2171" s="77">
        <v>217915879</v>
      </c>
      <c r="F2171" s="125" t="s">
        <v>641</v>
      </c>
      <c r="G2171" s="139"/>
    </row>
    <row r="2172" spans="1:7" ht="22.5">
      <c r="A2172" s="100">
        <v>540806</v>
      </c>
      <c r="B2172" s="122" t="s">
        <v>2261</v>
      </c>
      <c r="C2172" s="138">
        <v>0</v>
      </c>
      <c r="D2172" s="97">
        <v>85520</v>
      </c>
      <c r="E2172" s="77">
        <v>219715897</v>
      </c>
      <c r="F2172" s="125" t="s">
        <v>642</v>
      </c>
      <c r="G2172" s="139"/>
    </row>
    <row r="2173" spans="1:7" ht="22.5">
      <c r="A2173" s="100">
        <v>540806</v>
      </c>
      <c r="B2173" s="122" t="s">
        <v>2261</v>
      </c>
      <c r="C2173" s="138">
        <v>0</v>
      </c>
      <c r="D2173" s="97">
        <v>361262</v>
      </c>
      <c r="E2173" s="77" t="s">
        <v>643</v>
      </c>
      <c r="F2173" s="125" t="s">
        <v>644</v>
      </c>
      <c r="G2173" s="139"/>
    </row>
    <row r="2174" spans="1:7" ht="22.5">
      <c r="A2174" s="100">
        <v>540806</v>
      </c>
      <c r="B2174" s="122" t="s">
        <v>2261</v>
      </c>
      <c r="C2174" s="138">
        <v>0</v>
      </c>
      <c r="D2174" s="97">
        <v>439839</v>
      </c>
      <c r="E2174" s="77">
        <v>214217042</v>
      </c>
      <c r="F2174" s="125" t="s">
        <v>645</v>
      </c>
      <c r="G2174" s="139"/>
    </row>
    <row r="2175" spans="1:7" ht="22.5">
      <c r="A2175" s="100">
        <v>540806</v>
      </c>
      <c r="B2175" s="122" t="s">
        <v>2261</v>
      </c>
      <c r="C2175" s="138">
        <v>0</v>
      </c>
      <c r="D2175" s="97">
        <v>177442</v>
      </c>
      <c r="E2175" s="77">
        <v>215017050</v>
      </c>
      <c r="F2175" s="125" t="s">
        <v>646</v>
      </c>
      <c r="G2175" s="139"/>
    </row>
    <row r="2176" spans="1:7" ht="22.5">
      <c r="A2176" s="100">
        <v>540806</v>
      </c>
      <c r="B2176" s="122" t="s">
        <v>2261</v>
      </c>
      <c r="C2176" s="138">
        <v>0</v>
      </c>
      <c r="D2176" s="97">
        <v>144887</v>
      </c>
      <c r="E2176" s="77">
        <v>218817088</v>
      </c>
      <c r="F2176" s="125" t="s">
        <v>647</v>
      </c>
      <c r="G2176" s="139"/>
    </row>
    <row r="2177" spans="1:7" ht="22.5">
      <c r="A2177" s="100">
        <v>540806</v>
      </c>
      <c r="B2177" s="122" t="s">
        <v>2261</v>
      </c>
      <c r="C2177" s="138">
        <v>0</v>
      </c>
      <c r="D2177" s="97">
        <v>536992</v>
      </c>
      <c r="E2177" s="77">
        <v>217417174</v>
      </c>
      <c r="F2177" s="125" t="s">
        <v>648</v>
      </c>
      <c r="G2177" s="139"/>
    </row>
    <row r="2178" spans="1:7" ht="22.5">
      <c r="A2178" s="100">
        <v>540806</v>
      </c>
      <c r="B2178" s="122" t="s">
        <v>2261</v>
      </c>
      <c r="C2178" s="138">
        <v>0</v>
      </c>
      <c r="D2178" s="97">
        <v>143069</v>
      </c>
      <c r="E2178" s="77">
        <v>217217272</v>
      </c>
      <c r="F2178" s="125" t="s">
        <v>649</v>
      </c>
      <c r="G2178" s="139"/>
    </row>
    <row r="2179" spans="1:7" ht="22.5">
      <c r="A2179" s="100">
        <v>540806</v>
      </c>
      <c r="B2179" s="122" t="s">
        <v>2261</v>
      </c>
      <c r="C2179" s="138">
        <v>0</v>
      </c>
      <c r="D2179" s="97">
        <v>889058</v>
      </c>
      <c r="E2179" s="77">
        <v>218017380</v>
      </c>
      <c r="F2179" s="125" t="s">
        <v>650</v>
      </c>
      <c r="G2179" s="139"/>
    </row>
    <row r="2180" spans="1:7" ht="22.5">
      <c r="A2180" s="100">
        <v>540806</v>
      </c>
      <c r="B2180" s="122" t="s">
        <v>2261</v>
      </c>
      <c r="C2180" s="138">
        <v>0</v>
      </c>
      <c r="D2180" s="97">
        <v>92502</v>
      </c>
      <c r="E2180" s="77">
        <v>218817388</v>
      </c>
      <c r="F2180" s="125" t="s">
        <v>651</v>
      </c>
      <c r="G2180" s="139"/>
    </row>
    <row r="2181" spans="1:7" ht="22.5">
      <c r="A2181" s="100">
        <v>540806</v>
      </c>
      <c r="B2181" s="122" t="s">
        <v>2261</v>
      </c>
      <c r="C2181" s="138">
        <v>0</v>
      </c>
      <c r="D2181" s="97">
        <v>251233</v>
      </c>
      <c r="E2181" s="77">
        <v>213317433</v>
      </c>
      <c r="F2181" s="125" t="s">
        <v>652</v>
      </c>
      <c r="G2181" s="139"/>
    </row>
    <row r="2182" spans="1:7" ht="22.5">
      <c r="A2182" s="100">
        <v>540806</v>
      </c>
      <c r="B2182" s="122" t="s">
        <v>2261</v>
      </c>
      <c r="C2182" s="138">
        <v>0</v>
      </c>
      <c r="D2182" s="97">
        <v>116091</v>
      </c>
      <c r="E2182" s="77">
        <v>214217442</v>
      </c>
      <c r="F2182" s="125" t="s">
        <v>653</v>
      </c>
      <c r="G2182" s="139"/>
    </row>
    <row r="2183" spans="1:7" ht="22.5">
      <c r="A2183" s="100">
        <v>540806</v>
      </c>
      <c r="B2183" s="122" t="s">
        <v>2261</v>
      </c>
      <c r="C2183" s="138">
        <v>0</v>
      </c>
      <c r="D2183" s="97">
        <v>182726</v>
      </c>
      <c r="E2183" s="77">
        <v>214417444</v>
      </c>
      <c r="F2183" s="125" t="s">
        <v>654</v>
      </c>
      <c r="G2183" s="139"/>
    </row>
    <row r="2184" spans="1:7" ht="22.5">
      <c r="A2184" s="100">
        <v>540806</v>
      </c>
      <c r="B2184" s="122" t="s">
        <v>2261</v>
      </c>
      <c r="C2184" s="138">
        <v>0</v>
      </c>
      <c r="D2184" s="97">
        <v>34395</v>
      </c>
      <c r="E2184" s="77">
        <v>214617446</v>
      </c>
      <c r="F2184" s="125" t="s">
        <v>655</v>
      </c>
      <c r="G2184" s="139"/>
    </row>
    <row r="2185" spans="1:7" ht="22.5">
      <c r="A2185" s="100">
        <v>540806</v>
      </c>
      <c r="B2185" s="122" t="s">
        <v>2261</v>
      </c>
      <c r="C2185" s="138">
        <v>0</v>
      </c>
      <c r="D2185" s="97">
        <v>291528</v>
      </c>
      <c r="E2185" s="77">
        <v>218617486</v>
      </c>
      <c r="F2185" s="125" t="s">
        <v>656</v>
      </c>
      <c r="G2185" s="139"/>
    </row>
    <row r="2186" spans="1:7" ht="22.5">
      <c r="A2186" s="100">
        <v>540806</v>
      </c>
      <c r="B2186" s="122" t="s">
        <v>2261</v>
      </c>
      <c r="C2186" s="138">
        <v>0</v>
      </c>
      <c r="D2186" s="97">
        <v>95477</v>
      </c>
      <c r="E2186" s="77">
        <v>219517495</v>
      </c>
      <c r="F2186" s="125" t="s">
        <v>657</v>
      </c>
      <c r="G2186" s="139"/>
    </row>
    <row r="2187" spans="1:7" ht="22.5">
      <c r="A2187" s="100">
        <v>540806</v>
      </c>
      <c r="B2187" s="122" t="s">
        <v>2261</v>
      </c>
      <c r="C2187" s="138">
        <v>0</v>
      </c>
      <c r="D2187" s="97">
        <v>202460</v>
      </c>
      <c r="E2187" s="77">
        <v>211317513</v>
      </c>
      <c r="F2187" s="125" t="s">
        <v>658</v>
      </c>
      <c r="G2187" s="139"/>
    </row>
    <row r="2188" spans="1:7" ht="22.5">
      <c r="A2188" s="100">
        <v>540806</v>
      </c>
      <c r="B2188" s="122" t="s">
        <v>2261</v>
      </c>
      <c r="C2188" s="138">
        <v>0</v>
      </c>
      <c r="D2188" s="97">
        <v>184113</v>
      </c>
      <c r="E2188" s="77">
        <v>212417524</v>
      </c>
      <c r="F2188" s="125" t="s">
        <v>659</v>
      </c>
      <c r="G2188" s="139"/>
    </row>
    <row r="2189" spans="1:7" ht="22.5">
      <c r="A2189" s="100">
        <v>540806</v>
      </c>
      <c r="B2189" s="122" t="s">
        <v>2261</v>
      </c>
      <c r="C2189" s="138">
        <v>0</v>
      </c>
      <c r="D2189" s="97">
        <v>300836</v>
      </c>
      <c r="E2189" s="77">
        <v>214117541</v>
      </c>
      <c r="F2189" s="125" t="s">
        <v>660</v>
      </c>
      <c r="G2189" s="139"/>
    </row>
    <row r="2190" spans="1:7" ht="22.5">
      <c r="A2190" s="100">
        <v>540806</v>
      </c>
      <c r="B2190" s="122" t="s">
        <v>2261</v>
      </c>
      <c r="C2190" s="138">
        <v>0</v>
      </c>
      <c r="D2190" s="97">
        <v>744866</v>
      </c>
      <c r="E2190" s="77">
        <v>211527615</v>
      </c>
      <c r="F2190" s="125" t="s">
        <v>661</v>
      </c>
      <c r="G2190" s="139"/>
    </row>
    <row r="2191" spans="1:7" ht="22.5">
      <c r="A2191" s="100">
        <v>540806</v>
      </c>
      <c r="B2191" s="122" t="s">
        <v>2261</v>
      </c>
      <c r="C2191" s="138">
        <v>0</v>
      </c>
      <c r="D2191" s="97">
        <v>132457</v>
      </c>
      <c r="E2191" s="77">
        <v>211617616</v>
      </c>
      <c r="F2191" s="125" t="s">
        <v>2986</v>
      </c>
      <c r="G2191" s="139"/>
    </row>
    <row r="2192" spans="1:7" ht="22.5">
      <c r="A2192" s="100">
        <v>540806</v>
      </c>
      <c r="B2192" s="122" t="s">
        <v>2261</v>
      </c>
      <c r="C2192" s="138">
        <v>0</v>
      </c>
      <c r="D2192" s="97">
        <v>263672</v>
      </c>
      <c r="E2192" s="77">
        <v>215317653</v>
      </c>
      <c r="F2192" s="125" t="s">
        <v>662</v>
      </c>
      <c r="G2192" s="139"/>
    </row>
    <row r="2193" spans="1:7" ht="22.5">
      <c r="A2193" s="100">
        <v>540806</v>
      </c>
      <c r="B2193" s="122" t="s">
        <v>2261</v>
      </c>
      <c r="C2193" s="138">
        <v>0</v>
      </c>
      <c r="D2193" s="97">
        <v>343060</v>
      </c>
      <c r="E2193" s="77">
        <v>216217662</v>
      </c>
      <c r="F2193" s="125" t="s">
        <v>663</v>
      </c>
      <c r="G2193" s="139"/>
    </row>
    <row r="2194" spans="1:7" ht="22.5">
      <c r="A2194" s="100">
        <v>540806</v>
      </c>
      <c r="B2194" s="122" t="s">
        <v>2261</v>
      </c>
      <c r="C2194" s="138">
        <v>0</v>
      </c>
      <c r="D2194" s="97">
        <v>71940</v>
      </c>
      <c r="E2194" s="77">
        <v>216517665</v>
      </c>
      <c r="F2194" s="125" t="s">
        <v>664</v>
      </c>
      <c r="G2194" s="139"/>
    </row>
    <row r="2195" spans="1:7" ht="22.5">
      <c r="A2195" s="100">
        <v>540806</v>
      </c>
      <c r="B2195" s="122" t="s">
        <v>2261</v>
      </c>
      <c r="C2195" s="138">
        <v>0</v>
      </c>
      <c r="D2195" s="97">
        <v>348737</v>
      </c>
      <c r="E2195" s="77">
        <v>217717777</v>
      </c>
      <c r="F2195" s="125" t="s">
        <v>665</v>
      </c>
      <c r="G2195" s="139"/>
    </row>
    <row r="2196" spans="1:7" ht="22.5">
      <c r="A2196" s="100">
        <v>540806</v>
      </c>
      <c r="B2196" s="122" t="s">
        <v>2261</v>
      </c>
      <c r="C2196" s="138">
        <v>0</v>
      </c>
      <c r="D2196" s="97">
        <v>130501</v>
      </c>
      <c r="E2196" s="77">
        <v>216717867</v>
      </c>
      <c r="F2196" s="125" t="s">
        <v>666</v>
      </c>
      <c r="G2196" s="139"/>
    </row>
    <row r="2197" spans="1:7" ht="22.5">
      <c r="A2197" s="100">
        <v>540806</v>
      </c>
      <c r="B2197" s="122" t="s">
        <v>2261</v>
      </c>
      <c r="C2197" s="138">
        <v>0</v>
      </c>
      <c r="D2197" s="97">
        <v>478964</v>
      </c>
      <c r="E2197" s="77">
        <v>217317873</v>
      </c>
      <c r="F2197" s="125" t="s">
        <v>667</v>
      </c>
      <c r="G2197" s="139"/>
    </row>
    <row r="2198" spans="1:7" ht="22.5">
      <c r="A2198" s="100">
        <v>540806</v>
      </c>
      <c r="B2198" s="122" t="s">
        <v>2261</v>
      </c>
      <c r="C2198" s="138">
        <v>0</v>
      </c>
      <c r="D2198" s="97">
        <v>193875</v>
      </c>
      <c r="E2198" s="77">
        <v>217717877</v>
      </c>
      <c r="F2198" s="125" t="s">
        <v>668</v>
      </c>
      <c r="G2198" s="139"/>
    </row>
    <row r="2199" spans="1:7" ht="22.5">
      <c r="A2199" s="100">
        <v>540806</v>
      </c>
      <c r="B2199" s="122" t="s">
        <v>2261</v>
      </c>
      <c r="C2199" s="138">
        <v>0</v>
      </c>
      <c r="D2199" s="97">
        <v>107520</v>
      </c>
      <c r="E2199" s="77">
        <v>212918029</v>
      </c>
      <c r="F2199" s="125" t="s">
        <v>669</v>
      </c>
      <c r="G2199" s="139"/>
    </row>
    <row r="2200" spans="1:7" ht="22.5">
      <c r="A2200" s="100">
        <v>540806</v>
      </c>
      <c r="B2200" s="122" t="s">
        <v>2261</v>
      </c>
      <c r="C2200" s="138">
        <v>0</v>
      </c>
      <c r="D2200" s="97">
        <v>193306</v>
      </c>
      <c r="E2200" s="77">
        <v>219418094</v>
      </c>
      <c r="F2200" s="125" t="s">
        <v>670</v>
      </c>
      <c r="G2200" s="139"/>
    </row>
    <row r="2201" spans="1:7" ht="22.5">
      <c r="A2201" s="100">
        <v>540806</v>
      </c>
      <c r="B2201" s="122" t="s">
        <v>2261</v>
      </c>
      <c r="C2201" s="138">
        <v>0</v>
      </c>
      <c r="D2201" s="97">
        <v>593823</v>
      </c>
      <c r="E2201" s="77">
        <v>215018150</v>
      </c>
      <c r="F2201" s="125" t="s">
        <v>671</v>
      </c>
      <c r="G2201" s="139"/>
    </row>
    <row r="2202" spans="1:7" ht="22.5">
      <c r="A2202" s="100">
        <v>540806</v>
      </c>
      <c r="B2202" s="122" t="s">
        <v>2261</v>
      </c>
      <c r="C2202" s="138">
        <v>0</v>
      </c>
      <c r="D2202" s="97">
        <v>212350</v>
      </c>
      <c r="E2202" s="77" t="s">
        <v>672</v>
      </c>
      <c r="F2202" s="125" t="s">
        <v>673</v>
      </c>
      <c r="G2202" s="139"/>
    </row>
    <row r="2203" spans="1:7" ht="22.5">
      <c r="A2203" s="100">
        <v>540806</v>
      </c>
      <c r="B2203" s="122" t="s">
        <v>2261</v>
      </c>
      <c r="C2203" s="138">
        <v>0</v>
      </c>
      <c r="D2203" s="97">
        <v>254706</v>
      </c>
      <c r="E2203" s="77" t="s">
        <v>674</v>
      </c>
      <c r="F2203" s="125" t="s">
        <v>675</v>
      </c>
      <c r="G2203" s="139"/>
    </row>
    <row r="2204" spans="1:7" ht="22.5">
      <c r="A2204" s="100">
        <v>540806</v>
      </c>
      <c r="B2204" s="122" t="s">
        <v>2261</v>
      </c>
      <c r="C2204" s="138">
        <v>0</v>
      </c>
      <c r="D2204" s="97">
        <v>250555</v>
      </c>
      <c r="E2204" s="77" t="s">
        <v>676</v>
      </c>
      <c r="F2204" s="125" t="s">
        <v>677</v>
      </c>
      <c r="G2204" s="139"/>
    </row>
    <row r="2205" spans="1:7" ht="22.5">
      <c r="A2205" s="100">
        <v>540806</v>
      </c>
      <c r="B2205" s="122" t="s">
        <v>2261</v>
      </c>
      <c r="C2205" s="138">
        <v>0</v>
      </c>
      <c r="D2205" s="97">
        <v>349232</v>
      </c>
      <c r="E2205" s="77" t="s">
        <v>678</v>
      </c>
      <c r="F2205" s="125" t="s">
        <v>679</v>
      </c>
      <c r="G2205" s="139"/>
    </row>
    <row r="2206" spans="1:7" ht="22.5">
      <c r="A2206" s="100">
        <v>540806</v>
      </c>
      <c r="B2206" s="122" t="s">
        <v>2261</v>
      </c>
      <c r="C2206" s="138">
        <v>0</v>
      </c>
      <c r="D2206" s="97">
        <v>288131</v>
      </c>
      <c r="E2206" s="77" t="s">
        <v>680</v>
      </c>
      <c r="F2206" s="125" t="s">
        <v>681</v>
      </c>
      <c r="G2206" s="139"/>
    </row>
    <row r="2207" spans="1:7" ht="22.5">
      <c r="A2207" s="100">
        <v>540806</v>
      </c>
      <c r="B2207" s="122" t="s">
        <v>2261</v>
      </c>
      <c r="C2207" s="138">
        <v>0</v>
      </c>
      <c r="D2207" s="97">
        <v>59242</v>
      </c>
      <c r="E2207" s="77" t="s">
        <v>682</v>
      </c>
      <c r="F2207" s="125" t="s">
        <v>683</v>
      </c>
      <c r="G2207" s="139"/>
    </row>
    <row r="2208" spans="1:7" ht="22.5">
      <c r="A2208" s="100">
        <v>540806</v>
      </c>
      <c r="B2208" s="122" t="s">
        <v>2261</v>
      </c>
      <c r="C2208" s="138">
        <v>0</v>
      </c>
      <c r="D2208" s="97">
        <v>667470</v>
      </c>
      <c r="E2208" s="77" t="s">
        <v>684</v>
      </c>
      <c r="F2208" s="125" t="s">
        <v>685</v>
      </c>
      <c r="G2208" s="139"/>
    </row>
    <row r="2209" spans="1:7" ht="22.5">
      <c r="A2209" s="100">
        <v>540806</v>
      </c>
      <c r="B2209" s="122" t="s">
        <v>2261</v>
      </c>
      <c r="C2209" s="138">
        <v>0</v>
      </c>
      <c r="D2209" s="97">
        <v>229139</v>
      </c>
      <c r="E2209" s="77">
        <v>211018610</v>
      </c>
      <c r="F2209" s="125" t="s">
        <v>686</v>
      </c>
      <c r="G2209" s="139"/>
    </row>
    <row r="2210" spans="1:7" ht="22.5">
      <c r="A2210" s="100">
        <v>540806</v>
      </c>
      <c r="B2210" s="122" t="s">
        <v>2261</v>
      </c>
      <c r="C2210" s="138">
        <v>0</v>
      </c>
      <c r="D2210" s="97">
        <v>918287</v>
      </c>
      <c r="E2210" s="77">
        <v>215318753</v>
      </c>
      <c r="F2210" s="125" t="s">
        <v>687</v>
      </c>
      <c r="G2210" s="139"/>
    </row>
    <row r="2211" spans="1:7" ht="22.5">
      <c r="A2211" s="100">
        <v>540806</v>
      </c>
      <c r="B2211" s="122" t="s">
        <v>2261</v>
      </c>
      <c r="C2211" s="138">
        <v>0</v>
      </c>
      <c r="D2211" s="97">
        <v>217421</v>
      </c>
      <c r="E2211" s="77">
        <v>215618756</v>
      </c>
      <c r="F2211" s="125" t="s">
        <v>688</v>
      </c>
      <c r="G2211" s="139"/>
    </row>
    <row r="2212" spans="1:7" ht="22.5">
      <c r="A2212" s="100">
        <v>540806</v>
      </c>
      <c r="B2212" s="122" t="s">
        <v>2261</v>
      </c>
      <c r="C2212" s="138">
        <v>0</v>
      </c>
      <c r="D2212" s="97">
        <v>143203</v>
      </c>
      <c r="E2212" s="77">
        <v>218518785</v>
      </c>
      <c r="F2212" s="125" t="s">
        <v>689</v>
      </c>
      <c r="G2212" s="139"/>
    </row>
    <row r="2213" spans="1:7" ht="22.5">
      <c r="A2213" s="100">
        <v>540806</v>
      </c>
      <c r="B2213" s="122" t="s">
        <v>2261</v>
      </c>
      <c r="C2213" s="138">
        <v>0</v>
      </c>
      <c r="D2213" s="97">
        <v>172498</v>
      </c>
      <c r="E2213" s="77">
        <v>216018860</v>
      </c>
      <c r="F2213" s="125" t="s">
        <v>3241</v>
      </c>
      <c r="G2213" s="139"/>
    </row>
    <row r="2214" spans="1:7" ht="22.5">
      <c r="A2214" s="100">
        <v>540806</v>
      </c>
      <c r="B2214" s="122" t="s">
        <v>2261</v>
      </c>
      <c r="C2214" s="138">
        <v>0</v>
      </c>
      <c r="D2214" s="97">
        <v>269454</v>
      </c>
      <c r="E2214" s="77" t="s">
        <v>690</v>
      </c>
      <c r="F2214" s="125" t="s">
        <v>691</v>
      </c>
      <c r="G2214" s="139"/>
    </row>
    <row r="2215" spans="1:7" ht="22.5">
      <c r="A2215" s="100">
        <v>540806</v>
      </c>
      <c r="B2215" s="122" t="s">
        <v>2261</v>
      </c>
      <c r="C2215" s="138">
        <v>0</v>
      </c>
      <c r="D2215" s="97">
        <v>369244</v>
      </c>
      <c r="E2215" s="77" t="s">
        <v>472</v>
      </c>
      <c r="F2215" s="125" t="s">
        <v>3088</v>
      </c>
      <c r="G2215" s="139"/>
    </row>
    <row r="2216" spans="1:7" ht="22.5">
      <c r="A2216" s="100">
        <v>540806</v>
      </c>
      <c r="B2216" s="122" t="s">
        <v>2261</v>
      </c>
      <c r="C2216" s="138">
        <v>0</v>
      </c>
      <c r="D2216" s="97">
        <v>286437</v>
      </c>
      <c r="E2216" s="77" t="s">
        <v>692</v>
      </c>
      <c r="F2216" s="125" t="s">
        <v>693</v>
      </c>
      <c r="G2216" s="139"/>
    </row>
    <row r="2217" spans="1:7" ht="22.5">
      <c r="A2217" s="100">
        <v>540806</v>
      </c>
      <c r="B2217" s="122" t="s">
        <v>2261</v>
      </c>
      <c r="C2217" s="138">
        <v>0</v>
      </c>
      <c r="D2217" s="97">
        <v>595327</v>
      </c>
      <c r="E2217" s="77" t="s">
        <v>167</v>
      </c>
      <c r="F2217" s="125" t="s">
        <v>2971</v>
      </c>
      <c r="G2217" s="139"/>
    </row>
    <row r="2218" spans="1:7" ht="22.5">
      <c r="A2218" s="100">
        <v>540806</v>
      </c>
      <c r="B2218" s="122" t="s">
        <v>2261</v>
      </c>
      <c r="C2218" s="138">
        <v>0</v>
      </c>
      <c r="D2218" s="97">
        <v>370699</v>
      </c>
      <c r="E2218" s="77" t="s">
        <v>694</v>
      </c>
      <c r="F2218" s="125" t="s">
        <v>695</v>
      </c>
      <c r="G2218" s="139"/>
    </row>
    <row r="2219" spans="1:7" ht="22.5">
      <c r="A2219" s="100">
        <v>540806</v>
      </c>
      <c r="B2219" s="122" t="s">
        <v>2261</v>
      </c>
      <c r="C2219" s="138">
        <v>0</v>
      </c>
      <c r="D2219" s="97">
        <v>489331</v>
      </c>
      <c r="E2219" s="77" t="s">
        <v>696</v>
      </c>
      <c r="F2219" s="125" t="s">
        <v>697</v>
      </c>
      <c r="G2219" s="139"/>
    </row>
    <row r="2220" spans="1:7" ht="22.5">
      <c r="A2220" s="100">
        <v>540806</v>
      </c>
      <c r="B2220" s="122" t="s">
        <v>2261</v>
      </c>
      <c r="C2220" s="138">
        <v>0</v>
      </c>
      <c r="D2220" s="97">
        <v>535231</v>
      </c>
      <c r="E2220" s="77">
        <v>213719137</v>
      </c>
      <c r="F2220" s="125" t="s">
        <v>698</v>
      </c>
      <c r="G2220" s="139"/>
    </row>
    <row r="2221" spans="1:7" ht="22.5">
      <c r="A2221" s="100">
        <v>540806</v>
      </c>
      <c r="B2221" s="122" t="s">
        <v>2261</v>
      </c>
      <c r="C2221" s="138">
        <v>0</v>
      </c>
      <c r="D2221" s="97">
        <v>596855</v>
      </c>
      <c r="E2221" s="77">
        <v>214219142</v>
      </c>
      <c r="F2221" s="125" t="s">
        <v>699</v>
      </c>
      <c r="G2221" s="139"/>
    </row>
    <row r="2222" spans="1:7" ht="22.5">
      <c r="A2222" s="100">
        <v>540806</v>
      </c>
      <c r="B2222" s="122" t="s">
        <v>2261</v>
      </c>
      <c r="C2222" s="138">
        <v>0</v>
      </c>
      <c r="D2222" s="97">
        <v>409385</v>
      </c>
      <c r="E2222" s="77">
        <v>211219212</v>
      </c>
      <c r="F2222" s="125" t="s">
        <v>700</v>
      </c>
      <c r="G2222" s="139"/>
    </row>
    <row r="2223" spans="1:7" ht="22.5">
      <c r="A2223" s="100">
        <v>540806</v>
      </c>
      <c r="B2223" s="122" t="s">
        <v>2261</v>
      </c>
      <c r="C2223" s="138">
        <v>0</v>
      </c>
      <c r="D2223" s="97">
        <v>628823</v>
      </c>
      <c r="E2223" s="77">
        <v>215619256</v>
      </c>
      <c r="F2223" s="125" t="s">
        <v>701</v>
      </c>
      <c r="G2223" s="139"/>
    </row>
    <row r="2224" spans="1:7" ht="22.5">
      <c r="A2224" s="100">
        <v>540806</v>
      </c>
      <c r="B2224" s="122" t="s">
        <v>2261</v>
      </c>
      <c r="C2224" s="138">
        <v>0</v>
      </c>
      <c r="D2224" s="97">
        <v>71893</v>
      </c>
      <c r="E2224" s="77">
        <v>219019290</v>
      </c>
      <c r="F2224" s="125" t="s">
        <v>3023</v>
      </c>
      <c r="G2224" s="139"/>
    </row>
    <row r="2225" spans="1:7" ht="22.5">
      <c r="A2225" s="100">
        <v>540806</v>
      </c>
      <c r="B2225" s="122" t="s">
        <v>2261</v>
      </c>
      <c r="C2225" s="138">
        <v>0</v>
      </c>
      <c r="D2225" s="97">
        <v>783468</v>
      </c>
      <c r="E2225" s="77">
        <v>211819318</v>
      </c>
      <c r="F2225" s="125" t="s">
        <v>702</v>
      </c>
      <c r="G2225" s="139"/>
    </row>
    <row r="2226" spans="1:7" ht="22.5">
      <c r="A2226" s="100">
        <v>540806</v>
      </c>
      <c r="B2226" s="122" t="s">
        <v>2261</v>
      </c>
      <c r="C2226" s="138">
        <v>0</v>
      </c>
      <c r="D2226" s="97">
        <v>504069</v>
      </c>
      <c r="E2226" s="77">
        <v>215519355</v>
      </c>
      <c r="F2226" s="125" t="s">
        <v>703</v>
      </c>
      <c r="G2226" s="139"/>
    </row>
    <row r="2227" spans="1:7" ht="22.5">
      <c r="A2227" s="100">
        <v>540806</v>
      </c>
      <c r="B2227" s="122" t="s">
        <v>2261</v>
      </c>
      <c r="C2227" s="138">
        <v>0</v>
      </c>
      <c r="D2227" s="97">
        <v>285768</v>
      </c>
      <c r="E2227" s="77">
        <v>216419364</v>
      </c>
      <c r="F2227" s="125" t="s">
        <v>704</v>
      </c>
      <c r="G2227" s="139"/>
    </row>
    <row r="2228" spans="1:7" ht="22.5">
      <c r="A2228" s="100">
        <v>540806</v>
      </c>
      <c r="B2228" s="122" t="s">
        <v>2261</v>
      </c>
      <c r="C2228" s="138">
        <v>0</v>
      </c>
      <c r="D2228" s="97">
        <v>311558</v>
      </c>
      <c r="E2228" s="77">
        <v>219219392</v>
      </c>
      <c r="F2228" s="125" t="s">
        <v>705</v>
      </c>
      <c r="G2228" s="139"/>
    </row>
    <row r="2229" spans="1:7" ht="22.5">
      <c r="A2229" s="100">
        <v>540806</v>
      </c>
      <c r="B2229" s="122" t="s">
        <v>2261</v>
      </c>
      <c r="C2229" s="138">
        <v>0</v>
      </c>
      <c r="D2229" s="97">
        <v>391965</v>
      </c>
      <c r="E2229" s="77">
        <v>219719397</v>
      </c>
      <c r="F2229" s="125" t="s">
        <v>706</v>
      </c>
      <c r="G2229" s="139"/>
    </row>
    <row r="2230" spans="1:7" ht="22.5">
      <c r="A2230" s="100">
        <v>540806</v>
      </c>
      <c r="B2230" s="122" t="s">
        <v>2261</v>
      </c>
      <c r="C2230" s="138">
        <v>0</v>
      </c>
      <c r="D2230" s="97">
        <v>466314</v>
      </c>
      <c r="E2230" s="77">
        <v>211819418</v>
      </c>
      <c r="F2230" s="125" t="s">
        <v>707</v>
      </c>
      <c r="G2230" s="139"/>
    </row>
    <row r="2231" spans="1:7" ht="22.5">
      <c r="A2231" s="100">
        <v>540806</v>
      </c>
      <c r="B2231" s="122" t="s">
        <v>2261</v>
      </c>
      <c r="C2231" s="138">
        <v>0</v>
      </c>
      <c r="D2231" s="97">
        <v>329467</v>
      </c>
      <c r="E2231" s="77">
        <v>215019450</v>
      </c>
      <c r="F2231" s="125" t="s">
        <v>708</v>
      </c>
      <c r="G2231" s="139"/>
    </row>
    <row r="2232" spans="1:7" ht="22.5">
      <c r="A2232" s="100">
        <v>540806</v>
      </c>
      <c r="B2232" s="122" t="s">
        <v>2261</v>
      </c>
      <c r="C2232" s="138">
        <v>0</v>
      </c>
      <c r="D2232" s="97">
        <v>358618</v>
      </c>
      <c r="E2232" s="77">
        <v>215519455</v>
      </c>
      <c r="F2232" s="125" t="s">
        <v>709</v>
      </c>
      <c r="G2232" s="139"/>
    </row>
    <row r="2233" spans="1:7" ht="22.5">
      <c r="A2233" s="100">
        <v>540806</v>
      </c>
      <c r="B2233" s="122" t="s">
        <v>2261</v>
      </c>
      <c r="C2233" s="138">
        <v>0</v>
      </c>
      <c r="D2233" s="97">
        <v>408038</v>
      </c>
      <c r="E2233" s="77">
        <v>217319473</v>
      </c>
      <c r="F2233" s="125" t="s">
        <v>3328</v>
      </c>
      <c r="G2233" s="139"/>
    </row>
    <row r="2234" spans="1:7" ht="22.5">
      <c r="A2234" s="100">
        <v>540806</v>
      </c>
      <c r="B2234" s="122" t="s">
        <v>2261</v>
      </c>
      <c r="C2234" s="138">
        <v>0</v>
      </c>
      <c r="D2234" s="97">
        <v>113717</v>
      </c>
      <c r="E2234" s="77">
        <v>211319513</v>
      </c>
      <c r="F2234" s="125" t="s">
        <v>710</v>
      </c>
      <c r="G2234" s="139"/>
    </row>
    <row r="2235" spans="1:7" ht="22.5">
      <c r="A2235" s="100">
        <v>540806</v>
      </c>
      <c r="B2235" s="122" t="s">
        <v>2261</v>
      </c>
      <c r="C2235" s="138">
        <v>0</v>
      </c>
      <c r="D2235" s="97">
        <v>665901</v>
      </c>
      <c r="E2235" s="77">
        <v>211719517</v>
      </c>
      <c r="F2235" s="125" t="s">
        <v>581</v>
      </c>
      <c r="G2235" s="139"/>
    </row>
    <row r="2236" spans="1:7" ht="22.5">
      <c r="A2236" s="100">
        <v>540806</v>
      </c>
      <c r="B2236" s="122" t="s">
        <v>2261</v>
      </c>
      <c r="C2236" s="138">
        <v>0</v>
      </c>
      <c r="D2236" s="97">
        <v>470711</v>
      </c>
      <c r="E2236" s="77">
        <v>213219532</v>
      </c>
      <c r="F2236" s="125" t="s">
        <v>711</v>
      </c>
      <c r="G2236" s="139"/>
    </row>
    <row r="2237" spans="1:7" ht="22.5">
      <c r="A2237" s="100">
        <v>540806</v>
      </c>
      <c r="B2237" s="122" t="s">
        <v>2261</v>
      </c>
      <c r="C2237" s="138">
        <v>0</v>
      </c>
      <c r="D2237" s="97">
        <v>126509</v>
      </c>
      <c r="E2237" s="77">
        <v>213319533</v>
      </c>
      <c r="F2237" s="125" t="s">
        <v>712</v>
      </c>
      <c r="G2237" s="139"/>
    </row>
    <row r="2238" spans="1:7" ht="22.5">
      <c r="A2238" s="100">
        <v>540806</v>
      </c>
      <c r="B2238" s="122" t="s">
        <v>2261</v>
      </c>
      <c r="C2238" s="138">
        <v>0</v>
      </c>
      <c r="D2238" s="97">
        <v>388355</v>
      </c>
      <c r="E2238" s="77">
        <v>214819548</v>
      </c>
      <c r="F2238" s="125" t="s">
        <v>713</v>
      </c>
      <c r="G2238" s="139"/>
    </row>
    <row r="2239" spans="1:7" ht="22.5">
      <c r="A2239" s="100">
        <v>540806</v>
      </c>
      <c r="B2239" s="122" t="s">
        <v>2261</v>
      </c>
      <c r="C2239" s="138">
        <v>0</v>
      </c>
      <c r="D2239" s="97">
        <v>494789</v>
      </c>
      <c r="E2239" s="77">
        <v>217319573</v>
      </c>
      <c r="F2239" s="125" t="s">
        <v>714</v>
      </c>
      <c r="G2239" s="139"/>
    </row>
    <row r="2240" spans="1:7" ht="22.5">
      <c r="A2240" s="100">
        <v>540806</v>
      </c>
      <c r="B2240" s="122" t="s">
        <v>2261</v>
      </c>
      <c r="C2240" s="138">
        <v>0</v>
      </c>
      <c r="D2240" s="97">
        <v>258273</v>
      </c>
      <c r="E2240" s="77">
        <v>218519585</v>
      </c>
      <c r="F2240" s="125" t="s">
        <v>715</v>
      </c>
      <c r="G2240" s="139"/>
    </row>
    <row r="2241" spans="1:7" ht="22.5">
      <c r="A2241" s="100">
        <v>540806</v>
      </c>
      <c r="B2241" s="122" t="s">
        <v>2261</v>
      </c>
      <c r="C2241" s="138">
        <v>0</v>
      </c>
      <c r="D2241" s="97">
        <v>122028</v>
      </c>
      <c r="E2241" s="77">
        <v>212219622</v>
      </c>
      <c r="F2241" s="125" t="s">
        <v>716</v>
      </c>
      <c r="G2241" s="139"/>
    </row>
    <row r="2242" spans="1:7" ht="22.5">
      <c r="A2242" s="100">
        <v>540806</v>
      </c>
      <c r="B2242" s="122" t="s">
        <v>2261</v>
      </c>
      <c r="C2242" s="138">
        <v>0</v>
      </c>
      <c r="D2242" s="97">
        <v>158957</v>
      </c>
      <c r="E2242" s="77">
        <v>219319693</v>
      </c>
      <c r="F2242" s="125" t="s">
        <v>717</v>
      </c>
      <c r="G2242" s="139"/>
    </row>
    <row r="2243" spans="1:7" ht="22.5">
      <c r="A2243" s="100">
        <v>540806</v>
      </c>
      <c r="B2243" s="122" t="s">
        <v>2261</v>
      </c>
      <c r="C2243" s="138">
        <v>0</v>
      </c>
      <c r="D2243" s="97">
        <v>943715</v>
      </c>
      <c r="E2243" s="77">
        <v>219819698</v>
      </c>
      <c r="F2243" s="125" t="s">
        <v>718</v>
      </c>
      <c r="G2243" s="139"/>
    </row>
    <row r="2244" spans="1:7" ht="22.5">
      <c r="A2244" s="100">
        <v>540806</v>
      </c>
      <c r="B2244" s="122" t="s">
        <v>2261</v>
      </c>
      <c r="C2244" s="138">
        <v>0</v>
      </c>
      <c r="D2244" s="97">
        <v>143641</v>
      </c>
      <c r="E2244" s="77">
        <v>210119701</v>
      </c>
      <c r="F2244" s="125" t="s">
        <v>477</v>
      </c>
      <c r="G2244" s="139"/>
    </row>
    <row r="2245" spans="1:7" ht="22.5">
      <c r="A2245" s="100">
        <v>540806</v>
      </c>
      <c r="B2245" s="122" t="s">
        <v>2261</v>
      </c>
      <c r="C2245" s="138">
        <v>0</v>
      </c>
      <c r="D2245" s="97">
        <v>601375</v>
      </c>
      <c r="E2245" s="77">
        <v>214319743</v>
      </c>
      <c r="F2245" s="125" t="s">
        <v>719</v>
      </c>
      <c r="G2245" s="139"/>
    </row>
    <row r="2246" spans="1:7" ht="22.5">
      <c r="A2246" s="100">
        <v>540806</v>
      </c>
      <c r="B2246" s="122" t="s">
        <v>2261</v>
      </c>
      <c r="C2246" s="138">
        <v>0</v>
      </c>
      <c r="D2246" s="97">
        <v>171105</v>
      </c>
      <c r="E2246" s="77">
        <v>216019760</v>
      </c>
      <c r="F2246" s="125" t="s">
        <v>720</v>
      </c>
      <c r="G2246" s="139"/>
    </row>
    <row r="2247" spans="1:7" ht="22.5">
      <c r="A2247" s="100">
        <v>540806</v>
      </c>
      <c r="B2247" s="122" t="s">
        <v>2261</v>
      </c>
      <c r="C2247" s="138">
        <v>0</v>
      </c>
      <c r="D2247" s="97">
        <v>328782</v>
      </c>
      <c r="E2247" s="77">
        <v>218019780</v>
      </c>
      <c r="F2247" s="125" t="s">
        <v>721</v>
      </c>
      <c r="G2247" s="139"/>
    </row>
    <row r="2248" spans="1:7" ht="22.5">
      <c r="A2248" s="100">
        <v>540806</v>
      </c>
      <c r="B2248" s="122" t="s">
        <v>2261</v>
      </c>
      <c r="C2248" s="138">
        <v>0</v>
      </c>
      <c r="D2248" s="97">
        <v>125043</v>
      </c>
      <c r="E2248" s="77">
        <v>218519785</v>
      </c>
      <c r="F2248" s="125" t="s">
        <v>2988</v>
      </c>
      <c r="G2248" s="139"/>
    </row>
    <row r="2249" spans="1:7" ht="22.5">
      <c r="A2249" s="100">
        <v>540806</v>
      </c>
      <c r="B2249" s="122" t="s">
        <v>2261</v>
      </c>
      <c r="C2249" s="138">
        <v>0</v>
      </c>
      <c r="D2249" s="97">
        <v>309055</v>
      </c>
      <c r="E2249" s="77">
        <v>210719807</v>
      </c>
      <c r="F2249" s="125" t="s">
        <v>722</v>
      </c>
      <c r="G2249" s="139"/>
    </row>
    <row r="2250" spans="1:7" ht="22.5">
      <c r="A2250" s="100">
        <v>540806</v>
      </c>
      <c r="B2250" s="122" t="s">
        <v>2261</v>
      </c>
      <c r="C2250" s="138">
        <v>0</v>
      </c>
      <c r="D2250" s="97">
        <v>622832</v>
      </c>
      <c r="E2250" s="100">
        <v>210919809</v>
      </c>
      <c r="F2250" s="125" t="s">
        <v>723</v>
      </c>
      <c r="G2250" s="139"/>
    </row>
    <row r="2251" spans="1:7" ht="22.5">
      <c r="A2251" s="100">
        <v>540806</v>
      </c>
      <c r="B2251" s="122" t="s">
        <v>2261</v>
      </c>
      <c r="C2251" s="138">
        <v>0</v>
      </c>
      <c r="D2251" s="97">
        <v>587408</v>
      </c>
      <c r="E2251" s="100">
        <v>212119821</v>
      </c>
      <c r="F2251" s="125" t="s">
        <v>724</v>
      </c>
      <c r="G2251" s="139"/>
    </row>
    <row r="2252" spans="1:7" ht="22.5">
      <c r="A2252" s="100">
        <v>540806</v>
      </c>
      <c r="B2252" s="122" t="s">
        <v>2261</v>
      </c>
      <c r="C2252" s="138">
        <v>0</v>
      </c>
      <c r="D2252" s="97">
        <v>335325</v>
      </c>
      <c r="E2252" s="77">
        <v>212419824</v>
      </c>
      <c r="F2252" s="125" t="s">
        <v>725</v>
      </c>
      <c r="G2252" s="139"/>
    </row>
    <row r="2253" spans="1:7" ht="22.5">
      <c r="A2253" s="100">
        <v>540806</v>
      </c>
      <c r="B2253" s="122" t="s">
        <v>2261</v>
      </c>
      <c r="C2253" s="138">
        <v>0</v>
      </c>
      <c r="D2253" s="97">
        <v>190901</v>
      </c>
      <c r="E2253" s="100">
        <v>214519845</v>
      </c>
      <c r="F2253" s="125" t="s">
        <v>726</v>
      </c>
      <c r="G2253" s="139"/>
    </row>
    <row r="2254" spans="1:7" ht="22.5">
      <c r="A2254" s="100">
        <v>540806</v>
      </c>
      <c r="B2254" s="122" t="s">
        <v>2261</v>
      </c>
      <c r="C2254" s="138">
        <v>0</v>
      </c>
      <c r="D2254" s="97">
        <v>1150061</v>
      </c>
      <c r="E2254" s="100" t="s">
        <v>727</v>
      </c>
      <c r="F2254" s="125" t="s">
        <v>728</v>
      </c>
      <c r="G2254" s="139"/>
    </row>
    <row r="2255" spans="1:7" ht="22.5">
      <c r="A2255" s="100">
        <v>540806</v>
      </c>
      <c r="B2255" s="122" t="s">
        <v>2261</v>
      </c>
      <c r="C2255" s="138">
        <v>0</v>
      </c>
      <c r="D2255" s="97">
        <v>849144</v>
      </c>
      <c r="E2255" s="100" t="s">
        <v>729</v>
      </c>
      <c r="F2255" s="125" t="s">
        <v>730</v>
      </c>
      <c r="G2255" s="139"/>
    </row>
    <row r="2256" spans="1:7" ht="22.5">
      <c r="A2256" s="100">
        <v>540806</v>
      </c>
      <c r="B2256" s="122" t="s">
        <v>2261</v>
      </c>
      <c r="C2256" s="138">
        <v>0</v>
      </c>
      <c r="D2256" s="97">
        <v>346866</v>
      </c>
      <c r="E2256" s="100" t="s">
        <v>731</v>
      </c>
      <c r="F2256" s="125" t="s">
        <v>732</v>
      </c>
      <c r="G2256" s="139"/>
    </row>
    <row r="2257" spans="1:7" ht="22.5">
      <c r="A2257" s="100">
        <v>540806</v>
      </c>
      <c r="B2257" s="122" t="s">
        <v>2261</v>
      </c>
      <c r="C2257" s="138">
        <v>0</v>
      </c>
      <c r="D2257" s="97">
        <v>281219</v>
      </c>
      <c r="E2257" s="100" t="s">
        <v>733</v>
      </c>
      <c r="F2257" s="125" t="s">
        <v>734</v>
      </c>
      <c r="G2257" s="139"/>
    </row>
    <row r="2258" spans="1:7" ht="22.5">
      <c r="A2258" s="100">
        <v>540806</v>
      </c>
      <c r="B2258" s="122" t="s">
        <v>2261</v>
      </c>
      <c r="C2258" s="138">
        <v>0</v>
      </c>
      <c r="D2258" s="97">
        <v>418313</v>
      </c>
      <c r="E2258" s="100" t="s">
        <v>735</v>
      </c>
      <c r="F2258" s="125" t="s">
        <v>736</v>
      </c>
      <c r="G2258" s="139"/>
    </row>
    <row r="2259" spans="1:7" ht="22.5">
      <c r="A2259" s="100">
        <v>540806</v>
      </c>
      <c r="B2259" s="122" t="s">
        <v>2261</v>
      </c>
      <c r="C2259" s="138">
        <v>0</v>
      </c>
      <c r="D2259" s="97">
        <v>617161</v>
      </c>
      <c r="E2259" s="100" t="s">
        <v>737</v>
      </c>
      <c r="F2259" s="125" t="s">
        <v>738</v>
      </c>
      <c r="G2259" s="139"/>
    </row>
    <row r="2260" spans="1:7" ht="22.5">
      <c r="A2260" s="100">
        <v>540806</v>
      </c>
      <c r="B2260" s="122" t="s">
        <v>2261</v>
      </c>
      <c r="C2260" s="138">
        <v>0</v>
      </c>
      <c r="D2260" s="97">
        <v>463363</v>
      </c>
      <c r="E2260" s="100">
        <v>217820178</v>
      </c>
      <c r="F2260" s="125" t="s">
        <v>739</v>
      </c>
      <c r="G2260" s="139"/>
    </row>
    <row r="2261" spans="1:7" ht="22.5">
      <c r="A2261" s="100">
        <v>540806</v>
      </c>
      <c r="B2261" s="122" t="s">
        <v>2261</v>
      </c>
      <c r="C2261" s="138">
        <v>0</v>
      </c>
      <c r="D2261" s="97">
        <v>583755</v>
      </c>
      <c r="E2261" s="100" t="s">
        <v>740</v>
      </c>
      <c r="F2261" s="125" t="s">
        <v>741</v>
      </c>
      <c r="G2261" s="139"/>
    </row>
    <row r="2262" spans="1:7" ht="22.5">
      <c r="A2262" s="100">
        <v>540806</v>
      </c>
      <c r="B2262" s="122" t="s">
        <v>2261</v>
      </c>
      <c r="C2262" s="138">
        <v>0</v>
      </c>
      <c r="D2262" s="97">
        <v>343348</v>
      </c>
      <c r="E2262" s="77" t="s">
        <v>742</v>
      </c>
      <c r="F2262" s="125" t="s">
        <v>743</v>
      </c>
      <c r="G2262" s="139"/>
    </row>
    <row r="2263" spans="1:7" ht="22.5">
      <c r="A2263" s="100">
        <v>540806</v>
      </c>
      <c r="B2263" s="122" t="s">
        <v>2261</v>
      </c>
      <c r="C2263" s="138">
        <v>0</v>
      </c>
      <c r="D2263" s="97">
        <v>355758</v>
      </c>
      <c r="E2263" s="77" t="s">
        <v>744</v>
      </c>
      <c r="F2263" s="125" t="s">
        <v>745</v>
      </c>
      <c r="G2263" s="139"/>
    </row>
    <row r="2264" spans="1:7" ht="22.5">
      <c r="A2264" s="100">
        <v>540806</v>
      </c>
      <c r="B2264" s="122" t="s">
        <v>2261</v>
      </c>
      <c r="C2264" s="138">
        <v>0</v>
      </c>
      <c r="D2264" s="97">
        <v>214064</v>
      </c>
      <c r="E2264" s="100" t="s">
        <v>746</v>
      </c>
      <c r="F2264" s="125" t="s">
        <v>747</v>
      </c>
      <c r="G2264" s="139"/>
    </row>
    <row r="2265" spans="1:7" ht="22.5">
      <c r="A2265" s="100">
        <v>540806</v>
      </c>
      <c r="B2265" s="122" t="s">
        <v>2261</v>
      </c>
      <c r="C2265" s="138">
        <v>0</v>
      </c>
      <c r="D2265" s="97">
        <v>88337</v>
      </c>
      <c r="E2265" s="77" t="s">
        <v>748</v>
      </c>
      <c r="F2265" s="125" t="s">
        <v>749</v>
      </c>
      <c r="G2265" s="139"/>
    </row>
    <row r="2266" spans="1:7" ht="22.5">
      <c r="A2266" s="100">
        <v>540806</v>
      </c>
      <c r="B2266" s="122" t="s">
        <v>2261</v>
      </c>
      <c r="C2266" s="138">
        <v>0</v>
      </c>
      <c r="D2266" s="97">
        <v>245558</v>
      </c>
      <c r="E2266" s="100" t="s">
        <v>750</v>
      </c>
      <c r="F2266" s="125" t="s">
        <v>751</v>
      </c>
      <c r="G2266" s="139"/>
    </row>
    <row r="2267" spans="1:7" ht="22.5">
      <c r="A2267" s="100">
        <v>540806</v>
      </c>
      <c r="B2267" s="122" t="s">
        <v>2261</v>
      </c>
      <c r="C2267" s="138">
        <v>0</v>
      </c>
      <c r="D2267" s="97">
        <v>449283</v>
      </c>
      <c r="E2267" s="77" t="s">
        <v>752</v>
      </c>
      <c r="F2267" s="125" t="s">
        <v>753</v>
      </c>
      <c r="G2267" s="139"/>
    </row>
    <row r="2268" spans="1:7" ht="22.5">
      <c r="A2268" s="100">
        <v>540806</v>
      </c>
      <c r="B2268" s="122" t="s">
        <v>2261</v>
      </c>
      <c r="C2268" s="138">
        <v>0</v>
      </c>
      <c r="D2268" s="97">
        <v>172725</v>
      </c>
      <c r="E2268" s="77" t="s">
        <v>754</v>
      </c>
      <c r="F2268" s="125" t="s">
        <v>755</v>
      </c>
      <c r="G2268" s="139"/>
    </row>
    <row r="2269" spans="1:7" ht="22.5">
      <c r="A2269" s="100">
        <v>540806</v>
      </c>
      <c r="B2269" s="122" t="s">
        <v>2261</v>
      </c>
      <c r="C2269" s="138">
        <v>0</v>
      </c>
      <c r="D2269" s="97">
        <v>324261</v>
      </c>
      <c r="E2269" s="77" t="s">
        <v>756</v>
      </c>
      <c r="F2269" s="125" t="s">
        <v>757</v>
      </c>
      <c r="G2269" s="139"/>
    </row>
    <row r="2270" spans="1:7" ht="22.5">
      <c r="A2270" s="100">
        <v>540806</v>
      </c>
      <c r="B2270" s="122" t="s">
        <v>2261</v>
      </c>
      <c r="C2270" s="138">
        <v>0</v>
      </c>
      <c r="D2270" s="97">
        <v>305201</v>
      </c>
      <c r="E2270" s="100" t="s">
        <v>758</v>
      </c>
      <c r="F2270" s="125" t="s">
        <v>759</v>
      </c>
      <c r="G2270" s="139"/>
    </row>
    <row r="2271" spans="1:7" ht="22.5">
      <c r="A2271" s="100">
        <v>540806</v>
      </c>
      <c r="B2271" s="122" t="s">
        <v>2261</v>
      </c>
      <c r="C2271" s="138">
        <v>0</v>
      </c>
      <c r="D2271" s="97">
        <v>385016</v>
      </c>
      <c r="E2271" s="77" t="s">
        <v>760</v>
      </c>
      <c r="F2271" s="125" t="s">
        <v>761</v>
      </c>
      <c r="G2271" s="139"/>
    </row>
    <row r="2272" spans="1:7" ht="22.5">
      <c r="A2272" s="100">
        <v>540806</v>
      </c>
      <c r="B2272" s="122" t="s">
        <v>2261</v>
      </c>
      <c r="C2272" s="138">
        <v>0</v>
      </c>
      <c r="D2272" s="97">
        <v>306274</v>
      </c>
      <c r="E2272" s="77" t="s">
        <v>762</v>
      </c>
      <c r="F2272" s="125" t="s">
        <v>763</v>
      </c>
      <c r="G2272" s="139"/>
    </row>
    <row r="2273" spans="1:7" ht="22.5">
      <c r="A2273" s="100">
        <v>540806</v>
      </c>
      <c r="B2273" s="122" t="s">
        <v>2261</v>
      </c>
      <c r="C2273" s="138">
        <v>0</v>
      </c>
      <c r="D2273" s="97">
        <v>387184</v>
      </c>
      <c r="E2273" s="77" t="s">
        <v>764</v>
      </c>
      <c r="F2273" s="125" t="s">
        <v>765</v>
      </c>
      <c r="G2273" s="139"/>
    </row>
    <row r="2274" spans="1:7" ht="22.5">
      <c r="A2274" s="100">
        <v>540806</v>
      </c>
      <c r="B2274" s="122" t="s">
        <v>2261</v>
      </c>
      <c r="C2274" s="138">
        <v>0</v>
      </c>
      <c r="D2274" s="97">
        <v>249574</v>
      </c>
      <c r="E2274" s="77" t="s">
        <v>766</v>
      </c>
      <c r="F2274" s="125" t="s">
        <v>767</v>
      </c>
      <c r="G2274" s="139"/>
    </row>
    <row r="2275" spans="1:7" ht="22.5">
      <c r="A2275" s="100">
        <v>540806</v>
      </c>
      <c r="B2275" s="122" t="s">
        <v>2261</v>
      </c>
      <c r="C2275" s="138">
        <v>0</v>
      </c>
      <c r="D2275" s="97">
        <v>219344</v>
      </c>
      <c r="E2275" s="77" t="s">
        <v>768</v>
      </c>
      <c r="F2275" s="125" t="s">
        <v>769</v>
      </c>
      <c r="G2275" s="139"/>
    </row>
    <row r="2276" spans="1:7" ht="22.5">
      <c r="A2276" s="100">
        <v>540806</v>
      </c>
      <c r="B2276" s="122" t="s">
        <v>2261</v>
      </c>
      <c r="C2276" s="138">
        <v>0</v>
      </c>
      <c r="D2276" s="97">
        <v>306474</v>
      </c>
      <c r="E2276" s="77" t="s">
        <v>770</v>
      </c>
      <c r="F2276" s="125" t="s">
        <v>771</v>
      </c>
      <c r="G2276" s="139"/>
    </row>
    <row r="2277" spans="1:7" ht="22.5">
      <c r="A2277" s="100">
        <v>540806</v>
      </c>
      <c r="B2277" s="122" t="s">
        <v>2261</v>
      </c>
      <c r="C2277" s="138">
        <v>0</v>
      </c>
      <c r="D2277" s="97">
        <v>296033</v>
      </c>
      <c r="E2277" s="100" t="s">
        <v>772</v>
      </c>
      <c r="F2277" s="125" t="s">
        <v>773</v>
      </c>
      <c r="G2277" s="139"/>
    </row>
    <row r="2278" spans="1:7" ht="22.5">
      <c r="A2278" s="100">
        <v>540806</v>
      </c>
      <c r="B2278" s="122" t="s">
        <v>2261</v>
      </c>
      <c r="C2278" s="138">
        <v>0</v>
      </c>
      <c r="D2278" s="97">
        <v>957564</v>
      </c>
      <c r="E2278" s="77" t="s">
        <v>774</v>
      </c>
      <c r="F2278" s="125" t="s">
        <v>775</v>
      </c>
      <c r="G2278" s="139"/>
    </row>
    <row r="2279" spans="1:7" ht="22.5">
      <c r="A2279" s="100">
        <v>540806</v>
      </c>
      <c r="B2279" s="122" t="s">
        <v>2261</v>
      </c>
      <c r="C2279" s="138">
        <v>0</v>
      </c>
      <c r="D2279" s="97">
        <v>398578</v>
      </c>
      <c r="E2279" s="100" t="s">
        <v>776</v>
      </c>
      <c r="F2279" s="125" t="s">
        <v>506</v>
      </c>
      <c r="G2279" s="139"/>
    </row>
    <row r="2280" spans="1:7" ht="22.5">
      <c r="A2280" s="100">
        <v>540806</v>
      </c>
      <c r="B2280" s="122" t="s">
        <v>2261</v>
      </c>
      <c r="C2280" s="138">
        <v>0</v>
      </c>
      <c r="D2280" s="97">
        <v>421479</v>
      </c>
      <c r="E2280" s="77">
        <v>219023090</v>
      </c>
      <c r="F2280" s="125" t="s">
        <v>777</v>
      </c>
      <c r="G2280" s="139"/>
    </row>
    <row r="2281" spans="1:7" ht="22.5">
      <c r="A2281" s="100">
        <v>540806</v>
      </c>
      <c r="B2281" s="122" t="s">
        <v>2261</v>
      </c>
      <c r="C2281" s="138">
        <v>0</v>
      </c>
      <c r="D2281" s="97">
        <v>1363455</v>
      </c>
      <c r="E2281" s="77" t="s">
        <v>778</v>
      </c>
      <c r="F2281" s="125" t="s">
        <v>779</v>
      </c>
      <c r="G2281" s="139"/>
    </row>
    <row r="2282" spans="1:7" ht="22.5">
      <c r="A2282" s="100">
        <v>540806</v>
      </c>
      <c r="B2282" s="122" t="s">
        <v>2261</v>
      </c>
      <c r="C2282" s="138">
        <v>0</v>
      </c>
      <c r="D2282" s="97">
        <v>311480</v>
      </c>
      <c r="E2282" s="77" t="s">
        <v>780</v>
      </c>
      <c r="F2282" s="125" t="s">
        <v>781</v>
      </c>
      <c r="G2282" s="139"/>
    </row>
    <row r="2283" spans="1:7" ht="22.5">
      <c r="A2283" s="100">
        <v>540806</v>
      </c>
      <c r="B2283" s="122" t="s">
        <v>2261</v>
      </c>
      <c r="C2283" s="138">
        <v>0</v>
      </c>
      <c r="D2283" s="97">
        <v>855883</v>
      </c>
      <c r="E2283" s="77" t="s">
        <v>782</v>
      </c>
      <c r="F2283" s="125" t="s">
        <v>783</v>
      </c>
      <c r="G2283" s="139"/>
    </row>
    <row r="2284" spans="1:7" ht="22.5">
      <c r="A2284" s="100">
        <v>540806</v>
      </c>
      <c r="B2284" s="122" t="s">
        <v>2261</v>
      </c>
      <c r="C2284" s="138">
        <v>0</v>
      </c>
      <c r="D2284" s="97">
        <v>941893</v>
      </c>
      <c r="E2284" s="77">
        <v>218923189</v>
      </c>
      <c r="F2284" s="125" t="s">
        <v>784</v>
      </c>
      <c r="G2284" s="139"/>
    </row>
    <row r="2285" spans="1:7" ht="22.5">
      <c r="A2285" s="100">
        <v>540806</v>
      </c>
      <c r="B2285" s="122" t="s">
        <v>2261</v>
      </c>
      <c r="C2285" s="138">
        <v>0</v>
      </c>
      <c r="D2285" s="97">
        <v>309039</v>
      </c>
      <c r="E2285" s="77" t="s">
        <v>785</v>
      </c>
      <c r="F2285" s="125" t="s">
        <v>786</v>
      </c>
      <c r="G2285" s="139"/>
    </row>
    <row r="2286" spans="1:7" ht="22.5">
      <c r="A2286" s="100">
        <v>540806</v>
      </c>
      <c r="B2286" s="122" t="s">
        <v>2261</v>
      </c>
      <c r="C2286" s="138">
        <v>0</v>
      </c>
      <c r="D2286" s="97">
        <v>221583</v>
      </c>
      <c r="E2286" s="77" t="s">
        <v>787</v>
      </c>
      <c r="F2286" s="125" t="s">
        <v>788</v>
      </c>
      <c r="G2286" s="139"/>
    </row>
    <row r="2287" spans="1:7" ht="22.5">
      <c r="A2287" s="100">
        <v>540806</v>
      </c>
      <c r="B2287" s="122" t="s">
        <v>2261</v>
      </c>
      <c r="C2287" s="138">
        <v>0</v>
      </c>
      <c r="D2287" s="97">
        <v>379722</v>
      </c>
      <c r="E2287" s="77" t="s">
        <v>789</v>
      </c>
      <c r="F2287" s="125" t="s">
        <v>790</v>
      </c>
      <c r="G2287" s="139"/>
    </row>
    <row r="2288" spans="1:7" ht="22.5">
      <c r="A2288" s="100">
        <v>540806</v>
      </c>
      <c r="B2288" s="122" t="s">
        <v>2261</v>
      </c>
      <c r="C2288" s="138">
        <v>0</v>
      </c>
      <c r="D2288" s="97">
        <v>316616</v>
      </c>
      <c r="E2288" s="77" t="s">
        <v>791</v>
      </c>
      <c r="F2288" s="125" t="s">
        <v>792</v>
      </c>
      <c r="G2288" s="139"/>
    </row>
    <row r="2289" spans="1:7" ht="22.5">
      <c r="A2289" s="100">
        <v>540806</v>
      </c>
      <c r="B2289" s="122" t="s">
        <v>2261</v>
      </c>
      <c r="C2289" s="138">
        <v>0</v>
      </c>
      <c r="D2289" s="97">
        <v>1144957</v>
      </c>
      <c r="E2289" s="77" t="s">
        <v>793</v>
      </c>
      <c r="F2289" s="125" t="s">
        <v>794</v>
      </c>
      <c r="G2289" s="139"/>
    </row>
    <row r="2290" spans="1:7" ht="22.5">
      <c r="A2290" s="100">
        <v>540806</v>
      </c>
      <c r="B2290" s="122" t="s">
        <v>2261</v>
      </c>
      <c r="C2290" s="138">
        <v>0</v>
      </c>
      <c r="D2290" s="97">
        <v>627769</v>
      </c>
      <c r="E2290" s="77" t="s">
        <v>795</v>
      </c>
      <c r="F2290" s="125" t="s">
        <v>796</v>
      </c>
      <c r="G2290" s="139"/>
    </row>
    <row r="2291" spans="1:7" ht="22.5">
      <c r="A2291" s="100">
        <v>540806</v>
      </c>
      <c r="B2291" s="122" t="s">
        <v>2261</v>
      </c>
      <c r="C2291" s="138">
        <v>0</v>
      </c>
      <c r="D2291" s="97">
        <v>1229243</v>
      </c>
      <c r="E2291" s="77" t="s">
        <v>2646</v>
      </c>
      <c r="F2291" s="125" t="s">
        <v>797</v>
      </c>
      <c r="G2291" s="139"/>
    </row>
    <row r="2292" spans="1:7" ht="22.5">
      <c r="A2292" s="100">
        <v>540806</v>
      </c>
      <c r="B2292" s="122" t="s">
        <v>2261</v>
      </c>
      <c r="C2292" s="138">
        <v>0</v>
      </c>
      <c r="D2292" s="97">
        <v>592070</v>
      </c>
      <c r="E2292" s="77">
        <v>217023570</v>
      </c>
      <c r="F2292" s="125" t="s">
        <v>798</v>
      </c>
      <c r="G2292" s="139"/>
    </row>
    <row r="2293" spans="1:7" ht="22.5">
      <c r="A2293" s="100">
        <v>540806</v>
      </c>
      <c r="B2293" s="122" t="s">
        <v>2261</v>
      </c>
      <c r="C2293" s="138">
        <v>0</v>
      </c>
      <c r="D2293" s="97">
        <v>590746</v>
      </c>
      <c r="E2293" s="77">
        <v>217423574</v>
      </c>
      <c r="F2293" s="125" t="s">
        <v>799</v>
      </c>
      <c r="G2293" s="139"/>
    </row>
    <row r="2294" spans="1:7" ht="22.5">
      <c r="A2294" s="100">
        <v>540806</v>
      </c>
      <c r="B2294" s="122" t="s">
        <v>2261</v>
      </c>
      <c r="C2294" s="138">
        <v>0</v>
      </c>
      <c r="D2294" s="97">
        <v>655239</v>
      </c>
      <c r="E2294" s="77">
        <v>218023580</v>
      </c>
      <c r="F2294" s="125" t="s">
        <v>800</v>
      </c>
      <c r="G2294" s="139"/>
    </row>
    <row r="2295" spans="1:7" ht="22.5">
      <c r="A2295" s="100">
        <v>540806</v>
      </c>
      <c r="B2295" s="122" t="s">
        <v>2261</v>
      </c>
      <c r="C2295" s="138">
        <v>0</v>
      </c>
      <c r="D2295" s="97">
        <v>274553</v>
      </c>
      <c r="E2295" s="77">
        <v>218623586</v>
      </c>
      <c r="F2295" s="125" t="s">
        <v>801</v>
      </c>
      <c r="G2295" s="139"/>
    </row>
    <row r="2296" spans="1:7" ht="22.5">
      <c r="A2296" s="100">
        <v>540806</v>
      </c>
      <c r="B2296" s="122" t="s">
        <v>2261</v>
      </c>
      <c r="C2296" s="138">
        <v>0</v>
      </c>
      <c r="D2296" s="97">
        <v>1480641</v>
      </c>
      <c r="E2296" s="77" t="s">
        <v>802</v>
      </c>
      <c r="F2296" s="125" t="s">
        <v>803</v>
      </c>
      <c r="G2296" s="139"/>
    </row>
    <row r="2297" spans="1:7" ht="22.5">
      <c r="A2297" s="100">
        <v>540806</v>
      </c>
      <c r="B2297" s="122" t="s">
        <v>2261</v>
      </c>
      <c r="C2297" s="138">
        <v>0</v>
      </c>
      <c r="D2297" s="97">
        <v>1001082</v>
      </c>
      <c r="E2297" s="77" t="s">
        <v>804</v>
      </c>
      <c r="F2297" s="125" t="s">
        <v>805</v>
      </c>
      <c r="G2297" s="139"/>
    </row>
    <row r="2298" spans="1:7" ht="22.5">
      <c r="A2298" s="100">
        <v>540806</v>
      </c>
      <c r="B2298" s="122" t="s">
        <v>2261</v>
      </c>
      <c r="C2298" s="138">
        <v>0</v>
      </c>
      <c r="D2298" s="97">
        <v>703665</v>
      </c>
      <c r="E2298" s="77" t="s">
        <v>806</v>
      </c>
      <c r="F2298" s="125" t="s">
        <v>807</v>
      </c>
      <c r="G2298" s="139"/>
    </row>
    <row r="2299" spans="1:7" ht="22.5">
      <c r="A2299" s="100">
        <v>540806</v>
      </c>
      <c r="B2299" s="122" t="s">
        <v>2261</v>
      </c>
      <c r="C2299" s="138">
        <v>0</v>
      </c>
      <c r="D2299" s="97">
        <v>487686</v>
      </c>
      <c r="E2299" s="77" t="s">
        <v>808</v>
      </c>
      <c r="F2299" s="125" t="s">
        <v>3202</v>
      </c>
      <c r="G2299" s="139"/>
    </row>
    <row r="2300" spans="1:7" ht="22.5">
      <c r="A2300" s="100">
        <v>540806</v>
      </c>
      <c r="B2300" s="122" t="s">
        <v>2261</v>
      </c>
      <c r="C2300" s="138">
        <v>0</v>
      </c>
      <c r="D2300" s="97">
        <v>821915</v>
      </c>
      <c r="E2300" s="77" t="s">
        <v>809</v>
      </c>
      <c r="F2300" s="125" t="s">
        <v>810</v>
      </c>
      <c r="G2300" s="139"/>
    </row>
    <row r="2301" spans="1:7" ht="22.5">
      <c r="A2301" s="100">
        <v>540806</v>
      </c>
      <c r="B2301" s="122" t="s">
        <v>2261</v>
      </c>
      <c r="C2301" s="138">
        <v>0</v>
      </c>
      <c r="D2301" s="97">
        <v>1369994</v>
      </c>
      <c r="E2301" s="77" t="s">
        <v>811</v>
      </c>
      <c r="F2301" s="125" t="s">
        <v>812</v>
      </c>
      <c r="G2301" s="139"/>
    </row>
    <row r="2302" spans="1:7" ht="22.5">
      <c r="A2302" s="100">
        <v>540806</v>
      </c>
      <c r="B2302" s="122" t="s">
        <v>2261</v>
      </c>
      <c r="C2302" s="138">
        <v>0</v>
      </c>
      <c r="D2302" s="97">
        <v>703068</v>
      </c>
      <c r="E2302" s="77" t="s">
        <v>813</v>
      </c>
      <c r="F2302" s="125" t="s">
        <v>814</v>
      </c>
      <c r="G2302" s="139"/>
    </row>
    <row r="2303" spans="1:7" ht="22.5">
      <c r="A2303" s="100">
        <v>540806</v>
      </c>
      <c r="B2303" s="122" t="s">
        <v>2261</v>
      </c>
      <c r="C2303" s="138">
        <v>0</v>
      </c>
      <c r="D2303" s="97">
        <v>122455</v>
      </c>
      <c r="E2303" s="77" t="s">
        <v>815</v>
      </c>
      <c r="F2303" s="125" t="s">
        <v>816</v>
      </c>
      <c r="G2303" s="139"/>
    </row>
    <row r="2304" spans="1:7" ht="22.5">
      <c r="A2304" s="100">
        <v>540806</v>
      </c>
      <c r="B2304" s="122" t="s">
        <v>2261</v>
      </c>
      <c r="C2304" s="138">
        <v>0</v>
      </c>
      <c r="D2304" s="97">
        <v>82507</v>
      </c>
      <c r="E2304" s="77" t="s">
        <v>817</v>
      </c>
      <c r="F2304" s="125" t="s">
        <v>818</v>
      </c>
      <c r="G2304" s="139"/>
    </row>
    <row r="2305" spans="1:7" ht="22.5">
      <c r="A2305" s="100">
        <v>540806</v>
      </c>
      <c r="B2305" s="122" t="s">
        <v>2261</v>
      </c>
      <c r="C2305" s="138">
        <v>0</v>
      </c>
      <c r="D2305" s="97">
        <v>120285</v>
      </c>
      <c r="E2305" s="77" t="s">
        <v>819</v>
      </c>
      <c r="F2305" s="125" t="s">
        <v>820</v>
      </c>
      <c r="G2305" s="139"/>
    </row>
    <row r="2306" spans="1:7" ht="22.5">
      <c r="A2306" s="100">
        <v>540806</v>
      </c>
      <c r="B2306" s="122" t="s">
        <v>2261</v>
      </c>
      <c r="C2306" s="138">
        <v>0</v>
      </c>
      <c r="D2306" s="97">
        <v>182466</v>
      </c>
      <c r="E2306" s="77" t="s">
        <v>821</v>
      </c>
      <c r="F2306" s="125" t="s">
        <v>822</v>
      </c>
      <c r="G2306" s="139"/>
    </row>
    <row r="2307" spans="1:7" ht="22.5">
      <c r="A2307" s="100">
        <v>540806</v>
      </c>
      <c r="B2307" s="122" t="s">
        <v>2261</v>
      </c>
      <c r="C2307" s="138">
        <v>0</v>
      </c>
      <c r="D2307" s="97">
        <v>149968</v>
      </c>
      <c r="E2307" s="77" t="s">
        <v>823</v>
      </c>
      <c r="F2307" s="125" t="s">
        <v>824</v>
      </c>
      <c r="G2307" s="139"/>
    </row>
    <row r="2308" spans="1:7" ht="22.5">
      <c r="A2308" s="100">
        <v>540806</v>
      </c>
      <c r="B2308" s="122" t="s">
        <v>2261</v>
      </c>
      <c r="C2308" s="138">
        <v>0</v>
      </c>
      <c r="D2308" s="97">
        <v>38098</v>
      </c>
      <c r="E2308" s="77" t="s">
        <v>825</v>
      </c>
      <c r="F2308" s="125" t="s">
        <v>826</v>
      </c>
      <c r="G2308" s="139"/>
    </row>
    <row r="2309" spans="1:7" ht="22.5">
      <c r="A2309" s="100">
        <v>540806</v>
      </c>
      <c r="B2309" s="122" t="s">
        <v>2261</v>
      </c>
      <c r="C2309" s="138">
        <v>0</v>
      </c>
      <c r="D2309" s="97">
        <v>38778</v>
      </c>
      <c r="E2309" s="77" t="s">
        <v>827</v>
      </c>
      <c r="F2309" s="125" t="s">
        <v>828</v>
      </c>
      <c r="G2309" s="139"/>
    </row>
    <row r="2310" spans="1:7" ht="22.5">
      <c r="A2310" s="100">
        <v>540806</v>
      </c>
      <c r="B2310" s="122" t="s">
        <v>2261</v>
      </c>
      <c r="C2310" s="138">
        <v>0</v>
      </c>
      <c r="D2310" s="97">
        <v>88894</v>
      </c>
      <c r="E2310" s="77" t="s">
        <v>829</v>
      </c>
      <c r="F2310" s="125" t="s">
        <v>830</v>
      </c>
      <c r="G2310" s="139"/>
    </row>
    <row r="2311" spans="1:7" ht="22.5">
      <c r="A2311" s="100">
        <v>540806</v>
      </c>
      <c r="B2311" s="122" t="s">
        <v>2261</v>
      </c>
      <c r="C2311" s="138">
        <v>0</v>
      </c>
      <c r="D2311" s="97">
        <v>71709</v>
      </c>
      <c r="E2311" s="77" t="s">
        <v>304</v>
      </c>
      <c r="F2311" s="125" t="s">
        <v>831</v>
      </c>
      <c r="G2311" s="139"/>
    </row>
    <row r="2312" spans="1:7" ht="22.5">
      <c r="A2312" s="100">
        <v>540806</v>
      </c>
      <c r="B2312" s="122" t="s">
        <v>2261</v>
      </c>
      <c r="C2312" s="138">
        <v>0</v>
      </c>
      <c r="D2312" s="97">
        <v>101313</v>
      </c>
      <c r="E2312" s="77" t="s">
        <v>832</v>
      </c>
      <c r="F2312" s="125" t="s">
        <v>833</v>
      </c>
      <c r="G2312" s="139"/>
    </row>
    <row r="2313" spans="1:7" ht="22.5">
      <c r="A2313" s="100">
        <v>540806</v>
      </c>
      <c r="B2313" s="122" t="s">
        <v>2261</v>
      </c>
      <c r="C2313" s="138">
        <v>0</v>
      </c>
      <c r="D2313" s="97">
        <v>409375</v>
      </c>
      <c r="E2313" s="77" t="s">
        <v>834</v>
      </c>
      <c r="F2313" s="125" t="s">
        <v>835</v>
      </c>
      <c r="G2313" s="139"/>
    </row>
    <row r="2314" spans="1:7" ht="22.5">
      <c r="A2314" s="100">
        <v>540806</v>
      </c>
      <c r="B2314" s="122" t="s">
        <v>2261</v>
      </c>
      <c r="C2314" s="138">
        <v>0</v>
      </c>
      <c r="D2314" s="97">
        <v>232662</v>
      </c>
      <c r="E2314" s="77" t="s">
        <v>836</v>
      </c>
      <c r="F2314" s="125" t="s">
        <v>837</v>
      </c>
      <c r="G2314" s="139"/>
    </row>
    <row r="2315" spans="1:7" ht="22.5">
      <c r="A2315" s="100">
        <v>540806</v>
      </c>
      <c r="B2315" s="122" t="s">
        <v>2261</v>
      </c>
      <c r="C2315" s="138">
        <v>0</v>
      </c>
      <c r="D2315" s="97">
        <v>141873</v>
      </c>
      <c r="E2315" s="77" t="s">
        <v>838</v>
      </c>
      <c r="F2315" s="125" t="s">
        <v>839</v>
      </c>
      <c r="G2315" s="139"/>
    </row>
    <row r="2316" spans="1:7" ht="22.5">
      <c r="A2316" s="100">
        <v>540806</v>
      </c>
      <c r="B2316" s="122" t="s">
        <v>2261</v>
      </c>
      <c r="C2316" s="138">
        <v>0</v>
      </c>
      <c r="D2316" s="97">
        <v>91654</v>
      </c>
      <c r="E2316" s="77" t="s">
        <v>840</v>
      </c>
      <c r="F2316" s="125" t="s">
        <v>841</v>
      </c>
      <c r="G2316" s="139"/>
    </row>
    <row r="2317" spans="1:7" ht="22.5">
      <c r="A2317" s="100">
        <v>540806</v>
      </c>
      <c r="B2317" s="122" t="s">
        <v>2261</v>
      </c>
      <c r="C2317" s="138">
        <v>0</v>
      </c>
      <c r="D2317" s="97">
        <v>52698</v>
      </c>
      <c r="E2317" s="77" t="s">
        <v>842</v>
      </c>
      <c r="F2317" s="125" t="s">
        <v>843</v>
      </c>
      <c r="G2317" s="139"/>
    </row>
    <row r="2318" spans="1:7" ht="22.5">
      <c r="A2318" s="100">
        <v>540806</v>
      </c>
      <c r="B2318" s="122" t="s">
        <v>2261</v>
      </c>
      <c r="C2318" s="138">
        <v>0</v>
      </c>
      <c r="D2318" s="97">
        <v>748228</v>
      </c>
      <c r="E2318" s="77" t="s">
        <v>844</v>
      </c>
      <c r="F2318" s="125" t="s">
        <v>845</v>
      </c>
      <c r="G2318" s="139"/>
    </row>
    <row r="2319" spans="1:7" ht="22.5">
      <c r="A2319" s="100">
        <v>540806</v>
      </c>
      <c r="B2319" s="122" t="s">
        <v>2261</v>
      </c>
      <c r="C2319" s="138">
        <v>0</v>
      </c>
      <c r="D2319" s="97">
        <v>97648</v>
      </c>
      <c r="E2319" s="77" t="s">
        <v>846</v>
      </c>
      <c r="F2319" s="125" t="s">
        <v>847</v>
      </c>
      <c r="G2319" s="139"/>
    </row>
    <row r="2320" spans="1:7" ht="22.5">
      <c r="A2320" s="100">
        <v>540806</v>
      </c>
      <c r="B2320" s="122" t="s">
        <v>2261</v>
      </c>
      <c r="C2320" s="138">
        <v>0</v>
      </c>
      <c r="D2320" s="97">
        <v>154387</v>
      </c>
      <c r="E2320" s="77" t="s">
        <v>848</v>
      </c>
      <c r="F2320" s="125" t="s">
        <v>849</v>
      </c>
      <c r="G2320" s="139"/>
    </row>
    <row r="2321" spans="1:7" ht="22.5">
      <c r="A2321" s="100">
        <v>540806</v>
      </c>
      <c r="B2321" s="122" t="s">
        <v>2261</v>
      </c>
      <c r="C2321" s="138">
        <v>0</v>
      </c>
      <c r="D2321" s="97">
        <v>229435</v>
      </c>
      <c r="E2321" s="77" t="s">
        <v>850</v>
      </c>
      <c r="F2321" s="125" t="s">
        <v>851</v>
      </c>
      <c r="G2321" s="139"/>
    </row>
    <row r="2322" spans="1:7" ht="22.5">
      <c r="A2322" s="100">
        <v>540806</v>
      </c>
      <c r="B2322" s="122" t="s">
        <v>2261</v>
      </c>
      <c r="C2322" s="138">
        <v>0</v>
      </c>
      <c r="D2322" s="97">
        <v>149522</v>
      </c>
      <c r="E2322" s="77" t="s">
        <v>852</v>
      </c>
      <c r="F2322" s="125" t="s">
        <v>853</v>
      </c>
      <c r="G2322" s="139"/>
    </row>
    <row r="2323" spans="1:7" ht="22.5">
      <c r="A2323" s="100">
        <v>540806</v>
      </c>
      <c r="B2323" s="122" t="s">
        <v>2261</v>
      </c>
      <c r="C2323" s="138">
        <v>0</v>
      </c>
      <c r="D2323" s="97">
        <v>173739</v>
      </c>
      <c r="E2323" s="77" t="s">
        <v>854</v>
      </c>
      <c r="F2323" s="125" t="s">
        <v>855</v>
      </c>
      <c r="G2323" s="139"/>
    </row>
    <row r="2324" spans="1:7" ht="22.5">
      <c r="A2324" s="100">
        <v>540806</v>
      </c>
      <c r="B2324" s="122" t="s">
        <v>2261</v>
      </c>
      <c r="C2324" s="138">
        <v>0</v>
      </c>
      <c r="D2324" s="97">
        <v>87419</v>
      </c>
      <c r="E2324" s="77" t="s">
        <v>856</v>
      </c>
      <c r="F2324" s="125" t="s">
        <v>857</v>
      </c>
      <c r="G2324" s="139"/>
    </row>
    <row r="2325" spans="1:7" ht="22.5">
      <c r="A2325" s="100">
        <v>540806</v>
      </c>
      <c r="B2325" s="122" t="s">
        <v>2261</v>
      </c>
      <c r="C2325" s="138">
        <v>0</v>
      </c>
      <c r="D2325" s="97">
        <v>283922</v>
      </c>
      <c r="E2325" s="77" t="s">
        <v>858</v>
      </c>
      <c r="F2325" s="125" t="s">
        <v>859</v>
      </c>
      <c r="G2325" s="139"/>
    </row>
    <row r="2326" spans="1:7" ht="22.5">
      <c r="A2326" s="100">
        <v>540806</v>
      </c>
      <c r="B2326" s="122" t="s">
        <v>2261</v>
      </c>
      <c r="C2326" s="138">
        <v>0</v>
      </c>
      <c r="D2326" s="97">
        <v>92194</v>
      </c>
      <c r="E2326" s="77">
        <v>215825258</v>
      </c>
      <c r="F2326" s="125" t="s">
        <v>3317</v>
      </c>
      <c r="G2326" s="139"/>
    </row>
    <row r="2327" spans="1:7" ht="22.5">
      <c r="A2327" s="100">
        <v>540806</v>
      </c>
      <c r="B2327" s="122" t="s">
        <v>2261</v>
      </c>
      <c r="C2327" s="138">
        <v>0</v>
      </c>
      <c r="D2327" s="97">
        <v>137794</v>
      </c>
      <c r="E2327" s="77" t="s">
        <v>860</v>
      </c>
      <c r="F2327" s="125" t="s">
        <v>861</v>
      </c>
      <c r="G2327" s="139"/>
    </row>
    <row r="2328" spans="1:7" ht="22.5">
      <c r="A2328" s="100">
        <v>540806</v>
      </c>
      <c r="B2328" s="122" t="s">
        <v>2261</v>
      </c>
      <c r="C2328" s="138">
        <v>0</v>
      </c>
      <c r="D2328" s="97">
        <v>962351</v>
      </c>
      <c r="E2328" s="77" t="s">
        <v>862</v>
      </c>
      <c r="F2328" s="125" t="s">
        <v>863</v>
      </c>
      <c r="G2328" s="139"/>
    </row>
    <row r="2329" spans="1:7" ht="22.5">
      <c r="A2329" s="100">
        <v>540806</v>
      </c>
      <c r="B2329" s="122" t="s">
        <v>2261</v>
      </c>
      <c r="C2329" s="138">
        <v>0</v>
      </c>
      <c r="D2329" s="97">
        <v>134930</v>
      </c>
      <c r="E2329" s="77" t="s">
        <v>864</v>
      </c>
      <c r="F2329" s="125" t="s">
        <v>865</v>
      </c>
      <c r="G2329" s="139"/>
    </row>
    <row r="2330" spans="1:7" ht="22.5">
      <c r="A2330" s="100">
        <v>540806</v>
      </c>
      <c r="B2330" s="122" t="s">
        <v>2261</v>
      </c>
      <c r="C2330" s="138">
        <v>0</v>
      </c>
      <c r="D2330" s="97">
        <v>93575</v>
      </c>
      <c r="E2330" s="77">
        <v>218125281</v>
      </c>
      <c r="F2330" s="125" t="s">
        <v>866</v>
      </c>
      <c r="G2330" s="139"/>
    </row>
    <row r="2331" spans="1:7" ht="22.5">
      <c r="A2331" s="100">
        <v>540806</v>
      </c>
      <c r="B2331" s="122" t="s">
        <v>2261</v>
      </c>
      <c r="C2331" s="138">
        <v>0</v>
      </c>
      <c r="D2331" s="97">
        <v>460454</v>
      </c>
      <c r="E2331" s="77" t="s">
        <v>867</v>
      </c>
      <c r="F2331" s="125" t="s">
        <v>868</v>
      </c>
      <c r="G2331" s="139"/>
    </row>
    <row r="2332" spans="1:7" ht="22.5">
      <c r="A2332" s="100">
        <v>540806</v>
      </c>
      <c r="B2332" s="122" t="s">
        <v>2261</v>
      </c>
      <c r="C2332" s="138">
        <v>0</v>
      </c>
      <c r="D2332" s="97">
        <v>76631</v>
      </c>
      <c r="E2332" s="77" t="s">
        <v>869</v>
      </c>
      <c r="F2332" s="125" t="s">
        <v>870</v>
      </c>
      <c r="G2332" s="139"/>
    </row>
    <row r="2333" spans="1:7" ht="22.5">
      <c r="A2333" s="100">
        <v>540806</v>
      </c>
      <c r="B2333" s="122" t="s">
        <v>2261</v>
      </c>
      <c r="C2333" s="138">
        <v>0</v>
      </c>
      <c r="D2333" s="97">
        <v>86279</v>
      </c>
      <c r="E2333" s="77" t="s">
        <v>871</v>
      </c>
      <c r="F2333" s="125" t="s">
        <v>872</v>
      </c>
      <c r="G2333" s="139"/>
    </row>
    <row r="2334" spans="1:7" ht="22.5">
      <c r="A2334" s="100">
        <v>540806</v>
      </c>
      <c r="B2334" s="122" t="s">
        <v>2261</v>
      </c>
      <c r="C2334" s="138">
        <v>0</v>
      </c>
      <c r="D2334" s="97">
        <v>108659</v>
      </c>
      <c r="E2334" s="77">
        <v>219525295</v>
      </c>
      <c r="F2334" s="125" t="s">
        <v>873</v>
      </c>
      <c r="G2334" s="139"/>
    </row>
    <row r="2335" spans="1:7" ht="22.5">
      <c r="A2335" s="100">
        <v>540806</v>
      </c>
      <c r="B2335" s="122" t="s">
        <v>2261</v>
      </c>
      <c r="C2335" s="138">
        <v>0</v>
      </c>
      <c r="D2335" s="97">
        <v>160848</v>
      </c>
      <c r="E2335" s="77" t="s">
        <v>874</v>
      </c>
      <c r="F2335" s="125" t="s">
        <v>875</v>
      </c>
      <c r="G2335" s="139"/>
    </row>
    <row r="2336" spans="1:7" ht="22.5">
      <c r="A2336" s="100">
        <v>540806</v>
      </c>
      <c r="B2336" s="122" t="s">
        <v>2261</v>
      </c>
      <c r="C2336" s="138">
        <v>0</v>
      </c>
      <c r="D2336" s="97">
        <v>50046</v>
      </c>
      <c r="E2336" s="77" t="s">
        <v>876</v>
      </c>
      <c r="F2336" s="125" t="s">
        <v>877</v>
      </c>
      <c r="G2336" s="139"/>
    </row>
    <row r="2337" spans="1:7" ht="22.5">
      <c r="A2337" s="100">
        <v>540806</v>
      </c>
      <c r="B2337" s="122" t="s">
        <v>2261</v>
      </c>
      <c r="C2337" s="138">
        <v>0</v>
      </c>
      <c r="D2337" s="97">
        <v>91510</v>
      </c>
      <c r="E2337" s="77" t="s">
        <v>878</v>
      </c>
      <c r="F2337" s="125" t="s">
        <v>3147</v>
      </c>
      <c r="G2337" s="139"/>
    </row>
    <row r="2338" spans="1:7" ht="22.5">
      <c r="A2338" s="100">
        <v>540806</v>
      </c>
      <c r="B2338" s="122" t="s">
        <v>2261</v>
      </c>
      <c r="C2338" s="138">
        <v>0</v>
      </c>
      <c r="D2338" s="97">
        <v>140252</v>
      </c>
      <c r="E2338" s="77" t="s">
        <v>879</v>
      </c>
      <c r="F2338" s="125" t="s">
        <v>880</v>
      </c>
      <c r="G2338" s="139"/>
    </row>
    <row r="2339" spans="1:7" ht="22.5">
      <c r="A2339" s="100">
        <v>540806</v>
      </c>
      <c r="B2339" s="122" t="s">
        <v>2261</v>
      </c>
      <c r="C2339" s="138">
        <v>0</v>
      </c>
      <c r="D2339" s="97">
        <v>307276</v>
      </c>
      <c r="E2339" s="77" t="s">
        <v>881</v>
      </c>
      <c r="F2339" s="125" t="s">
        <v>882</v>
      </c>
      <c r="G2339" s="139"/>
    </row>
    <row r="2340" spans="1:7" ht="22.5">
      <c r="A2340" s="100">
        <v>540806</v>
      </c>
      <c r="B2340" s="122" t="s">
        <v>2261</v>
      </c>
      <c r="C2340" s="138">
        <v>0</v>
      </c>
      <c r="D2340" s="97">
        <v>186346</v>
      </c>
      <c r="E2340" s="77" t="s">
        <v>883</v>
      </c>
      <c r="F2340" s="125" t="s">
        <v>884</v>
      </c>
      <c r="G2340" s="139"/>
    </row>
    <row r="2341" spans="1:7" ht="22.5">
      <c r="A2341" s="100">
        <v>540806</v>
      </c>
      <c r="B2341" s="122" t="s">
        <v>2261</v>
      </c>
      <c r="C2341" s="138">
        <v>0</v>
      </c>
      <c r="D2341" s="97">
        <v>52169</v>
      </c>
      <c r="E2341" s="77" t="s">
        <v>885</v>
      </c>
      <c r="F2341" s="125" t="s">
        <v>886</v>
      </c>
      <c r="G2341" s="139"/>
    </row>
    <row r="2342" spans="1:7" ht="22.5">
      <c r="A2342" s="100">
        <v>540806</v>
      </c>
      <c r="B2342" s="122" t="s">
        <v>2261</v>
      </c>
      <c r="C2342" s="138">
        <v>0</v>
      </c>
      <c r="D2342" s="97">
        <v>63413</v>
      </c>
      <c r="E2342" s="77" t="s">
        <v>887</v>
      </c>
      <c r="F2342" s="125" t="s">
        <v>888</v>
      </c>
      <c r="G2342" s="139"/>
    </row>
    <row r="2343" spans="1:7" ht="22.5">
      <c r="A2343" s="100">
        <v>540806</v>
      </c>
      <c r="B2343" s="122" t="s">
        <v>2261</v>
      </c>
      <c r="C2343" s="138">
        <v>0</v>
      </c>
      <c r="D2343" s="97">
        <v>55680</v>
      </c>
      <c r="E2343" s="77">
        <v>212825328</v>
      </c>
      <c r="F2343" s="125" t="s">
        <v>889</v>
      </c>
      <c r="G2343" s="139"/>
    </row>
    <row r="2344" spans="1:7" ht="22.5">
      <c r="A2344" s="100">
        <v>540806</v>
      </c>
      <c r="B2344" s="122" t="s">
        <v>2261</v>
      </c>
      <c r="C2344" s="138">
        <v>0</v>
      </c>
      <c r="D2344" s="97">
        <v>65608</v>
      </c>
      <c r="E2344" s="77" t="s">
        <v>890</v>
      </c>
      <c r="F2344" s="125" t="s">
        <v>891</v>
      </c>
      <c r="G2344" s="139"/>
    </row>
    <row r="2345" spans="1:7" ht="22.5">
      <c r="A2345" s="100">
        <v>540806</v>
      </c>
      <c r="B2345" s="122" t="s">
        <v>2261</v>
      </c>
      <c r="C2345" s="138">
        <v>0</v>
      </c>
      <c r="D2345" s="97">
        <v>60713</v>
      </c>
      <c r="E2345" s="100" t="s">
        <v>892</v>
      </c>
      <c r="F2345" s="125" t="s">
        <v>893</v>
      </c>
      <c r="G2345" s="139"/>
    </row>
    <row r="2346" spans="1:7" ht="22.5">
      <c r="A2346" s="100">
        <v>540806</v>
      </c>
      <c r="B2346" s="122" t="s">
        <v>2261</v>
      </c>
      <c r="C2346" s="138">
        <v>0</v>
      </c>
      <c r="D2346" s="97">
        <v>46146</v>
      </c>
      <c r="E2346" s="77" t="s">
        <v>894</v>
      </c>
      <c r="F2346" s="125" t="s">
        <v>895</v>
      </c>
      <c r="G2346" s="139"/>
    </row>
    <row r="2347" spans="1:7" ht="22.5">
      <c r="A2347" s="100">
        <v>540806</v>
      </c>
      <c r="B2347" s="122" t="s">
        <v>2261</v>
      </c>
      <c r="C2347" s="138">
        <v>0</v>
      </c>
      <c r="D2347" s="97">
        <v>118299</v>
      </c>
      <c r="E2347" s="100" t="s">
        <v>896</v>
      </c>
      <c r="F2347" s="125" t="s">
        <v>897</v>
      </c>
      <c r="G2347" s="139"/>
    </row>
    <row r="2348" spans="1:7" ht="22.5">
      <c r="A2348" s="100">
        <v>540806</v>
      </c>
      <c r="B2348" s="122" t="s">
        <v>2261</v>
      </c>
      <c r="C2348" s="138">
        <v>0</v>
      </c>
      <c r="D2348" s="97">
        <v>216101</v>
      </c>
      <c r="E2348" s="100" t="s">
        <v>898</v>
      </c>
      <c r="F2348" s="125" t="s">
        <v>899</v>
      </c>
      <c r="G2348" s="139"/>
    </row>
    <row r="2349" spans="1:7" ht="22.5">
      <c r="A2349" s="100">
        <v>540806</v>
      </c>
      <c r="B2349" s="122" t="s">
        <v>2261</v>
      </c>
      <c r="C2349" s="138">
        <v>0</v>
      </c>
      <c r="D2349" s="97">
        <v>284364</v>
      </c>
      <c r="E2349" s="100" t="s">
        <v>900</v>
      </c>
      <c r="F2349" s="125" t="s">
        <v>901</v>
      </c>
      <c r="G2349" s="139"/>
    </row>
    <row r="2350" spans="1:7" ht="22.5">
      <c r="A2350" s="100">
        <v>540806</v>
      </c>
      <c r="B2350" s="122" t="s">
        <v>2261</v>
      </c>
      <c r="C2350" s="138">
        <v>0</v>
      </c>
      <c r="D2350" s="97">
        <v>131917</v>
      </c>
      <c r="E2350" s="100" t="s">
        <v>902</v>
      </c>
      <c r="F2350" s="125" t="s">
        <v>903</v>
      </c>
      <c r="G2350" s="139"/>
    </row>
    <row r="2351" spans="1:7" ht="22.5">
      <c r="A2351" s="100">
        <v>540806</v>
      </c>
      <c r="B2351" s="122" t="s">
        <v>2261</v>
      </c>
      <c r="C2351" s="138">
        <v>0</v>
      </c>
      <c r="D2351" s="97">
        <v>117435</v>
      </c>
      <c r="E2351" s="100" t="s">
        <v>904</v>
      </c>
      <c r="F2351" s="125" t="s">
        <v>905</v>
      </c>
      <c r="G2351" s="139"/>
    </row>
    <row r="2352" spans="1:7" ht="22.5">
      <c r="A2352" s="100">
        <v>540806</v>
      </c>
      <c r="B2352" s="122" t="s">
        <v>2261</v>
      </c>
      <c r="C2352" s="138">
        <v>0</v>
      </c>
      <c r="D2352" s="97">
        <v>189443</v>
      </c>
      <c r="E2352" s="100" t="s">
        <v>906</v>
      </c>
      <c r="F2352" s="125" t="s">
        <v>706</v>
      </c>
      <c r="G2352" s="139"/>
    </row>
    <row r="2353" spans="1:7" ht="22.5">
      <c r="A2353" s="100">
        <v>540806</v>
      </c>
      <c r="B2353" s="122" t="s">
        <v>2261</v>
      </c>
      <c r="C2353" s="138">
        <v>0</v>
      </c>
      <c r="D2353" s="97">
        <v>115700</v>
      </c>
      <c r="E2353" s="100" t="s">
        <v>907</v>
      </c>
      <c r="F2353" s="125" t="s">
        <v>908</v>
      </c>
      <c r="G2353" s="139"/>
    </row>
    <row r="2354" spans="1:7" ht="22.5">
      <c r="A2354" s="100">
        <v>540806</v>
      </c>
      <c r="B2354" s="122" t="s">
        <v>2261</v>
      </c>
      <c r="C2354" s="138">
        <v>0</v>
      </c>
      <c r="D2354" s="97">
        <v>59000</v>
      </c>
      <c r="E2354" s="100" t="s">
        <v>909</v>
      </c>
      <c r="F2354" s="125" t="s">
        <v>910</v>
      </c>
      <c r="G2354" s="139"/>
    </row>
    <row r="2355" spans="1:7" ht="22.5">
      <c r="A2355" s="100">
        <v>540806</v>
      </c>
      <c r="B2355" s="122" t="s">
        <v>2261</v>
      </c>
      <c r="C2355" s="138">
        <v>0</v>
      </c>
      <c r="D2355" s="97">
        <v>546988</v>
      </c>
      <c r="E2355" s="100" t="s">
        <v>911</v>
      </c>
      <c r="F2355" s="125" t="s">
        <v>912</v>
      </c>
      <c r="G2355" s="139"/>
    </row>
    <row r="2356" spans="1:7" ht="22.5">
      <c r="A2356" s="100">
        <v>540806</v>
      </c>
      <c r="B2356" s="122" t="s">
        <v>2261</v>
      </c>
      <c r="C2356" s="138">
        <v>0</v>
      </c>
      <c r="D2356" s="97">
        <v>54229</v>
      </c>
      <c r="E2356" s="100" t="s">
        <v>913</v>
      </c>
      <c r="F2356" s="125" t="s">
        <v>914</v>
      </c>
      <c r="G2356" s="139"/>
    </row>
    <row r="2357" spans="1:7" ht="22.5">
      <c r="A2357" s="100">
        <v>540806</v>
      </c>
      <c r="B2357" s="122" t="s">
        <v>2261</v>
      </c>
      <c r="C2357" s="138">
        <v>0</v>
      </c>
      <c r="D2357" s="97">
        <v>160784</v>
      </c>
      <c r="E2357" s="100" t="s">
        <v>915</v>
      </c>
      <c r="F2357" s="125" t="s">
        <v>916</v>
      </c>
      <c r="G2357" s="139"/>
    </row>
    <row r="2358" spans="1:7" ht="22.5">
      <c r="A2358" s="100">
        <v>540806</v>
      </c>
      <c r="B2358" s="122" t="s">
        <v>2261</v>
      </c>
      <c r="C2358" s="138">
        <v>0</v>
      </c>
      <c r="D2358" s="97">
        <v>388705</v>
      </c>
      <c r="E2358" s="100" t="s">
        <v>917</v>
      </c>
      <c r="F2358" s="125" t="s">
        <v>918</v>
      </c>
      <c r="G2358" s="139"/>
    </row>
    <row r="2359" spans="1:7" ht="22.5">
      <c r="A2359" s="100">
        <v>540806</v>
      </c>
      <c r="B2359" s="122" t="s">
        <v>2261</v>
      </c>
      <c r="C2359" s="138">
        <v>0</v>
      </c>
      <c r="D2359" s="97">
        <v>34511</v>
      </c>
      <c r="E2359" s="100">
        <v>218325483</v>
      </c>
      <c r="F2359" s="125" t="s">
        <v>2983</v>
      </c>
      <c r="G2359" s="139"/>
    </row>
    <row r="2360" spans="1:7" ht="22.5">
      <c r="A2360" s="100">
        <v>540806</v>
      </c>
      <c r="B2360" s="122" t="s">
        <v>2261</v>
      </c>
      <c r="C2360" s="138">
        <v>0</v>
      </c>
      <c r="D2360" s="97">
        <v>145355</v>
      </c>
      <c r="E2360" s="100" t="s">
        <v>919</v>
      </c>
      <c r="F2360" s="125" t="s">
        <v>920</v>
      </c>
      <c r="G2360" s="139"/>
    </row>
    <row r="2361" spans="1:7" ht="22.5">
      <c r="A2361" s="100">
        <v>540806</v>
      </c>
      <c r="B2361" s="122" t="s">
        <v>2261</v>
      </c>
      <c r="C2361" s="138">
        <v>0</v>
      </c>
      <c r="D2361" s="97">
        <v>103488</v>
      </c>
      <c r="E2361" s="100" t="s">
        <v>2877</v>
      </c>
      <c r="F2361" s="125" t="s">
        <v>921</v>
      </c>
      <c r="G2361" s="139"/>
    </row>
    <row r="2362" spans="1:7" ht="22.5">
      <c r="A2362" s="100">
        <v>540806</v>
      </c>
      <c r="B2362" s="122" t="s">
        <v>2261</v>
      </c>
      <c r="C2362" s="138">
        <v>0</v>
      </c>
      <c r="D2362" s="97">
        <v>79363</v>
      </c>
      <c r="E2362" s="100" t="s">
        <v>922</v>
      </c>
      <c r="F2362" s="125" t="s">
        <v>923</v>
      </c>
      <c r="G2362" s="139"/>
    </row>
    <row r="2363" spans="1:7" ht="22.5">
      <c r="A2363" s="100">
        <v>540806</v>
      </c>
      <c r="B2363" s="122" t="s">
        <v>2261</v>
      </c>
      <c r="C2363" s="138">
        <v>0</v>
      </c>
      <c r="D2363" s="97">
        <v>109610</v>
      </c>
      <c r="E2363" s="100" t="s">
        <v>924</v>
      </c>
      <c r="F2363" s="125" t="s">
        <v>925</v>
      </c>
      <c r="G2363" s="139"/>
    </row>
    <row r="2364" spans="1:7" ht="22.5">
      <c r="A2364" s="100">
        <v>540806</v>
      </c>
      <c r="B2364" s="122" t="s">
        <v>2261</v>
      </c>
      <c r="C2364" s="138">
        <v>0</v>
      </c>
      <c r="D2364" s="97">
        <v>62122</v>
      </c>
      <c r="E2364" s="100">
        <v>210625506</v>
      </c>
      <c r="F2364" s="125" t="s">
        <v>926</v>
      </c>
      <c r="G2364" s="139"/>
    </row>
    <row r="2365" spans="1:7" ht="22.5">
      <c r="A2365" s="100">
        <v>540806</v>
      </c>
      <c r="B2365" s="122" t="s">
        <v>2261</v>
      </c>
      <c r="C2365" s="138">
        <v>0</v>
      </c>
      <c r="D2365" s="97">
        <v>355083</v>
      </c>
      <c r="E2365" s="100" t="s">
        <v>927</v>
      </c>
      <c r="F2365" s="125" t="s">
        <v>928</v>
      </c>
      <c r="G2365" s="139"/>
    </row>
    <row r="2366" spans="1:7" ht="22.5">
      <c r="A2366" s="100">
        <v>540806</v>
      </c>
      <c r="B2366" s="122" t="s">
        <v>2261</v>
      </c>
      <c r="C2366" s="138">
        <v>0</v>
      </c>
      <c r="D2366" s="97">
        <v>102390</v>
      </c>
      <c r="E2366" s="100" t="s">
        <v>929</v>
      </c>
      <c r="F2366" s="125" t="s">
        <v>930</v>
      </c>
      <c r="G2366" s="139"/>
    </row>
    <row r="2367" spans="1:7" ht="22.5">
      <c r="A2367" s="100">
        <v>540806</v>
      </c>
      <c r="B2367" s="122" t="s">
        <v>2261</v>
      </c>
      <c r="C2367" s="138">
        <v>0</v>
      </c>
      <c r="D2367" s="97">
        <v>68655</v>
      </c>
      <c r="E2367" s="100" t="s">
        <v>931</v>
      </c>
      <c r="F2367" s="125" t="s">
        <v>932</v>
      </c>
      <c r="G2367" s="139"/>
    </row>
    <row r="2368" spans="1:7" ht="22.5">
      <c r="A2368" s="100">
        <v>540806</v>
      </c>
      <c r="B2368" s="122" t="s">
        <v>2261</v>
      </c>
      <c r="C2368" s="138">
        <v>0</v>
      </c>
      <c r="D2368" s="97">
        <v>117609</v>
      </c>
      <c r="E2368" s="100" t="s">
        <v>933</v>
      </c>
      <c r="F2368" s="125" t="s">
        <v>934</v>
      </c>
      <c r="G2368" s="139"/>
    </row>
    <row r="2369" spans="1:7" ht="22.5">
      <c r="A2369" s="100">
        <v>540806</v>
      </c>
      <c r="B2369" s="122" t="s">
        <v>2261</v>
      </c>
      <c r="C2369" s="138">
        <v>0</v>
      </c>
      <c r="D2369" s="97">
        <v>176860</v>
      </c>
      <c r="E2369" s="100" t="s">
        <v>935</v>
      </c>
      <c r="F2369" s="125" t="s">
        <v>936</v>
      </c>
      <c r="G2369" s="139"/>
    </row>
    <row r="2370" spans="1:7" ht="22.5">
      <c r="A2370" s="100">
        <v>540806</v>
      </c>
      <c r="B2370" s="122" t="s">
        <v>2261</v>
      </c>
      <c r="C2370" s="138">
        <v>0</v>
      </c>
      <c r="D2370" s="97">
        <v>236080</v>
      </c>
      <c r="E2370" s="100" t="s">
        <v>937</v>
      </c>
      <c r="F2370" s="125" t="s">
        <v>938</v>
      </c>
      <c r="G2370" s="139"/>
    </row>
    <row r="2371" spans="1:7" ht="22.5">
      <c r="A2371" s="100">
        <v>540806</v>
      </c>
      <c r="B2371" s="122" t="s">
        <v>2261</v>
      </c>
      <c r="C2371" s="138">
        <v>0</v>
      </c>
      <c r="D2371" s="97">
        <v>44228</v>
      </c>
      <c r="E2371" s="100" t="s">
        <v>2831</v>
      </c>
      <c r="F2371" s="125" t="s">
        <v>939</v>
      </c>
      <c r="G2371" s="139"/>
    </row>
    <row r="2372" spans="1:7" ht="22.5">
      <c r="A2372" s="100">
        <v>540806</v>
      </c>
      <c r="B2372" s="122" t="s">
        <v>2261</v>
      </c>
      <c r="C2372" s="138">
        <v>0</v>
      </c>
      <c r="D2372" s="97">
        <v>69023</v>
      </c>
      <c r="E2372" s="100" t="s">
        <v>940</v>
      </c>
      <c r="F2372" s="125" t="s">
        <v>941</v>
      </c>
      <c r="G2372" s="139"/>
    </row>
    <row r="2373" spans="1:7" ht="22.5">
      <c r="A2373" s="100">
        <v>540806</v>
      </c>
      <c r="B2373" s="122" t="s">
        <v>2261</v>
      </c>
      <c r="C2373" s="138">
        <v>0</v>
      </c>
      <c r="D2373" s="97">
        <v>114840</v>
      </c>
      <c r="E2373" s="100" t="s">
        <v>942</v>
      </c>
      <c r="F2373" s="125" t="s">
        <v>943</v>
      </c>
      <c r="G2373" s="139"/>
    </row>
    <row r="2374" spans="1:7" ht="22.5">
      <c r="A2374" s="100">
        <v>540806</v>
      </c>
      <c r="B2374" s="122" t="s">
        <v>2261</v>
      </c>
      <c r="C2374" s="138">
        <v>0</v>
      </c>
      <c r="D2374" s="97">
        <v>153888</v>
      </c>
      <c r="E2374" s="100">
        <v>219625596</v>
      </c>
      <c r="F2374" s="125" t="s">
        <v>944</v>
      </c>
      <c r="G2374" s="139"/>
    </row>
    <row r="2375" spans="1:7" ht="22.5">
      <c r="A2375" s="100">
        <v>540806</v>
      </c>
      <c r="B2375" s="122" t="s">
        <v>2261</v>
      </c>
      <c r="C2375" s="138">
        <v>0</v>
      </c>
      <c r="D2375" s="97">
        <v>98253</v>
      </c>
      <c r="E2375" s="77" t="s">
        <v>945</v>
      </c>
      <c r="F2375" s="125" t="s">
        <v>946</v>
      </c>
      <c r="G2375" s="139"/>
    </row>
    <row r="2376" spans="1:7" ht="22.5">
      <c r="A2376" s="100">
        <v>540806</v>
      </c>
      <c r="B2376" s="122" t="s">
        <v>2261</v>
      </c>
      <c r="C2376" s="138">
        <v>0</v>
      </c>
      <c r="D2376" s="97">
        <v>109459</v>
      </c>
      <c r="E2376" s="100" t="s">
        <v>947</v>
      </c>
      <c r="F2376" s="125" t="s">
        <v>948</v>
      </c>
      <c r="G2376" s="139"/>
    </row>
    <row r="2377" spans="1:7" ht="22.5">
      <c r="A2377" s="100">
        <v>540806</v>
      </c>
      <c r="B2377" s="122" t="s">
        <v>2261</v>
      </c>
      <c r="C2377" s="138">
        <v>0</v>
      </c>
      <c r="D2377" s="97">
        <v>211530</v>
      </c>
      <c r="E2377" s="100" t="s">
        <v>949</v>
      </c>
      <c r="F2377" s="125" t="s">
        <v>950</v>
      </c>
      <c r="G2377" s="139"/>
    </row>
    <row r="2378" spans="1:7" ht="22.5">
      <c r="A2378" s="100">
        <v>540806</v>
      </c>
      <c r="B2378" s="122" t="s">
        <v>2261</v>
      </c>
      <c r="C2378" s="138">
        <v>0</v>
      </c>
      <c r="D2378" s="97">
        <v>152014</v>
      </c>
      <c r="E2378" s="100" t="s">
        <v>951</v>
      </c>
      <c r="F2378" s="125" t="s">
        <v>952</v>
      </c>
      <c r="G2378" s="139"/>
    </row>
    <row r="2379" spans="1:7" ht="22.5">
      <c r="A2379" s="100">
        <v>540806</v>
      </c>
      <c r="B2379" s="122" t="s">
        <v>2261</v>
      </c>
      <c r="C2379" s="138">
        <v>0</v>
      </c>
      <c r="D2379" s="97">
        <v>98721</v>
      </c>
      <c r="E2379" s="100" t="s">
        <v>953</v>
      </c>
      <c r="F2379" s="125" t="s">
        <v>954</v>
      </c>
      <c r="G2379" s="139"/>
    </row>
    <row r="2380" spans="1:7" ht="22.5">
      <c r="A2380" s="100">
        <v>540806</v>
      </c>
      <c r="B2380" s="122" t="s">
        <v>2261</v>
      </c>
      <c r="C2380" s="138">
        <v>0</v>
      </c>
      <c r="D2380" s="97">
        <v>102342</v>
      </c>
      <c r="E2380" s="100" t="s">
        <v>955</v>
      </c>
      <c r="F2380" s="125" t="s">
        <v>3203</v>
      </c>
      <c r="G2380" s="139"/>
    </row>
    <row r="2381" spans="1:7" ht="22.5">
      <c r="A2381" s="100">
        <v>540806</v>
      </c>
      <c r="B2381" s="122" t="s">
        <v>2261</v>
      </c>
      <c r="C2381" s="138">
        <v>0</v>
      </c>
      <c r="D2381" s="97">
        <v>128447</v>
      </c>
      <c r="E2381" s="100" t="s">
        <v>956</v>
      </c>
      <c r="F2381" s="125" t="s">
        <v>957</v>
      </c>
      <c r="G2381" s="139"/>
    </row>
    <row r="2382" spans="1:7" ht="22.5">
      <c r="A2382" s="100">
        <v>540806</v>
      </c>
      <c r="B2382" s="122" t="s">
        <v>2261</v>
      </c>
      <c r="C2382" s="138">
        <v>0</v>
      </c>
      <c r="D2382" s="97">
        <v>138458</v>
      </c>
      <c r="E2382" s="100" t="s">
        <v>958</v>
      </c>
      <c r="F2382" s="125" t="s">
        <v>959</v>
      </c>
      <c r="G2382" s="139"/>
    </row>
    <row r="2383" spans="1:7" ht="22.5">
      <c r="A2383" s="100">
        <v>540806</v>
      </c>
      <c r="B2383" s="122" t="s">
        <v>2261</v>
      </c>
      <c r="C2383" s="138">
        <v>0</v>
      </c>
      <c r="D2383" s="97">
        <v>110552</v>
      </c>
      <c r="E2383" s="100" t="s">
        <v>960</v>
      </c>
      <c r="F2383" s="125" t="s">
        <v>961</v>
      </c>
      <c r="G2383" s="139"/>
    </row>
    <row r="2384" spans="1:7" ht="22.5">
      <c r="A2384" s="100">
        <v>540806</v>
      </c>
      <c r="B2384" s="122" t="s">
        <v>2261</v>
      </c>
      <c r="C2384" s="138">
        <v>0</v>
      </c>
      <c r="D2384" s="97">
        <v>332266</v>
      </c>
      <c r="E2384" s="100" t="s">
        <v>962</v>
      </c>
      <c r="F2384" s="125" t="s">
        <v>963</v>
      </c>
      <c r="G2384" s="139"/>
    </row>
    <row r="2385" spans="1:7" ht="22.5">
      <c r="A2385" s="100">
        <v>540806</v>
      </c>
      <c r="B2385" s="122" t="s">
        <v>2261</v>
      </c>
      <c r="C2385" s="138">
        <v>0</v>
      </c>
      <c r="D2385" s="97">
        <v>283908</v>
      </c>
      <c r="E2385" s="100" t="s">
        <v>964</v>
      </c>
      <c r="F2385" s="125" t="s">
        <v>965</v>
      </c>
      <c r="G2385" s="139"/>
    </row>
    <row r="2386" spans="1:7" ht="22.5">
      <c r="A2386" s="100">
        <v>540806</v>
      </c>
      <c r="B2386" s="122" t="s">
        <v>2261</v>
      </c>
      <c r="C2386" s="138">
        <v>0</v>
      </c>
      <c r="D2386" s="97">
        <v>153024</v>
      </c>
      <c r="E2386" s="100" t="s">
        <v>966</v>
      </c>
      <c r="F2386" s="125" t="s">
        <v>967</v>
      </c>
      <c r="G2386" s="139"/>
    </row>
    <row r="2387" spans="1:7" ht="22.5">
      <c r="A2387" s="100">
        <v>540806</v>
      </c>
      <c r="B2387" s="122" t="s">
        <v>2261</v>
      </c>
      <c r="C2387" s="138">
        <v>0</v>
      </c>
      <c r="D2387" s="97">
        <v>193374</v>
      </c>
      <c r="E2387" s="100" t="s">
        <v>968</v>
      </c>
      <c r="F2387" s="125" t="s">
        <v>969</v>
      </c>
      <c r="G2387" s="139"/>
    </row>
    <row r="2388" spans="1:7" ht="22.5">
      <c r="A2388" s="100">
        <v>540806</v>
      </c>
      <c r="B2388" s="122" t="s">
        <v>2261</v>
      </c>
      <c r="C2388" s="138">
        <v>0</v>
      </c>
      <c r="D2388" s="97">
        <v>149563</v>
      </c>
      <c r="E2388" s="100" t="s">
        <v>970</v>
      </c>
      <c r="F2388" s="125" t="s">
        <v>971</v>
      </c>
      <c r="G2388" s="139"/>
    </row>
    <row r="2389" spans="1:7" ht="22.5">
      <c r="A2389" s="100">
        <v>540806</v>
      </c>
      <c r="B2389" s="122" t="s">
        <v>2261</v>
      </c>
      <c r="C2389" s="138">
        <v>0</v>
      </c>
      <c r="D2389" s="97">
        <v>164873</v>
      </c>
      <c r="E2389" s="100" t="s">
        <v>972</v>
      </c>
      <c r="F2389" s="125" t="s">
        <v>973</v>
      </c>
      <c r="G2389" s="139"/>
    </row>
    <row r="2390" spans="1:7" ht="22.5">
      <c r="A2390" s="100">
        <v>540806</v>
      </c>
      <c r="B2390" s="122" t="s">
        <v>2261</v>
      </c>
      <c r="C2390" s="138">
        <v>0</v>
      </c>
      <c r="D2390" s="97">
        <v>79670</v>
      </c>
      <c r="E2390" s="100" t="s">
        <v>974</v>
      </c>
      <c r="F2390" s="125" t="s">
        <v>975</v>
      </c>
      <c r="G2390" s="139"/>
    </row>
    <row r="2391" spans="1:7" ht="22.5">
      <c r="A2391" s="100">
        <v>540806</v>
      </c>
      <c r="B2391" s="122" t="s">
        <v>2261</v>
      </c>
      <c r="C2391" s="138">
        <v>0</v>
      </c>
      <c r="D2391" s="97">
        <v>70307</v>
      </c>
      <c r="E2391" s="100" t="s">
        <v>976</v>
      </c>
      <c r="F2391" s="125" t="s">
        <v>977</v>
      </c>
      <c r="G2391" s="139"/>
    </row>
    <row r="2392" spans="1:7" ht="22.5">
      <c r="A2392" s="100">
        <v>540806</v>
      </c>
      <c r="B2392" s="122" t="s">
        <v>2261</v>
      </c>
      <c r="C2392" s="138">
        <v>0</v>
      </c>
      <c r="D2392" s="97">
        <v>58979</v>
      </c>
      <c r="E2392" s="100" t="s">
        <v>978</v>
      </c>
      <c r="F2392" s="125" t="s">
        <v>979</v>
      </c>
      <c r="G2392" s="139"/>
    </row>
    <row r="2393" spans="1:7" ht="22.5">
      <c r="A2393" s="100">
        <v>540806</v>
      </c>
      <c r="B2393" s="122" t="s">
        <v>2261</v>
      </c>
      <c r="C2393" s="138">
        <v>0</v>
      </c>
      <c r="D2393" s="97">
        <v>161962</v>
      </c>
      <c r="E2393" s="100" t="s">
        <v>980</v>
      </c>
      <c r="F2393" s="125" t="s">
        <v>981</v>
      </c>
      <c r="G2393" s="139"/>
    </row>
    <row r="2394" spans="1:7" ht="22.5">
      <c r="A2394" s="100">
        <v>540806</v>
      </c>
      <c r="B2394" s="122" t="s">
        <v>2261</v>
      </c>
      <c r="C2394" s="138">
        <v>0</v>
      </c>
      <c r="D2394" s="97">
        <v>106755</v>
      </c>
      <c r="E2394" s="100" t="s">
        <v>982</v>
      </c>
      <c r="F2394" s="125" t="s">
        <v>983</v>
      </c>
      <c r="G2394" s="139"/>
    </row>
    <row r="2395" spans="1:7" ht="22.5">
      <c r="A2395" s="100">
        <v>540806</v>
      </c>
      <c r="B2395" s="122" t="s">
        <v>2261</v>
      </c>
      <c r="C2395" s="138">
        <v>0</v>
      </c>
      <c r="D2395" s="97">
        <v>93925</v>
      </c>
      <c r="E2395" s="100" t="s">
        <v>984</v>
      </c>
      <c r="F2395" s="125" t="s">
        <v>985</v>
      </c>
      <c r="G2395" s="139"/>
    </row>
    <row r="2396" spans="1:7" ht="22.5">
      <c r="A2396" s="100">
        <v>540806</v>
      </c>
      <c r="B2396" s="122" t="s">
        <v>2261</v>
      </c>
      <c r="C2396" s="138">
        <v>0</v>
      </c>
      <c r="D2396" s="97">
        <v>170105</v>
      </c>
      <c r="E2396" s="100" t="s">
        <v>2942</v>
      </c>
      <c r="F2396" s="125" t="s">
        <v>986</v>
      </c>
      <c r="G2396" s="139"/>
    </row>
    <row r="2397" spans="1:7" ht="22.5">
      <c r="A2397" s="100">
        <v>540806</v>
      </c>
      <c r="B2397" s="122" t="s">
        <v>2261</v>
      </c>
      <c r="C2397" s="138">
        <v>0</v>
      </c>
      <c r="D2397" s="97">
        <v>60742</v>
      </c>
      <c r="E2397" s="100" t="s">
        <v>211</v>
      </c>
      <c r="F2397" s="125" t="s">
        <v>987</v>
      </c>
      <c r="G2397" s="139"/>
    </row>
    <row r="2398" spans="1:7" ht="22.5">
      <c r="A2398" s="100">
        <v>540806</v>
      </c>
      <c r="B2398" s="122" t="s">
        <v>2261</v>
      </c>
      <c r="C2398" s="138">
        <v>0</v>
      </c>
      <c r="D2398" s="97">
        <v>43624</v>
      </c>
      <c r="E2398" s="100" t="s">
        <v>988</v>
      </c>
      <c r="F2398" s="125" t="s">
        <v>989</v>
      </c>
      <c r="G2398" s="139"/>
    </row>
    <row r="2399" spans="1:7" ht="22.5">
      <c r="A2399" s="100">
        <v>540806</v>
      </c>
      <c r="B2399" s="122" t="s">
        <v>2261</v>
      </c>
      <c r="C2399" s="138">
        <v>0</v>
      </c>
      <c r="D2399" s="97">
        <v>205472</v>
      </c>
      <c r="E2399" s="100" t="s">
        <v>990</v>
      </c>
      <c r="F2399" s="125" t="s">
        <v>991</v>
      </c>
      <c r="G2399" s="139"/>
    </row>
    <row r="2400" spans="1:7" ht="22.5">
      <c r="A2400" s="100">
        <v>540806</v>
      </c>
      <c r="B2400" s="122" t="s">
        <v>2261</v>
      </c>
      <c r="C2400" s="138">
        <v>0</v>
      </c>
      <c r="D2400" s="97">
        <v>284356</v>
      </c>
      <c r="E2400" s="100" t="s">
        <v>992</v>
      </c>
      <c r="F2400" s="125" t="s">
        <v>993</v>
      </c>
      <c r="G2400" s="139"/>
    </row>
    <row r="2401" spans="1:7" ht="22.5">
      <c r="A2401" s="100">
        <v>540806</v>
      </c>
      <c r="B2401" s="122" t="s">
        <v>2261</v>
      </c>
      <c r="C2401" s="138">
        <v>0</v>
      </c>
      <c r="D2401" s="97">
        <v>76003</v>
      </c>
      <c r="E2401" s="100" t="s">
        <v>994</v>
      </c>
      <c r="F2401" s="125" t="s">
        <v>995</v>
      </c>
      <c r="G2401" s="139"/>
    </row>
    <row r="2402" spans="1:7" ht="22.5">
      <c r="A2402" s="100">
        <v>540806</v>
      </c>
      <c r="B2402" s="122" t="s">
        <v>2261</v>
      </c>
      <c r="C2402" s="138">
        <v>0</v>
      </c>
      <c r="D2402" s="97">
        <v>171186</v>
      </c>
      <c r="E2402" s="100" t="s">
        <v>996</v>
      </c>
      <c r="F2402" s="125" t="s">
        <v>997</v>
      </c>
      <c r="G2402" s="139"/>
    </row>
    <row r="2403" spans="1:7" ht="22.5">
      <c r="A2403" s="100">
        <v>540806</v>
      </c>
      <c r="B2403" s="122" t="s">
        <v>2261</v>
      </c>
      <c r="C2403" s="138">
        <v>0</v>
      </c>
      <c r="D2403" s="97">
        <v>91158</v>
      </c>
      <c r="E2403" s="100" t="s">
        <v>998</v>
      </c>
      <c r="F2403" s="125" t="s">
        <v>999</v>
      </c>
      <c r="G2403" s="139"/>
    </row>
    <row r="2404" spans="1:7" ht="22.5">
      <c r="A2404" s="100">
        <v>540806</v>
      </c>
      <c r="B2404" s="122" t="s">
        <v>2261</v>
      </c>
      <c r="C2404" s="138">
        <v>0</v>
      </c>
      <c r="D2404" s="97">
        <v>375886</v>
      </c>
      <c r="E2404" s="100" t="s">
        <v>1000</v>
      </c>
      <c r="F2404" s="125" t="s">
        <v>1001</v>
      </c>
      <c r="G2404" s="139"/>
    </row>
    <row r="2405" spans="1:7" ht="22.5">
      <c r="A2405" s="100">
        <v>540806</v>
      </c>
      <c r="B2405" s="122" t="s">
        <v>2261</v>
      </c>
      <c r="C2405" s="138">
        <v>0</v>
      </c>
      <c r="D2405" s="97">
        <v>84665</v>
      </c>
      <c r="E2405" s="100" t="s">
        <v>1002</v>
      </c>
      <c r="F2405" s="125" t="s">
        <v>1003</v>
      </c>
      <c r="G2405" s="139"/>
    </row>
    <row r="2406" spans="1:7" ht="22.5">
      <c r="A2406" s="100">
        <v>540806</v>
      </c>
      <c r="B2406" s="122" t="s">
        <v>2261</v>
      </c>
      <c r="C2406" s="138">
        <v>0</v>
      </c>
      <c r="D2406" s="97">
        <v>71368</v>
      </c>
      <c r="E2406" s="100" t="s">
        <v>1004</v>
      </c>
      <c r="F2406" s="125" t="s">
        <v>1005</v>
      </c>
      <c r="G2406" s="139"/>
    </row>
    <row r="2407" spans="1:7" ht="22.5">
      <c r="A2407" s="100">
        <v>540806</v>
      </c>
      <c r="B2407" s="122" t="s">
        <v>2261</v>
      </c>
      <c r="C2407" s="138">
        <v>0</v>
      </c>
      <c r="D2407" s="97">
        <v>125502</v>
      </c>
      <c r="E2407" s="100" t="s">
        <v>1006</v>
      </c>
      <c r="F2407" s="125" t="s">
        <v>1007</v>
      </c>
      <c r="G2407" s="139"/>
    </row>
    <row r="2408" spans="1:7" ht="22.5">
      <c r="A2408" s="100">
        <v>540806</v>
      </c>
      <c r="B2408" s="122" t="s">
        <v>2261</v>
      </c>
      <c r="C2408" s="138">
        <v>0</v>
      </c>
      <c r="D2408" s="97">
        <v>60477</v>
      </c>
      <c r="E2408" s="100" t="s">
        <v>1008</v>
      </c>
      <c r="F2408" s="125" t="s">
        <v>1009</v>
      </c>
      <c r="G2408" s="139"/>
    </row>
    <row r="2409" spans="1:7" ht="22.5">
      <c r="A2409" s="100">
        <v>540806</v>
      </c>
      <c r="B2409" s="122" t="s">
        <v>2261</v>
      </c>
      <c r="C2409" s="138">
        <v>0</v>
      </c>
      <c r="D2409" s="97">
        <v>36688</v>
      </c>
      <c r="E2409" s="100" t="s">
        <v>1010</v>
      </c>
      <c r="F2409" s="125" t="s">
        <v>1011</v>
      </c>
      <c r="G2409" s="139"/>
    </row>
    <row r="2410" spans="1:7" ht="22.5">
      <c r="A2410" s="100">
        <v>540806</v>
      </c>
      <c r="B2410" s="122" t="s">
        <v>2261</v>
      </c>
      <c r="C2410" s="138">
        <v>0</v>
      </c>
      <c r="D2410" s="97">
        <v>210277</v>
      </c>
      <c r="E2410" s="77" t="s">
        <v>1012</v>
      </c>
      <c r="F2410" s="125" t="s">
        <v>1013</v>
      </c>
      <c r="G2410" s="139"/>
    </row>
    <row r="2411" spans="1:7" ht="22.5">
      <c r="A2411" s="100">
        <v>540806</v>
      </c>
      <c r="B2411" s="122" t="s">
        <v>2261</v>
      </c>
      <c r="C2411" s="138">
        <v>0</v>
      </c>
      <c r="D2411" s="97">
        <v>320808</v>
      </c>
      <c r="E2411" s="100" t="s">
        <v>1014</v>
      </c>
      <c r="F2411" s="125" t="s">
        <v>1015</v>
      </c>
      <c r="G2411" s="139"/>
    </row>
    <row r="2412" spans="1:7" ht="22.5">
      <c r="A2412" s="100">
        <v>540806</v>
      </c>
      <c r="B2412" s="122" t="s">
        <v>2261</v>
      </c>
      <c r="C2412" s="138">
        <v>0</v>
      </c>
      <c r="D2412" s="97">
        <v>213797</v>
      </c>
      <c r="E2412" s="100" t="s">
        <v>1016</v>
      </c>
      <c r="F2412" s="125" t="s">
        <v>1017</v>
      </c>
      <c r="G2412" s="139"/>
    </row>
    <row r="2413" spans="1:7" ht="22.5">
      <c r="A2413" s="100">
        <v>540806</v>
      </c>
      <c r="B2413" s="122" t="s">
        <v>2261</v>
      </c>
      <c r="C2413" s="138">
        <v>0</v>
      </c>
      <c r="D2413" s="97">
        <v>336729</v>
      </c>
      <c r="E2413" s="100" t="s">
        <v>1018</v>
      </c>
      <c r="F2413" s="125" t="s">
        <v>1019</v>
      </c>
      <c r="G2413" s="139"/>
    </row>
    <row r="2414" spans="1:7" ht="22.5">
      <c r="A2414" s="100">
        <v>540806</v>
      </c>
      <c r="B2414" s="122" t="s">
        <v>2261</v>
      </c>
      <c r="C2414" s="138">
        <v>0</v>
      </c>
      <c r="D2414" s="97">
        <v>55612</v>
      </c>
      <c r="E2414" s="100" t="s">
        <v>1020</v>
      </c>
      <c r="F2414" s="125" t="s">
        <v>1021</v>
      </c>
      <c r="G2414" s="139"/>
    </row>
    <row r="2415" spans="1:7" ht="22.5">
      <c r="A2415" s="100">
        <v>540806</v>
      </c>
      <c r="B2415" s="122" t="s">
        <v>2261</v>
      </c>
      <c r="C2415" s="138">
        <v>0</v>
      </c>
      <c r="D2415" s="97">
        <v>885505</v>
      </c>
      <c r="E2415" s="100" t="s">
        <v>1022</v>
      </c>
      <c r="F2415" s="125" t="s">
        <v>1023</v>
      </c>
      <c r="G2415" s="139"/>
    </row>
    <row r="2416" spans="1:7" ht="22.5">
      <c r="A2416" s="100">
        <v>540806</v>
      </c>
      <c r="B2416" s="122" t="s">
        <v>2261</v>
      </c>
      <c r="C2416" s="138">
        <v>0</v>
      </c>
      <c r="D2416" s="97">
        <v>3004989</v>
      </c>
      <c r="E2416" s="100">
        <v>210127001</v>
      </c>
      <c r="F2416" s="125" t="s">
        <v>1024</v>
      </c>
      <c r="G2416" s="139"/>
    </row>
    <row r="2417" spans="1:7" ht="22.5">
      <c r="A2417" s="100">
        <v>540806</v>
      </c>
      <c r="B2417" s="122" t="s">
        <v>2261</v>
      </c>
      <c r="C2417" s="138">
        <v>0</v>
      </c>
      <c r="D2417" s="97">
        <v>177301</v>
      </c>
      <c r="E2417" s="77" t="s">
        <v>1025</v>
      </c>
      <c r="F2417" s="125" t="s">
        <v>1026</v>
      </c>
      <c r="G2417" s="139"/>
    </row>
    <row r="2418" spans="1:7" ht="22.5">
      <c r="A2418" s="100">
        <v>540806</v>
      </c>
      <c r="B2418" s="122" t="s">
        <v>2261</v>
      </c>
      <c r="C2418" s="138">
        <v>0</v>
      </c>
      <c r="D2418" s="97">
        <v>337408</v>
      </c>
      <c r="E2418" s="77" t="s">
        <v>1027</v>
      </c>
      <c r="F2418" s="125" t="s">
        <v>1028</v>
      </c>
      <c r="G2418" s="139"/>
    </row>
    <row r="2419" spans="1:7" ht="22.5">
      <c r="A2419" s="100">
        <v>540806</v>
      </c>
      <c r="B2419" s="122" t="s">
        <v>2261</v>
      </c>
      <c r="C2419" s="138">
        <v>0</v>
      </c>
      <c r="D2419" s="97">
        <v>219495</v>
      </c>
      <c r="E2419" s="100">
        <v>215027050</v>
      </c>
      <c r="F2419" s="125" t="s">
        <v>1029</v>
      </c>
      <c r="G2419" s="139"/>
    </row>
    <row r="2420" spans="1:7" ht="22.5">
      <c r="A2420" s="100">
        <v>540806</v>
      </c>
      <c r="B2420" s="122" t="s">
        <v>2261</v>
      </c>
      <c r="C2420" s="138">
        <v>0</v>
      </c>
      <c r="D2420" s="97">
        <v>358383</v>
      </c>
      <c r="E2420" s="77">
        <v>217327073</v>
      </c>
      <c r="F2420" s="125" t="s">
        <v>1031</v>
      </c>
      <c r="G2420" s="139"/>
    </row>
    <row r="2421" spans="1:7" ht="22.5">
      <c r="A2421" s="100">
        <v>540806</v>
      </c>
      <c r="B2421" s="122" t="s">
        <v>2261</v>
      </c>
      <c r="C2421" s="138">
        <v>0</v>
      </c>
      <c r="D2421" s="97">
        <v>198804</v>
      </c>
      <c r="E2421" s="77" t="s">
        <v>1032</v>
      </c>
      <c r="F2421" s="125" t="s">
        <v>1033</v>
      </c>
      <c r="G2421" s="139"/>
    </row>
    <row r="2422" spans="1:7" ht="22.5">
      <c r="A2422" s="100">
        <v>540806</v>
      </c>
      <c r="B2422" s="122" t="s">
        <v>2261</v>
      </c>
      <c r="C2422" s="138">
        <v>0</v>
      </c>
      <c r="D2422" s="97">
        <v>298945</v>
      </c>
      <c r="E2422" s="100" t="s">
        <v>1034</v>
      </c>
      <c r="F2422" s="125" t="s">
        <v>1035</v>
      </c>
      <c r="G2422" s="139"/>
    </row>
    <row r="2423" spans="1:7" ht="22.5">
      <c r="A2423" s="100">
        <v>540806</v>
      </c>
      <c r="B2423" s="122" t="s">
        <v>2261</v>
      </c>
      <c r="C2423" s="138">
        <v>0</v>
      </c>
      <c r="D2423" s="97">
        <v>206926</v>
      </c>
      <c r="E2423" s="100" t="s">
        <v>2267</v>
      </c>
      <c r="F2423" s="125" t="s">
        <v>2268</v>
      </c>
      <c r="G2423" s="139"/>
    </row>
    <row r="2424" spans="1:7" ht="22.5">
      <c r="A2424" s="100">
        <v>540806</v>
      </c>
      <c r="B2424" s="122" t="s">
        <v>2261</v>
      </c>
      <c r="C2424" s="138">
        <v>0</v>
      </c>
      <c r="D2424" s="97">
        <v>138854</v>
      </c>
      <c r="E2424" s="100" t="s">
        <v>1036</v>
      </c>
      <c r="F2424" s="125" t="s">
        <v>1037</v>
      </c>
      <c r="G2424" s="139"/>
    </row>
    <row r="2425" spans="1:7" ht="22.5">
      <c r="A2425" s="100">
        <v>540806</v>
      </c>
      <c r="B2425" s="122" t="s">
        <v>2261</v>
      </c>
      <c r="C2425" s="138">
        <v>0</v>
      </c>
      <c r="D2425" s="97">
        <v>199181</v>
      </c>
      <c r="E2425" s="77" t="s">
        <v>1038</v>
      </c>
      <c r="F2425" s="125" t="s">
        <v>1039</v>
      </c>
      <c r="G2425" s="139"/>
    </row>
    <row r="2426" spans="1:7" ht="22.5">
      <c r="A2426" s="100">
        <v>540806</v>
      </c>
      <c r="B2426" s="122" t="s">
        <v>2261</v>
      </c>
      <c r="C2426" s="138">
        <v>0</v>
      </c>
      <c r="D2426" s="97">
        <v>124170</v>
      </c>
      <c r="E2426" s="100" t="s">
        <v>1040</v>
      </c>
      <c r="F2426" s="125" t="s">
        <v>1041</v>
      </c>
      <c r="G2426" s="139"/>
    </row>
    <row r="2427" spans="1:7" ht="22.5">
      <c r="A2427" s="100">
        <v>540806</v>
      </c>
      <c r="B2427" s="122" t="s">
        <v>2261</v>
      </c>
      <c r="C2427" s="138">
        <v>0</v>
      </c>
      <c r="D2427" s="97">
        <v>344781</v>
      </c>
      <c r="E2427" s="100" t="s">
        <v>213</v>
      </c>
      <c r="F2427" s="125" t="s">
        <v>1042</v>
      </c>
      <c r="G2427" s="139"/>
    </row>
    <row r="2428" spans="1:7" ht="22.5">
      <c r="A2428" s="100">
        <v>540806</v>
      </c>
      <c r="B2428" s="122" t="s">
        <v>2261</v>
      </c>
      <c r="C2428" s="138">
        <v>0</v>
      </c>
      <c r="D2428" s="97">
        <v>115394</v>
      </c>
      <c r="E2428" s="100" t="s">
        <v>1043</v>
      </c>
      <c r="F2428" s="125" t="s">
        <v>1044</v>
      </c>
      <c r="G2428" s="139"/>
    </row>
    <row r="2429" spans="1:7" ht="22.5">
      <c r="A2429" s="100">
        <v>540806</v>
      </c>
      <c r="B2429" s="122" t="s">
        <v>2261</v>
      </c>
      <c r="C2429" s="138">
        <v>0</v>
      </c>
      <c r="D2429" s="97">
        <v>301386</v>
      </c>
      <c r="E2429" s="100" t="s">
        <v>1045</v>
      </c>
      <c r="F2429" s="125" t="s">
        <v>1046</v>
      </c>
      <c r="G2429" s="139"/>
    </row>
    <row r="2430" spans="1:7" ht="22.5">
      <c r="A2430" s="100">
        <v>540806</v>
      </c>
      <c r="B2430" s="122" t="s">
        <v>2261</v>
      </c>
      <c r="C2430" s="138">
        <v>0</v>
      </c>
      <c r="D2430" s="97">
        <v>781071</v>
      </c>
      <c r="E2430" s="100">
        <v>216127361</v>
      </c>
      <c r="F2430" s="125" t="s">
        <v>1047</v>
      </c>
      <c r="G2430" s="139"/>
    </row>
    <row r="2431" spans="1:7" ht="22.5">
      <c r="A2431" s="100">
        <v>540806</v>
      </c>
      <c r="B2431" s="122" t="s">
        <v>2261</v>
      </c>
      <c r="C2431" s="138">
        <v>0</v>
      </c>
      <c r="D2431" s="97">
        <v>48470</v>
      </c>
      <c r="E2431" s="100">
        <v>217227372</v>
      </c>
      <c r="F2431" s="125" t="s">
        <v>1048</v>
      </c>
      <c r="G2431" s="139"/>
    </row>
    <row r="2432" spans="1:7" ht="22.5">
      <c r="A2432" s="100">
        <v>540806</v>
      </c>
      <c r="B2432" s="122" t="s">
        <v>2261</v>
      </c>
      <c r="C2432" s="138">
        <v>0</v>
      </c>
      <c r="D2432" s="97">
        <v>243591</v>
      </c>
      <c r="E2432" s="100">
        <v>211327413</v>
      </c>
      <c r="F2432" s="125" t="s">
        <v>1049</v>
      </c>
      <c r="G2432" s="139"/>
    </row>
    <row r="2433" spans="1:7" ht="22.5">
      <c r="A2433" s="100">
        <v>540806</v>
      </c>
      <c r="B2433" s="122" t="s">
        <v>2261</v>
      </c>
      <c r="C2433" s="138">
        <v>0</v>
      </c>
      <c r="D2433" s="97">
        <v>228530</v>
      </c>
      <c r="E2433" s="77">
        <v>212527425</v>
      </c>
      <c r="F2433" s="125" t="s">
        <v>1050</v>
      </c>
      <c r="G2433" s="139"/>
    </row>
    <row r="2434" spans="1:7" ht="22.5">
      <c r="A2434" s="100">
        <v>540806</v>
      </c>
      <c r="B2434" s="122" t="s">
        <v>2261</v>
      </c>
      <c r="C2434" s="138">
        <v>0</v>
      </c>
      <c r="D2434" s="97">
        <v>330852</v>
      </c>
      <c r="E2434" s="77">
        <v>213027430</v>
      </c>
      <c r="F2434" s="125" t="s">
        <v>1051</v>
      </c>
      <c r="G2434" s="139"/>
    </row>
    <row r="2435" spans="1:7" ht="22.5">
      <c r="A2435" s="100">
        <v>540806</v>
      </c>
      <c r="B2435" s="122" t="s">
        <v>2261</v>
      </c>
      <c r="C2435" s="138">
        <v>0</v>
      </c>
      <c r="D2435" s="97">
        <v>247718</v>
      </c>
      <c r="E2435" s="77">
        <v>215027450</v>
      </c>
      <c r="F2435" s="125" t="s">
        <v>1052</v>
      </c>
      <c r="G2435" s="139"/>
    </row>
    <row r="2436" spans="1:7" ht="22.5">
      <c r="A2436" s="100">
        <v>540806</v>
      </c>
      <c r="B2436" s="122" t="s">
        <v>2261</v>
      </c>
      <c r="C2436" s="138">
        <v>0</v>
      </c>
      <c r="D2436" s="97">
        <v>183731</v>
      </c>
      <c r="E2436" s="77">
        <v>219127491</v>
      </c>
      <c r="F2436" s="125" t="s">
        <v>1053</v>
      </c>
      <c r="G2436" s="139"/>
    </row>
    <row r="2437" spans="1:7" ht="22.5">
      <c r="A2437" s="100">
        <v>540806</v>
      </c>
      <c r="B2437" s="122" t="s">
        <v>2261</v>
      </c>
      <c r="C2437" s="138">
        <v>0</v>
      </c>
      <c r="D2437" s="97">
        <v>215338</v>
      </c>
      <c r="E2437" s="100">
        <v>219527495</v>
      </c>
      <c r="F2437" s="125" t="s">
        <v>1054</v>
      </c>
      <c r="G2437" s="139"/>
    </row>
    <row r="2438" spans="1:7" ht="22.5">
      <c r="A2438" s="100">
        <v>540806</v>
      </c>
      <c r="B2438" s="122" t="s">
        <v>2261</v>
      </c>
      <c r="C2438" s="138">
        <v>0</v>
      </c>
      <c r="D2438" s="97">
        <v>118652</v>
      </c>
      <c r="E2438" s="100">
        <v>218027580</v>
      </c>
      <c r="F2438" s="125" t="s">
        <v>1055</v>
      </c>
      <c r="G2438" s="139"/>
    </row>
    <row r="2439" spans="1:7" ht="22.5">
      <c r="A2439" s="100">
        <v>540806</v>
      </c>
      <c r="B2439" s="122" t="s">
        <v>2261</v>
      </c>
      <c r="C2439" s="138">
        <v>0</v>
      </c>
      <c r="D2439" s="97">
        <v>377251</v>
      </c>
      <c r="E2439" s="100">
        <v>210027600</v>
      </c>
      <c r="F2439" s="125" t="s">
        <v>1056</v>
      </c>
      <c r="G2439" s="139"/>
    </row>
    <row r="2440" spans="1:7" ht="22.5">
      <c r="A2440" s="100">
        <v>540806</v>
      </c>
      <c r="B2440" s="122" t="s">
        <v>2261</v>
      </c>
      <c r="C2440" s="138">
        <v>0</v>
      </c>
      <c r="D2440" s="97">
        <v>672749</v>
      </c>
      <c r="E2440" s="100">
        <v>211417614</v>
      </c>
      <c r="F2440" s="125" t="s">
        <v>1057</v>
      </c>
      <c r="G2440" s="139"/>
    </row>
    <row r="2441" spans="1:7" ht="22.5">
      <c r="A2441" s="100">
        <v>540806</v>
      </c>
      <c r="B2441" s="122" t="s">
        <v>2261</v>
      </c>
      <c r="C2441" s="138">
        <v>0</v>
      </c>
      <c r="D2441" s="97">
        <v>71720</v>
      </c>
      <c r="E2441" s="100">
        <v>216027660</v>
      </c>
      <c r="F2441" s="125" t="s">
        <v>1058</v>
      </c>
      <c r="G2441" s="139"/>
    </row>
    <row r="2442" spans="1:7" ht="22.5">
      <c r="A2442" s="100">
        <v>540806</v>
      </c>
      <c r="B2442" s="122" t="s">
        <v>2261</v>
      </c>
      <c r="C2442" s="138">
        <v>0</v>
      </c>
      <c r="D2442" s="97">
        <v>104410</v>
      </c>
      <c r="E2442" s="100">
        <v>214527745</v>
      </c>
      <c r="F2442" s="125" t="s">
        <v>1059</v>
      </c>
      <c r="G2442" s="139"/>
    </row>
    <row r="2443" spans="1:7" ht="22.5">
      <c r="A2443" s="100">
        <v>540806</v>
      </c>
      <c r="B2443" s="122" t="s">
        <v>2261</v>
      </c>
      <c r="C2443" s="138">
        <v>0</v>
      </c>
      <c r="D2443" s="97">
        <v>613029</v>
      </c>
      <c r="E2443" s="77" t="s">
        <v>1060</v>
      </c>
      <c r="F2443" s="125" t="s">
        <v>1061</v>
      </c>
      <c r="G2443" s="139"/>
    </row>
    <row r="2444" spans="1:7" ht="22.5">
      <c r="A2444" s="100">
        <v>540806</v>
      </c>
      <c r="B2444" s="122" t="s">
        <v>2261</v>
      </c>
      <c r="C2444" s="138">
        <v>0</v>
      </c>
      <c r="D2444" s="97">
        <v>295998</v>
      </c>
      <c r="E2444" s="77">
        <v>210027800</v>
      </c>
      <c r="F2444" s="125" t="s">
        <v>1062</v>
      </c>
      <c r="G2444" s="139"/>
    </row>
    <row r="2445" spans="1:7" ht="22.5">
      <c r="A2445" s="100">
        <v>540806</v>
      </c>
      <c r="B2445" s="122" t="s">
        <v>2261</v>
      </c>
      <c r="C2445" s="138">
        <v>0</v>
      </c>
      <c r="D2445" s="97">
        <v>103826</v>
      </c>
      <c r="E2445" s="77">
        <v>211027810</v>
      </c>
      <c r="F2445" s="125" t="s">
        <v>1063</v>
      </c>
      <c r="G2445" s="139"/>
    </row>
    <row r="2446" spans="1:7" ht="22.5">
      <c r="A2446" s="100">
        <v>540806</v>
      </c>
      <c r="B2446" s="122" t="s">
        <v>2261</v>
      </c>
      <c r="C2446" s="138">
        <v>0</v>
      </c>
      <c r="D2446" s="97">
        <v>325796</v>
      </c>
      <c r="E2446" s="100" t="s">
        <v>1064</v>
      </c>
      <c r="F2446" s="125" t="s">
        <v>1065</v>
      </c>
      <c r="G2446" s="139"/>
    </row>
    <row r="2447" spans="1:7" ht="22.5">
      <c r="A2447" s="100">
        <v>540806</v>
      </c>
      <c r="B2447" s="122" t="s">
        <v>2261</v>
      </c>
      <c r="C2447" s="138">
        <v>0</v>
      </c>
      <c r="D2447" s="97">
        <v>152681</v>
      </c>
      <c r="E2447" s="100" t="s">
        <v>1066</v>
      </c>
      <c r="F2447" s="125" t="s">
        <v>1067</v>
      </c>
      <c r="G2447" s="139"/>
    </row>
    <row r="2448" spans="1:7" ht="22.5">
      <c r="A2448" s="100">
        <v>540806</v>
      </c>
      <c r="B2448" s="122" t="s">
        <v>2261</v>
      </c>
      <c r="C2448" s="138">
        <v>0</v>
      </c>
      <c r="D2448" s="97">
        <v>231665</v>
      </c>
      <c r="E2448" s="100" t="s">
        <v>1068</v>
      </c>
      <c r="F2448" s="125" t="s">
        <v>1069</v>
      </c>
      <c r="G2448" s="139"/>
    </row>
    <row r="2449" spans="1:7" ht="22.5">
      <c r="A2449" s="100">
        <v>540806</v>
      </c>
      <c r="B2449" s="122" t="s">
        <v>2261</v>
      </c>
      <c r="C2449" s="138">
        <v>0</v>
      </c>
      <c r="D2449" s="97">
        <v>339298</v>
      </c>
      <c r="E2449" s="100" t="s">
        <v>1070</v>
      </c>
      <c r="F2449" s="125" t="s">
        <v>1071</v>
      </c>
      <c r="G2449" s="139"/>
    </row>
    <row r="2450" spans="1:7" ht="22.5">
      <c r="A2450" s="100">
        <v>540806</v>
      </c>
      <c r="B2450" s="122" t="s">
        <v>2261</v>
      </c>
      <c r="C2450" s="138">
        <v>0</v>
      </c>
      <c r="D2450" s="97">
        <v>56352</v>
      </c>
      <c r="E2450" s="100" t="s">
        <v>1072</v>
      </c>
      <c r="F2450" s="125" t="s">
        <v>1073</v>
      </c>
      <c r="G2450" s="139"/>
    </row>
    <row r="2451" spans="1:7" ht="22.5">
      <c r="A2451" s="100">
        <v>540806</v>
      </c>
      <c r="B2451" s="122" t="s">
        <v>2261</v>
      </c>
      <c r="C2451" s="138">
        <v>0</v>
      </c>
      <c r="D2451" s="97">
        <v>120199</v>
      </c>
      <c r="E2451" s="100" t="s">
        <v>1074</v>
      </c>
      <c r="F2451" s="125" t="s">
        <v>1075</v>
      </c>
      <c r="G2451" s="139"/>
    </row>
    <row r="2452" spans="1:7" ht="22.5">
      <c r="A2452" s="100">
        <v>540806</v>
      </c>
      <c r="B2452" s="122" t="s">
        <v>2261</v>
      </c>
      <c r="C2452" s="138">
        <v>0</v>
      </c>
      <c r="D2452" s="97">
        <v>420546</v>
      </c>
      <c r="E2452" s="100" t="s">
        <v>1076</v>
      </c>
      <c r="F2452" s="125" t="s">
        <v>1077</v>
      </c>
      <c r="G2452" s="139"/>
    </row>
    <row r="2453" spans="1:7" ht="22.5">
      <c r="A2453" s="100">
        <v>540806</v>
      </c>
      <c r="B2453" s="122" t="s">
        <v>2261</v>
      </c>
      <c r="C2453" s="138">
        <v>0</v>
      </c>
      <c r="D2453" s="97">
        <v>140972</v>
      </c>
      <c r="E2453" s="100" t="s">
        <v>1078</v>
      </c>
      <c r="F2453" s="125" t="s">
        <v>1079</v>
      </c>
      <c r="G2453" s="139"/>
    </row>
    <row r="2454" spans="1:7" ht="22.5">
      <c r="A2454" s="100">
        <v>540806</v>
      </c>
      <c r="B2454" s="122" t="s">
        <v>2261</v>
      </c>
      <c r="C2454" s="138">
        <v>0</v>
      </c>
      <c r="D2454" s="97">
        <v>39298</v>
      </c>
      <c r="E2454" s="100">
        <v>214441244</v>
      </c>
      <c r="F2454" s="125" t="s">
        <v>1080</v>
      </c>
      <c r="G2454" s="139"/>
    </row>
    <row r="2455" spans="1:7" ht="22.5">
      <c r="A2455" s="100">
        <v>540806</v>
      </c>
      <c r="B2455" s="122" t="s">
        <v>2261</v>
      </c>
      <c r="C2455" s="138">
        <v>0</v>
      </c>
      <c r="D2455" s="97">
        <v>789479</v>
      </c>
      <c r="E2455" s="100" t="s">
        <v>1081</v>
      </c>
      <c r="F2455" s="125" t="s">
        <v>1082</v>
      </c>
      <c r="G2455" s="139"/>
    </row>
    <row r="2456" spans="1:7" ht="22.5">
      <c r="A2456" s="100">
        <v>540806</v>
      </c>
      <c r="B2456" s="122" t="s">
        <v>2261</v>
      </c>
      <c r="C2456" s="138">
        <v>0</v>
      </c>
      <c r="D2456" s="97">
        <v>360986</v>
      </c>
      <c r="E2456" s="77" t="s">
        <v>1083</v>
      </c>
      <c r="F2456" s="125" t="s">
        <v>1084</v>
      </c>
      <c r="G2456" s="139"/>
    </row>
    <row r="2457" spans="1:7" ht="22.5">
      <c r="A2457" s="100">
        <v>540806</v>
      </c>
      <c r="B2457" s="122" t="s">
        <v>2261</v>
      </c>
      <c r="C2457" s="138">
        <v>0</v>
      </c>
      <c r="D2457" s="97">
        <v>208216</v>
      </c>
      <c r="E2457" s="77" t="s">
        <v>298</v>
      </c>
      <c r="F2457" s="125" t="s">
        <v>3149</v>
      </c>
      <c r="G2457" s="139"/>
    </row>
    <row r="2458" spans="1:7" ht="22.5">
      <c r="A2458" s="100">
        <v>540806</v>
      </c>
      <c r="B2458" s="122" t="s">
        <v>2261</v>
      </c>
      <c r="C2458" s="138">
        <v>0</v>
      </c>
      <c r="D2458" s="97">
        <v>95732</v>
      </c>
      <c r="E2458" s="77" t="s">
        <v>1085</v>
      </c>
      <c r="F2458" s="125" t="s">
        <v>1086</v>
      </c>
      <c r="G2458" s="139"/>
    </row>
    <row r="2459" spans="1:7" ht="22.5">
      <c r="A2459" s="100">
        <v>540806</v>
      </c>
      <c r="B2459" s="122" t="s">
        <v>2261</v>
      </c>
      <c r="C2459" s="138">
        <v>0</v>
      </c>
      <c r="D2459" s="97">
        <v>171564</v>
      </c>
      <c r="E2459" s="77" t="s">
        <v>1087</v>
      </c>
      <c r="F2459" s="125" t="s">
        <v>1088</v>
      </c>
      <c r="G2459" s="139"/>
    </row>
    <row r="2460" spans="1:7" ht="22.5">
      <c r="A2460" s="100">
        <v>540806</v>
      </c>
      <c r="B2460" s="122" t="s">
        <v>2261</v>
      </c>
      <c r="C2460" s="138">
        <v>0</v>
      </c>
      <c r="D2460" s="97">
        <v>308967</v>
      </c>
      <c r="E2460" s="77" t="s">
        <v>2668</v>
      </c>
      <c r="F2460" s="125" t="s">
        <v>1089</v>
      </c>
      <c r="G2460" s="139"/>
    </row>
    <row r="2461" spans="1:7" ht="22.5">
      <c r="A2461" s="100">
        <v>540806</v>
      </c>
      <c r="B2461" s="122" t="s">
        <v>2261</v>
      </c>
      <c r="C2461" s="138">
        <v>0</v>
      </c>
      <c r="D2461" s="97">
        <v>184769</v>
      </c>
      <c r="E2461" s="77" t="s">
        <v>1090</v>
      </c>
      <c r="F2461" s="125" t="s">
        <v>1091</v>
      </c>
      <c r="G2461" s="139"/>
    </row>
    <row r="2462" spans="1:7" ht="22.5">
      <c r="A2462" s="100">
        <v>540806</v>
      </c>
      <c r="B2462" s="122" t="s">
        <v>2261</v>
      </c>
      <c r="C2462" s="138">
        <v>0</v>
      </c>
      <c r="D2462" s="97">
        <v>731065</v>
      </c>
      <c r="E2462" s="77" t="s">
        <v>1092</v>
      </c>
      <c r="F2462" s="125" t="s">
        <v>1093</v>
      </c>
      <c r="G2462" s="139"/>
    </row>
    <row r="2463" spans="1:7" ht="22.5">
      <c r="A2463" s="100">
        <v>540806</v>
      </c>
      <c r="B2463" s="122" t="s">
        <v>2261</v>
      </c>
      <c r="C2463" s="138">
        <v>0</v>
      </c>
      <c r="D2463" s="97">
        <v>110116</v>
      </c>
      <c r="E2463" s="77">
        <v>218341483</v>
      </c>
      <c r="F2463" s="125" t="s">
        <v>1094</v>
      </c>
      <c r="G2463" s="139"/>
    </row>
    <row r="2464" spans="1:7" ht="22.5">
      <c r="A2464" s="100">
        <v>540806</v>
      </c>
      <c r="B2464" s="122" t="s">
        <v>2261</v>
      </c>
      <c r="C2464" s="138">
        <v>0</v>
      </c>
      <c r="D2464" s="97">
        <v>122633</v>
      </c>
      <c r="E2464" s="77" t="s">
        <v>1095</v>
      </c>
      <c r="F2464" s="125" t="s">
        <v>1096</v>
      </c>
      <c r="G2464" s="139"/>
    </row>
    <row r="2465" spans="1:7" ht="22.5">
      <c r="A2465" s="100">
        <v>540806</v>
      </c>
      <c r="B2465" s="122" t="s">
        <v>2261</v>
      </c>
      <c r="C2465" s="138">
        <v>0</v>
      </c>
      <c r="D2465" s="97">
        <v>87443</v>
      </c>
      <c r="E2465" s="77" t="s">
        <v>1097</v>
      </c>
      <c r="F2465" s="125" t="s">
        <v>1098</v>
      </c>
      <c r="G2465" s="139"/>
    </row>
    <row r="2466" spans="1:7" ht="22.5">
      <c r="A2466" s="100">
        <v>540806</v>
      </c>
      <c r="B2466" s="122" t="s">
        <v>2261</v>
      </c>
      <c r="C2466" s="138">
        <v>0</v>
      </c>
      <c r="D2466" s="97">
        <v>290728</v>
      </c>
      <c r="E2466" s="77" t="s">
        <v>1099</v>
      </c>
      <c r="F2466" s="125" t="s">
        <v>1100</v>
      </c>
      <c r="G2466" s="139"/>
    </row>
    <row r="2467" spans="1:7" ht="22.5">
      <c r="A2467" s="100">
        <v>540806</v>
      </c>
      <c r="B2467" s="122" t="s">
        <v>2261</v>
      </c>
      <c r="C2467" s="138">
        <v>0</v>
      </c>
      <c r="D2467" s="97">
        <v>150711</v>
      </c>
      <c r="E2467" s="77" t="s">
        <v>1101</v>
      </c>
      <c r="F2467" s="125" t="s">
        <v>659</v>
      </c>
      <c r="G2467" s="139"/>
    </row>
    <row r="2468" spans="1:7" ht="22.5">
      <c r="A2468" s="100">
        <v>540806</v>
      </c>
      <c r="B2468" s="122" t="s">
        <v>2261</v>
      </c>
      <c r="C2468" s="138">
        <v>0</v>
      </c>
      <c r="D2468" s="97">
        <v>174807</v>
      </c>
      <c r="E2468" s="77">
        <v>214841548</v>
      </c>
      <c r="F2468" s="125" t="s">
        <v>1102</v>
      </c>
      <c r="G2468" s="139"/>
    </row>
    <row r="2469" spans="1:7" ht="22.5">
      <c r="A2469" s="100">
        <v>540806</v>
      </c>
      <c r="B2469" s="122" t="s">
        <v>2261</v>
      </c>
      <c r="C2469" s="138">
        <v>0</v>
      </c>
      <c r="D2469" s="97">
        <v>1289447</v>
      </c>
      <c r="E2469" s="77" t="s">
        <v>1103</v>
      </c>
      <c r="F2469" s="125" t="s">
        <v>1104</v>
      </c>
      <c r="G2469" s="139"/>
    </row>
    <row r="2470" spans="1:7" ht="22.5">
      <c r="A2470" s="100">
        <v>540806</v>
      </c>
      <c r="B2470" s="122" t="s">
        <v>2261</v>
      </c>
      <c r="C2470" s="138">
        <v>0</v>
      </c>
      <c r="D2470" s="97">
        <v>240569</v>
      </c>
      <c r="E2470" s="77" t="s">
        <v>1105</v>
      </c>
      <c r="F2470" s="125" t="s">
        <v>1106</v>
      </c>
      <c r="G2470" s="139"/>
    </row>
    <row r="2471" spans="1:7" ht="22.5">
      <c r="A2471" s="100">
        <v>540806</v>
      </c>
      <c r="B2471" s="122" t="s">
        <v>2261</v>
      </c>
      <c r="C2471" s="138">
        <v>0</v>
      </c>
      <c r="D2471" s="97">
        <v>128555</v>
      </c>
      <c r="E2471" s="77" t="s">
        <v>1107</v>
      </c>
      <c r="F2471" s="125" t="s">
        <v>1108</v>
      </c>
      <c r="G2471" s="139"/>
    </row>
    <row r="2472" spans="1:7" ht="22.5">
      <c r="A2472" s="100">
        <v>540806</v>
      </c>
      <c r="B2472" s="122" t="s">
        <v>2261</v>
      </c>
      <c r="C2472" s="138">
        <v>0</v>
      </c>
      <c r="D2472" s="97">
        <v>467948</v>
      </c>
      <c r="E2472" s="77" t="s">
        <v>1109</v>
      </c>
      <c r="F2472" s="125" t="s">
        <v>1110</v>
      </c>
      <c r="G2472" s="139"/>
    </row>
    <row r="2473" spans="1:7" ht="22.5">
      <c r="A2473" s="100">
        <v>540806</v>
      </c>
      <c r="B2473" s="122" t="s">
        <v>2261</v>
      </c>
      <c r="C2473" s="138">
        <v>0</v>
      </c>
      <c r="D2473" s="97">
        <v>143505</v>
      </c>
      <c r="E2473" s="77" t="s">
        <v>2795</v>
      </c>
      <c r="F2473" s="125" t="s">
        <v>609</v>
      </c>
      <c r="G2473" s="139"/>
    </row>
    <row r="2474" spans="1:7" ht="22.5">
      <c r="A2474" s="100">
        <v>540806</v>
      </c>
      <c r="B2474" s="122" t="s">
        <v>2261</v>
      </c>
      <c r="C2474" s="138">
        <v>0</v>
      </c>
      <c r="D2474" s="97">
        <v>189051</v>
      </c>
      <c r="E2474" s="77" t="s">
        <v>1111</v>
      </c>
      <c r="F2474" s="125" t="s">
        <v>1112</v>
      </c>
      <c r="G2474" s="139"/>
    </row>
    <row r="2475" spans="1:7" ht="22.5">
      <c r="A2475" s="100">
        <v>540806</v>
      </c>
      <c r="B2475" s="122" t="s">
        <v>2261</v>
      </c>
      <c r="C2475" s="138">
        <v>0</v>
      </c>
      <c r="D2475" s="97">
        <v>212181</v>
      </c>
      <c r="E2475" s="77">
        <v>219141791</v>
      </c>
      <c r="F2475" s="125" t="s">
        <v>1113</v>
      </c>
      <c r="G2475" s="139"/>
    </row>
    <row r="2476" spans="1:7" ht="22.5">
      <c r="A2476" s="100">
        <v>540806</v>
      </c>
      <c r="B2476" s="122" t="s">
        <v>2261</v>
      </c>
      <c r="C2476" s="138">
        <v>0</v>
      </c>
      <c r="D2476" s="97">
        <v>132755</v>
      </c>
      <c r="E2476" s="77" t="s">
        <v>2929</v>
      </c>
      <c r="F2476" s="125" t="s">
        <v>1114</v>
      </c>
      <c r="G2476" s="139"/>
    </row>
    <row r="2477" spans="1:7" ht="22.5">
      <c r="A2477" s="100">
        <v>540806</v>
      </c>
      <c r="B2477" s="122" t="s">
        <v>2261</v>
      </c>
      <c r="C2477" s="138">
        <v>0</v>
      </c>
      <c r="D2477" s="97">
        <v>237558</v>
      </c>
      <c r="E2477" s="77" t="s">
        <v>1115</v>
      </c>
      <c r="F2477" s="125" t="s">
        <v>1116</v>
      </c>
      <c r="G2477" s="139"/>
    </row>
    <row r="2478" spans="1:7" ht="22.5">
      <c r="A2478" s="100">
        <v>540806</v>
      </c>
      <c r="B2478" s="122" t="s">
        <v>2261</v>
      </c>
      <c r="C2478" s="138">
        <v>0</v>
      </c>
      <c r="D2478" s="97">
        <v>110791</v>
      </c>
      <c r="E2478" s="77" t="s">
        <v>1117</v>
      </c>
      <c r="F2478" s="125" t="s">
        <v>1118</v>
      </c>
      <c r="G2478" s="139"/>
    </row>
    <row r="2479" spans="1:7" ht="22.5">
      <c r="A2479" s="100">
        <v>540806</v>
      </c>
      <c r="B2479" s="122" t="s">
        <v>2261</v>
      </c>
      <c r="C2479" s="138">
        <v>0</v>
      </c>
      <c r="D2479" s="97">
        <v>254623</v>
      </c>
      <c r="E2479" s="77" t="s">
        <v>1119</v>
      </c>
      <c r="F2479" s="125" t="s">
        <v>1120</v>
      </c>
      <c r="G2479" s="139"/>
    </row>
    <row r="2480" spans="1:7" ht="22.5">
      <c r="A2480" s="100">
        <v>540806</v>
      </c>
      <c r="B2480" s="122" t="s">
        <v>2261</v>
      </c>
      <c r="C2480" s="138">
        <v>0</v>
      </c>
      <c r="D2480" s="97">
        <v>107819</v>
      </c>
      <c r="E2480" s="77" t="s">
        <v>1121</v>
      </c>
      <c r="F2480" s="125" t="s">
        <v>1122</v>
      </c>
      <c r="G2480" s="139"/>
    </row>
    <row r="2481" spans="1:7" ht="22.5">
      <c r="A2481" s="100">
        <v>540806</v>
      </c>
      <c r="B2481" s="122" t="s">
        <v>2261</v>
      </c>
      <c r="C2481" s="138">
        <v>0</v>
      </c>
      <c r="D2481" s="97">
        <v>109483</v>
      </c>
      <c r="E2481" s="77" t="s">
        <v>1123</v>
      </c>
      <c r="F2481" s="125" t="s">
        <v>1124</v>
      </c>
      <c r="G2481" s="139"/>
    </row>
    <row r="2482" spans="1:7" ht="22.5">
      <c r="A2482" s="100">
        <v>540806</v>
      </c>
      <c r="B2482" s="122" t="s">
        <v>2261</v>
      </c>
      <c r="C2482" s="138">
        <v>0</v>
      </c>
      <c r="D2482" s="97">
        <v>2006889</v>
      </c>
      <c r="E2482" s="100" t="s">
        <v>1125</v>
      </c>
      <c r="F2482" s="125" t="s">
        <v>1126</v>
      </c>
      <c r="G2482" s="139"/>
    </row>
    <row r="2483" spans="1:7" ht="22.5">
      <c r="A2483" s="100">
        <v>540806</v>
      </c>
      <c r="B2483" s="122" t="s">
        <v>2261</v>
      </c>
      <c r="C2483" s="138">
        <v>0</v>
      </c>
      <c r="D2483" s="97">
        <v>157609</v>
      </c>
      <c r="E2483" s="100" t="s">
        <v>1127</v>
      </c>
      <c r="F2483" s="125" t="s">
        <v>669</v>
      </c>
      <c r="G2483" s="139"/>
    </row>
    <row r="2484" spans="1:7" ht="22.5">
      <c r="A2484" s="100">
        <v>540806</v>
      </c>
      <c r="B2484" s="122" t="s">
        <v>2261</v>
      </c>
      <c r="C2484" s="138">
        <v>0</v>
      </c>
      <c r="D2484" s="97">
        <v>310563</v>
      </c>
      <c r="E2484" s="100" t="s">
        <v>1128</v>
      </c>
      <c r="F2484" s="125" t="s">
        <v>1129</v>
      </c>
      <c r="G2484" s="139"/>
    </row>
    <row r="2485" spans="1:7" ht="22.5">
      <c r="A2485" s="100">
        <v>540806</v>
      </c>
      <c r="B2485" s="122" t="s">
        <v>2261</v>
      </c>
      <c r="C2485" s="138">
        <v>0</v>
      </c>
      <c r="D2485" s="97">
        <v>363702</v>
      </c>
      <c r="E2485" s="77" t="s">
        <v>1130</v>
      </c>
      <c r="F2485" s="125" t="s">
        <v>1131</v>
      </c>
      <c r="G2485" s="139"/>
    </row>
    <row r="2486" spans="1:7" ht="22.5">
      <c r="A2486" s="100">
        <v>540806</v>
      </c>
      <c r="B2486" s="122" t="s">
        <v>2261</v>
      </c>
      <c r="C2486" s="138">
        <v>0</v>
      </c>
      <c r="D2486" s="97">
        <v>103269</v>
      </c>
      <c r="E2486" s="100" t="s">
        <v>1132</v>
      </c>
      <c r="F2486" s="125" t="s">
        <v>1133</v>
      </c>
      <c r="G2486" s="139"/>
    </row>
    <row r="2487" spans="1:7" ht="22.5">
      <c r="A2487" s="100">
        <v>540806</v>
      </c>
      <c r="B2487" s="122" t="s">
        <v>2261</v>
      </c>
      <c r="C2487" s="138">
        <v>0</v>
      </c>
      <c r="D2487" s="97">
        <v>80990</v>
      </c>
      <c r="E2487" s="100" t="s">
        <v>1134</v>
      </c>
      <c r="F2487" s="125" t="s">
        <v>1135</v>
      </c>
      <c r="G2487" s="139"/>
    </row>
    <row r="2488" spans="1:7" ht="22.5">
      <c r="A2488" s="100">
        <v>540806</v>
      </c>
      <c r="B2488" s="122" t="s">
        <v>2261</v>
      </c>
      <c r="C2488" s="138">
        <v>0</v>
      </c>
      <c r="D2488" s="97">
        <v>500991</v>
      </c>
      <c r="E2488" s="100" t="s">
        <v>1136</v>
      </c>
      <c r="F2488" s="125" t="s">
        <v>1137</v>
      </c>
      <c r="G2488" s="139"/>
    </row>
    <row r="2489" spans="1:7" ht="22.5">
      <c r="A2489" s="100">
        <v>540806</v>
      </c>
      <c r="B2489" s="122" t="s">
        <v>2261</v>
      </c>
      <c r="C2489" s="138">
        <v>0</v>
      </c>
      <c r="D2489" s="97">
        <v>153060</v>
      </c>
      <c r="E2489" s="100" t="s">
        <v>1138</v>
      </c>
      <c r="F2489" s="125" t="s">
        <v>1139</v>
      </c>
      <c r="G2489" s="139"/>
    </row>
    <row r="2490" spans="1:7" ht="22.5">
      <c r="A2490" s="100">
        <v>540806</v>
      </c>
      <c r="B2490" s="122" t="s">
        <v>2261</v>
      </c>
      <c r="C2490" s="138">
        <v>0</v>
      </c>
      <c r="D2490" s="97">
        <v>49569</v>
      </c>
      <c r="E2490" s="100" t="s">
        <v>1140</v>
      </c>
      <c r="F2490" s="125" t="s">
        <v>1141</v>
      </c>
      <c r="G2490" s="139"/>
    </row>
    <row r="2491" spans="1:7" ht="22.5">
      <c r="A2491" s="100">
        <v>540806</v>
      </c>
      <c r="B2491" s="122" t="s">
        <v>2261</v>
      </c>
      <c r="C2491" s="138">
        <v>0</v>
      </c>
      <c r="D2491" s="97">
        <v>1227209</v>
      </c>
      <c r="E2491" s="100" t="s">
        <v>1142</v>
      </c>
      <c r="F2491" s="125" t="s">
        <v>755</v>
      </c>
      <c r="G2491" s="139"/>
    </row>
    <row r="2492" spans="1:7" ht="22.5">
      <c r="A2492" s="100">
        <v>540806</v>
      </c>
      <c r="B2492" s="122" t="s">
        <v>2261</v>
      </c>
      <c r="C2492" s="138">
        <v>0</v>
      </c>
      <c r="D2492" s="97">
        <v>556051</v>
      </c>
      <c r="E2492" s="100" t="s">
        <v>1143</v>
      </c>
      <c r="F2492" s="125" t="s">
        <v>1144</v>
      </c>
      <c r="G2492" s="139"/>
    </row>
    <row r="2493" spans="1:7" ht="22.5">
      <c r="A2493" s="100">
        <v>540806</v>
      </c>
      <c r="B2493" s="122" t="s">
        <v>2261</v>
      </c>
      <c r="C2493" s="138">
        <v>0</v>
      </c>
      <c r="D2493" s="97">
        <v>1388150</v>
      </c>
      <c r="E2493" s="100" t="s">
        <v>1145</v>
      </c>
      <c r="F2493" s="125" t="s">
        <v>1146</v>
      </c>
      <c r="G2493" s="139"/>
    </row>
    <row r="2494" spans="1:7" ht="22.5">
      <c r="A2494" s="100">
        <v>540806</v>
      </c>
      <c r="B2494" s="122" t="s">
        <v>2261</v>
      </c>
      <c r="C2494" s="138">
        <v>0</v>
      </c>
      <c r="D2494" s="97">
        <v>142362</v>
      </c>
      <c r="E2494" s="100" t="s">
        <v>1147</v>
      </c>
      <c r="F2494" s="125" t="s">
        <v>1148</v>
      </c>
      <c r="G2494" s="139"/>
    </row>
    <row r="2495" spans="1:7" ht="22.5">
      <c r="A2495" s="100">
        <v>540806</v>
      </c>
      <c r="B2495" s="122" t="s">
        <v>2261</v>
      </c>
      <c r="C2495" s="138">
        <v>0</v>
      </c>
      <c r="D2495" s="97">
        <v>305049</v>
      </c>
      <c r="E2495" s="100" t="s">
        <v>1149</v>
      </c>
      <c r="F2495" s="125" t="s">
        <v>491</v>
      </c>
      <c r="G2495" s="139"/>
    </row>
    <row r="2496" spans="1:7" ht="22.5">
      <c r="A2496" s="100">
        <v>540806</v>
      </c>
      <c r="B2496" s="122" t="s">
        <v>2261</v>
      </c>
      <c r="C2496" s="138">
        <v>0</v>
      </c>
      <c r="D2496" s="97">
        <v>189317</v>
      </c>
      <c r="E2496" s="77" t="s">
        <v>1150</v>
      </c>
      <c r="F2496" s="125" t="s">
        <v>1151</v>
      </c>
      <c r="G2496" s="139"/>
    </row>
    <row r="2497" spans="1:7" ht="22.5">
      <c r="A2497" s="100">
        <v>540806</v>
      </c>
      <c r="B2497" s="122" t="s">
        <v>2261</v>
      </c>
      <c r="C2497" s="138">
        <v>0</v>
      </c>
      <c r="D2497" s="97">
        <v>460127</v>
      </c>
      <c r="E2497" s="77" t="s">
        <v>1152</v>
      </c>
      <c r="F2497" s="125" t="s">
        <v>1153</v>
      </c>
      <c r="G2497" s="139"/>
    </row>
    <row r="2498" spans="1:7" ht="22.5">
      <c r="A2498" s="100">
        <v>540806</v>
      </c>
      <c r="B2498" s="122" t="s">
        <v>2261</v>
      </c>
      <c r="C2498" s="138">
        <v>0</v>
      </c>
      <c r="D2498" s="97">
        <v>561686</v>
      </c>
      <c r="E2498" s="77" t="s">
        <v>1154</v>
      </c>
      <c r="F2498" s="125" t="s">
        <v>1155</v>
      </c>
      <c r="G2498" s="139"/>
    </row>
    <row r="2499" spans="1:7" ht="22.5">
      <c r="A2499" s="100">
        <v>540806</v>
      </c>
      <c r="B2499" s="122" t="s">
        <v>2261</v>
      </c>
      <c r="C2499" s="138">
        <v>0</v>
      </c>
      <c r="D2499" s="97">
        <v>179136</v>
      </c>
      <c r="E2499" s="77" t="s">
        <v>1156</v>
      </c>
      <c r="F2499" s="125" t="s">
        <v>1157</v>
      </c>
      <c r="G2499" s="139"/>
    </row>
    <row r="2500" spans="1:7" ht="22.5">
      <c r="A2500" s="100">
        <v>540806</v>
      </c>
      <c r="B2500" s="122" t="s">
        <v>2261</v>
      </c>
      <c r="C2500" s="138">
        <v>0</v>
      </c>
      <c r="D2500" s="97">
        <v>285013</v>
      </c>
      <c r="E2500" s="77" t="s">
        <v>1158</v>
      </c>
      <c r="F2500" s="125" t="s">
        <v>1159</v>
      </c>
      <c r="G2500" s="139"/>
    </row>
    <row r="2501" spans="1:7" ht="22.5">
      <c r="A2501" s="100">
        <v>540806</v>
      </c>
      <c r="B2501" s="122" t="s">
        <v>2261</v>
      </c>
      <c r="C2501" s="138">
        <v>0</v>
      </c>
      <c r="D2501" s="97">
        <v>214207</v>
      </c>
      <c r="E2501" s="77" t="s">
        <v>1160</v>
      </c>
      <c r="F2501" s="125" t="s">
        <v>3128</v>
      </c>
      <c r="G2501" s="139"/>
    </row>
    <row r="2502" spans="1:7" ht="22.5">
      <c r="A2502" s="100">
        <v>540806</v>
      </c>
      <c r="B2502" s="122" t="s">
        <v>2261</v>
      </c>
      <c r="C2502" s="138">
        <v>0</v>
      </c>
      <c r="D2502" s="97">
        <v>1233104</v>
      </c>
      <c r="E2502" s="77">
        <v>214547245</v>
      </c>
      <c r="F2502" s="125" t="s">
        <v>1161</v>
      </c>
      <c r="G2502" s="139"/>
    </row>
    <row r="2503" spans="1:7" ht="22.5">
      <c r="A2503" s="100">
        <v>540806</v>
      </c>
      <c r="B2503" s="122" t="s">
        <v>2261</v>
      </c>
      <c r="C2503" s="138">
        <v>0</v>
      </c>
      <c r="D2503" s="97">
        <v>288270</v>
      </c>
      <c r="E2503" s="77">
        <v>215847258</v>
      </c>
      <c r="F2503" s="125" t="s">
        <v>1162</v>
      </c>
      <c r="G2503" s="139"/>
    </row>
    <row r="2504" spans="1:7" ht="22.5">
      <c r="A2504" s="100">
        <v>540806</v>
      </c>
      <c r="B2504" s="122" t="s">
        <v>2261</v>
      </c>
      <c r="C2504" s="138">
        <v>0</v>
      </c>
      <c r="D2504" s="97">
        <v>359152</v>
      </c>
      <c r="E2504" s="77">
        <v>216847268</v>
      </c>
      <c r="F2504" s="125" t="s">
        <v>1163</v>
      </c>
      <c r="G2504" s="139"/>
    </row>
    <row r="2505" spans="1:7" ht="22.5">
      <c r="A2505" s="100">
        <v>540806</v>
      </c>
      <c r="B2505" s="122" t="s">
        <v>2261</v>
      </c>
      <c r="C2505" s="138">
        <v>0</v>
      </c>
      <c r="D2505" s="97">
        <v>739111</v>
      </c>
      <c r="E2505" s="77">
        <v>218847288</v>
      </c>
      <c r="F2505" s="125" t="s">
        <v>1164</v>
      </c>
      <c r="G2505" s="139"/>
    </row>
    <row r="2506" spans="1:7" ht="22.5">
      <c r="A2506" s="100">
        <v>540806</v>
      </c>
      <c r="B2506" s="122" t="s">
        <v>2261</v>
      </c>
      <c r="C2506" s="138">
        <v>0</v>
      </c>
      <c r="D2506" s="97">
        <v>587590</v>
      </c>
      <c r="E2506" s="77">
        <v>211847318</v>
      </c>
      <c r="F2506" s="125" t="s">
        <v>1165</v>
      </c>
      <c r="G2506" s="139"/>
    </row>
    <row r="2507" spans="1:7" ht="22.5">
      <c r="A2507" s="100">
        <v>540806</v>
      </c>
      <c r="B2507" s="122" t="s">
        <v>2261</v>
      </c>
      <c r="C2507" s="138">
        <v>0</v>
      </c>
      <c r="D2507" s="97">
        <v>345174</v>
      </c>
      <c r="E2507" s="77">
        <v>216047460</v>
      </c>
      <c r="F2507" s="125" t="s">
        <v>1166</v>
      </c>
      <c r="G2507" s="139"/>
    </row>
    <row r="2508" spans="1:7" ht="22.5">
      <c r="A2508" s="100">
        <v>540806</v>
      </c>
      <c r="B2508" s="122" t="s">
        <v>2261</v>
      </c>
      <c r="C2508" s="138">
        <v>0</v>
      </c>
      <c r="D2508" s="97">
        <v>162136</v>
      </c>
      <c r="E2508" s="77">
        <v>214147541</v>
      </c>
      <c r="F2508" s="125" t="s">
        <v>1167</v>
      </c>
      <c r="G2508" s="139"/>
    </row>
    <row r="2509" spans="1:7" ht="22.5">
      <c r="A2509" s="100">
        <v>540806</v>
      </c>
      <c r="B2509" s="122" t="s">
        <v>2261</v>
      </c>
      <c r="C2509" s="138">
        <v>0</v>
      </c>
      <c r="D2509" s="97">
        <v>253183</v>
      </c>
      <c r="E2509" s="77">
        <v>214547545</v>
      </c>
      <c r="F2509" s="125" t="s">
        <v>1168</v>
      </c>
      <c r="G2509" s="139"/>
    </row>
    <row r="2510" spans="1:7" ht="22.5">
      <c r="A2510" s="100">
        <v>540806</v>
      </c>
      <c r="B2510" s="122" t="s">
        <v>2261</v>
      </c>
      <c r="C2510" s="138">
        <v>0</v>
      </c>
      <c r="D2510" s="97">
        <v>597561</v>
      </c>
      <c r="E2510" s="77">
        <v>215147551</v>
      </c>
      <c r="F2510" s="125" t="s">
        <v>1169</v>
      </c>
      <c r="G2510" s="139"/>
    </row>
    <row r="2511" spans="1:7" ht="22.5">
      <c r="A2511" s="100">
        <v>540806</v>
      </c>
      <c r="B2511" s="122" t="s">
        <v>2261</v>
      </c>
      <c r="C2511" s="138">
        <v>0</v>
      </c>
      <c r="D2511" s="97">
        <v>921863</v>
      </c>
      <c r="E2511" s="77">
        <v>215547555</v>
      </c>
      <c r="F2511" s="125" t="s">
        <v>1170</v>
      </c>
      <c r="G2511" s="139"/>
    </row>
    <row r="2512" spans="1:7" ht="22.5">
      <c r="A2512" s="100">
        <v>540806</v>
      </c>
      <c r="B2512" s="122" t="s">
        <v>2261</v>
      </c>
      <c r="C2512" s="138">
        <v>0</v>
      </c>
      <c r="D2512" s="97">
        <v>446558</v>
      </c>
      <c r="E2512" s="77">
        <v>217047570</v>
      </c>
      <c r="F2512" s="125" t="s">
        <v>1171</v>
      </c>
      <c r="G2512" s="139"/>
    </row>
    <row r="2513" spans="1:7" ht="22.5">
      <c r="A2513" s="100">
        <v>540806</v>
      </c>
      <c r="B2513" s="122" t="s">
        <v>2261</v>
      </c>
      <c r="C2513" s="138">
        <v>0</v>
      </c>
      <c r="D2513" s="97">
        <v>225507</v>
      </c>
      <c r="E2513" s="77">
        <v>210547605</v>
      </c>
      <c r="F2513" s="125" t="s">
        <v>1172</v>
      </c>
      <c r="G2513" s="139"/>
    </row>
    <row r="2514" spans="1:7" ht="22.5">
      <c r="A2514" s="100">
        <v>540806</v>
      </c>
      <c r="B2514" s="122" t="s">
        <v>2261</v>
      </c>
      <c r="C2514" s="138">
        <v>0</v>
      </c>
      <c r="D2514" s="97">
        <v>248110</v>
      </c>
      <c r="E2514" s="77">
        <v>216047660</v>
      </c>
      <c r="F2514" s="125" t="s">
        <v>1173</v>
      </c>
      <c r="G2514" s="139"/>
    </row>
    <row r="2515" spans="1:7" ht="22.5">
      <c r="A2515" s="100">
        <v>540806</v>
      </c>
      <c r="B2515" s="122" t="s">
        <v>2261</v>
      </c>
      <c r="C2515" s="138">
        <v>0</v>
      </c>
      <c r="D2515" s="97">
        <v>214211</v>
      </c>
      <c r="E2515" s="77">
        <v>217547675</v>
      </c>
      <c r="F2515" s="125" t="s">
        <v>662</v>
      </c>
      <c r="G2515" s="139"/>
    </row>
    <row r="2516" spans="1:7" ht="22.5">
      <c r="A2516" s="100">
        <v>540806</v>
      </c>
      <c r="B2516" s="122" t="s">
        <v>2261</v>
      </c>
      <c r="C2516" s="138">
        <v>0</v>
      </c>
      <c r="D2516" s="97">
        <v>472283</v>
      </c>
      <c r="E2516" s="77">
        <v>219247692</v>
      </c>
      <c r="F2516" s="125" t="s">
        <v>717</v>
      </c>
      <c r="G2516" s="139"/>
    </row>
    <row r="2517" spans="1:7" ht="22.5">
      <c r="A2517" s="100">
        <v>540806</v>
      </c>
      <c r="B2517" s="122" t="s">
        <v>2261</v>
      </c>
      <c r="C2517" s="138">
        <v>0</v>
      </c>
      <c r="D2517" s="97">
        <v>241389</v>
      </c>
      <c r="E2517" s="77">
        <v>210347703</v>
      </c>
      <c r="F2517" s="125" t="s">
        <v>1174</v>
      </c>
      <c r="G2517" s="139"/>
    </row>
    <row r="2518" spans="1:7" ht="22.5">
      <c r="A2518" s="100">
        <v>540806</v>
      </c>
      <c r="B2518" s="122" t="s">
        <v>2261</v>
      </c>
      <c r="C2518" s="138">
        <v>0</v>
      </c>
      <c r="D2518" s="97">
        <v>471012</v>
      </c>
      <c r="E2518" s="77">
        <v>210747707</v>
      </c>
      <c r="F2518" s="125" t="s">
        <v>2269</v>
      </c>
      <c r="G2518" s="139"/>
    </row>
    <row r="2519" spans="1:7" ht="22.5">
      <c r="A2519" s="100">
        <v>540806</v>
      </c>
      <c r="B2519" s="122" t="s">
        <v>2261</v>
      </c>
      <c r="C2519" s="138">
        <v>0</v>
      </c>
      <c r="D2519" s="97">
        <v>292464</v>
      </c>
      <c r="E2519" s="77">
        <v>212047720</v>
      </c>
      <c r="F2519" s="125" t="s">
        <v>1175</v>
      </c>
      <c r="G2519" s="139"/>
    </row>
    <row r="2520" spans="1:7" ht="22.5">
      <c r="A2520" s="100">
        <v>540806</v>
      </c>
      <c r="B2520" s="122" t="s">
        <v>2261</v>
      </c>
      <c r="C2520" s="138">
        <v>0</v>
      </c>
      <c r="D2520" s="97">
        <v>435791</v>
      </c>
      <c r="E2520" s="77">
        <v>214547745</v>
      </c>
      <c r="F2520" s="125" t="s">
        <v>1176</v>
      </c>
      <c r="G2520" s="139"/>
    </row>
    <row r="2521" spans="1:7" ht="22.5">
      <c r="A2521" s="100">
        <v>540806</v>
      </c>
      <c r="B2521" s="122" t="s">
        <v>2261</v>
      </c>
      <c r="C2521" s="138">
        <v>0</v>
      </c>
      <c r="D2521" s="97">
        <v>364991</v>
      </c>
      <c r="E2521" s="77">
        <v>219847798</v>
      </c>
      <c r="F2521" s="125" t="s">
        <v>1177</v>
      </c>
      <c r="G2521" s="139"/>
    </row>
    <row r="2522" spans="1:7" ht="22.5">
      <c r="A2522" s="100">
        <v>540806</v>
      </c>
      <c r="B2522" s="122" t="s">
        <v>2261</v>
      </c>
      <c r="C2522" s="138">
        <v>0</v>
      </c>
      <c r="D2522" s="97">
        <v>185717</v>
      </c>
      <c r="E2522" s="77">
        <v>216047960</v>
      </c>
      <c r="F2522" s="125" t="s">
        <v>1178</v>
      </c>
      <c r="G2522" s="139"/>
    </row>
    <row r="2523" spans="1:7" ht="22.5">
      <c r="A2523" s="100">
        <v>540806</v>
      </c>
      <c r="B2523" s="122" t="s">
        <v>2261</v>
      </c>
      <c r="C2523" s="138">
        <v>0</v>
      </c>
      <c r="D2523" s="97">
        <v>955547</v>
      </c>
      <c r="E2523" s="77">
        <v>218047980</v>
      </c>
      <c r="F2523" s="125" t="s">
        <v>1179</v>
      </c>
      <c r="G2523" s="139"/>
    </row>
    <row r="2524" spans="1:7" ht="22.5">
      <c r="A2524" s="100">
        <v>540806</v>
      </c>
      <c r="B2524" s="122" t="s">
        <v>2261</v>
      </c>
      <c r="C2524" s="138">
        <v>0</v>
      </c>
      <c r="D2524" s="97">
        <v>711346</v>
      </c>
      <c r="E2524" s="77">
        <v>210650006</v>
      </c>
      <c r="F2524" s="125" t="s">
        <v>1180</v>
      </c>
      <c r="G2524" s="139"/>
    </row>
    <row r="2525" spans="1:7" ht="22.5">
      <c r="A2525" s="100">
        <v>540806</v>
      </c>
      <c r="B2525" s="122" t="s">
        <v>2261</v>
      </c>
      <c r="C2525" s="138">
        <v>0</v>
      </c>
      <c r="D2525" s="97">
        <v>47016</v>
      </c>
      <c r="E2525" s="77">
        <v>211050110</v>
      </c>
      <c r="F2525" s="125" t="s">
        <v>1181</v>
      </c>
      <c r="G2525" s="139"/>
    </row>
    <row r="2526" spans="1:7" ht="22.5">
      <c r="A2526" s="100">
        <v>540806</v>
      </c>
      <c r="B2526" s="122" t="s">
        <v>2261</v>
      </c>
      <c r="C2526" s="138">
        <v>0</v>
      </c>
      <c r="D2526" s="97">
        <v>58702</v>
      </c>
      <c r="E2526" s="77">
        <v>212450124</v>
      </c>
      <c r="F2526" s="125" t="s">
        <v>1182</v>
      </c>
      <c r="G2526" s="139"/>
    </row>
    <row r="2527" spans="1:7" ht="22.5">
      <c r="A2527" s="100">
        <v>540806</v>
      </c>
      <c r="B2527" s="122" t="s">
        <v>2261</v>
      </c>
      <c r="C2527" s="138">
        <v>0</v>
      </c>
      <c r="D2527" s="97">
        <v>94402</v>
      </c>
      <c r="E2527" s="77">
        <v>215050150</v>
      </c>
      <c r="F2527" s="125" t="s">
        <v>1183</v>
      </c>
      <c r="G2527" s="139"/>
    </row>
    <row r="2528" spans="1:7" ht="22.5">
      <c r="A2528" s="100">
        <v>540806</v>
      </c>
      <c r="B2528" s="122" t="s">
        <v>2261</v>
      </c>
      <c r="C2528" s="138">
        <v>0</v>
      </c>
      <c r="D2528" s="97">
        <v>64996</v>
      </c>
      <c r="E2528" s="77">
        <v>212350223</v>
      </c>
      <c r="F2528" s="125" t="s">
        <v>1184</v>
      </c>
      <c r="G2528" s="139"/>
    </row>
    <row r="2529" spans="1:7" ht="22.5">
      <c r="A2529" s="100">
        <v>540806</v>
      </c>
      <c r="B2529" s="122" t="s">
        <v>2261</v>
      </c>
      <c r="C2529" s="138">
        <v>0</v>
      </c>
      <c r="D2529" s="97">
        <v>223487</v>
      </c>
      <c r="E2529" s="77">
        <v>212650226</v>
      </c>
      <c r="F2529" s="125" t="s">
        <v>1185</v>
      </c>
      <c r="G2529" s="139"/>
    </row>
    <row r="2530" spans="1:7" ht="22.5">
      <c r="A2530" s="100">
        <v>540806</v>
      </c>
      <c r="B2530" s="122" t="s">
        <v>2261</v>
      </c>
      <c r="C2530" s="138">
        <v>0</v>
      </c>
      <c r="D2530" s="97">
        <v>40604</v>
      </c>
      <c r="E2530" s="77">
        <v>214550245</v>
      </c>
      <c r="F2530" s="125" t="s">
        <v>1186</v>
      </c>
      <c r="G2530" s="139"/>
    </row>
    <row r="2531" spans="1:7" ht="22.5">
      <c r="A2531" s="100">
        <v>540806</v>
      </c>
      <c r="B2531" s="122" t="s">
        <v>2261</v>
      </c>
      <c r="C2531" s="138">
        <v>0</v>
      </c>
      <c r="D2531" s="97">
        <v>86146</v>
      </c>
      <c r="E2531" s="77">
        <v>215150251</v>
      </c>
      <c r="F2531" s="125" t="s">
        <v>1187</v>
      </c>
      <c r="G2531" s="139"/>
    </row>
    <row r="2532" spans="1:7" ht="22.5">
      <c r="A2532" s="100">
        <v>540806</v>
      </c>
      <c r="B2532" s="122" t="s">
        <v>2261</v>
      </c>
      <c r="C2532" s="138">
        <v>0</v>
      </c>
      <c r="D2532" s="97">
        <v>71208</v>
      </c>
      <c r="E2532" s="77">
        <v>217050270</v>
      </c>
      <c r="F2532" s="125" t="s">
        <v>1188</v>
      </c>
      <c r="G2532" s="139"/>
    </row>
    <row r="2533" spans="1:7" ht="22.5">
      <c r="A2533" s="100">
        <v>540806</v>
      </c>
      <c r="B2533" s="122" t="s">
        <v>2261</v>
      </c>
      <c r="C2533" s="138">
        <v>0</v>
      </c>
      <c r="D2533" s="97">
        <v>147864</v>
      </c>
      <c r="E2533" s="77">
        <v>218750287</v>
      </c>
      <c r="F2533" s="125" t="s">
        <v>1189</v>
      </c>
      <c r="G2533" s="139"/>
    </row>
    <row r="2534" spans="1:7" ht="22.5">
      <c r="A2534" s="100">
        <v>540806</v>
      </c>
      <c r="B2534" s="122" t="s">
        <v>2261</v>
      </c>
      <c r="C2534" s="138">
        <v>0</v>
      </c>
      <c r="D2534" s="97">
        <v>597024</v>
      </c>
      <c r="E2534" s="77">
        <v>211350313</v>
      </c>
      <c r="F2534" s="125" t="s">
        <v>3147</v>
      </c>
      <c r="G2534" s="139"/>
    </row>
    <row r="2535" spans="1:7" ht="22.5">
      <c r="A2535" s="100">
        <v>540806</v>
      </c>
      <c r="B2535" s="122" t="s">
        <v>2261</v>
      </c>
      <c r="C2535" s="138">
        <v>0</v>
      </c>
      <c r="D2535" s="97">
        <v>131406</v>
      </c>
      <c r="E2535" s="77">
        <v>211850318</v>
      </c>
      <c r="F2535" s="125" t="s">
        <v>1165</v>
      </c>
      <c r="G2535" s="139"/>
    </row>
    <row r="2536" spans="1:7" ht="22.5">
      <c r="A2536" s="100">
        <v>540806</v>
      </c>
      <c r="B2536" s="122" t="s">
        <v>2261</v>
      </c>
      <c r="C2536" s="138">
        <v>0</v>
      </c>
      <c r="D2536" s="97">
        <v>135504</v>
      </c>
      <c r="E2536" s="77">
        <v>212550325</v>
      </c>
      <c r="F2536" s="125" t="s">
        <v>1190</v>
      </c>
      <c r="G2536" s="139"/>
    </row>
    <row r="2537" spans="1:7" ht="22.5">
      <c r="A2537" s="100">
        <v>540806</v>
      </c>
      <c r="B2537" s="122" t="s">
        <v>2261</v>
      </c>
      <c r="C2537" s="138">
        <v>0</v>
      </c>
      <c r="D2537" s="97">
        <v>187965</v>
      </c>
      <c r="E2537" s="77">
        <v>213050330</v>
      </c>
      <c r="F2537" s="125" t="s">
        <v>1191</v>
      </c>
      <c r="G2537" s="139"/>
    </row>
    <row r="2538" spans="1:7" ht="22.5">
      <c r="A2538" s="100">
        <v>540806</v>
      </c>
      <c r="B2538" s="122" t="s">
        <v>2261</v>
      </c>
      <c r="C2538" s="138">
        <v>0</v>
      </c>
      <c r="D2538" s="97">
        <v>298801</v>
      </c>
      <c r="E2538" s="77">
        <v>215050350</v>
      </c>
      <c r="F2538" s="125" t="s">
        <v>1192</v>
      </c>
      <c r="G2538" s="139"/>
    </row>
    <row r="2539" spans="1:7" ht="22.5">
      <c r="A2539" s="100">
        <v>540806</v>
      </c>
      <c r="B2539" s="122" t="s">
        <v>2261</v>
      </c>
      <c r="C2539" s="138">
        <v>0</v>
      </c>
      <c r="D2539" s="97">
        <v>165109</v>
      </c>
      <c r="E2539" s="77">
        <v>217050370</v>
      </c>
      <c r="F2539" s="125" t="s">
        <v>1193</v>
      </c>
      <c r="G2539" s="139"/>
    </row>
    <row r="2540" spans="1:7" ht="22.5">
      <c r="A2540" s="100">
        <v>540806</v>
      </c>
      <c r="B2540" s="122" t="s">
        <v>2261</v>
      </c>
      <c r="C2540" s="138">
        <v>0</v>
      </c>
      <c r="D2540" s="97">
        <v>136937</v>
      </c>
      <c r="E2540" s="77">
        <v>210050400</v>
      </c>
      <c r="F2540" s="125" t="s">
        <v>1194</v>
      </c>
      <c r="G2540" s="139"/>
    </row>
    <row r="2541" spans="1:7" ht="22.5">
      <c r="A2541" s="100">
        <v>540806</v>
      </c>
      <c r="B2541" s="122" t="s">
        <v>2261</v>
      </c>
      <c r="C2541" s="138">
        <v>0</v>
      </c>
      <c r="D2541" s="97">
        <v>156828</v>
      </c>
      <c r="E2541" s="77">
        <v>215050450</v>
      </c>
      <c r="F2541" s="125" t="s">
        <v>1195</v>
      </c>
      <c r="G2541" s="139"/>
    </row>
    <row r="2542" spans="1:7" ht="22.5">
      <c r="A2542" s="100">
        <v>540806</v>
      </c>
      <c r="B2542" s="122" t="s">
        <v>2261</v>
      </c>
      <c r="C2542" s="138">
        <v>0</v>
      </c>
      <c r="D2542" s="97">
        <v>306769</v>
      </c>
      <c r="E2542" s="77">
        <v>216850568</v>
      </c>
      <c r="F2542" s="125" t="s">
        <v>1196</v>
      </c>
      <c r="G2542" s="139"/>
    </row>
    <row r="2543" spans="1:7" ht="22.5">
      <c r="A2543" s="100">
        <v>540806</v>
      </c>
      <c r="B2543" s="122" t="s">
        <v>2261</v>
      </c>
      <c r="C2543" s="138">
        <v>0</v>
      </c>
      <c r="D2543" s="97">
        <v>353653</v>
      </c>
      <c r="E2543" s="77">
        <v>217350573</v>
      </c>
      <c r="F2543" s="125" t="s">
        <v>1197</v>
      </c>
      <c r="G2543" s="139"/>
    </row>
    <row r="2544" spans="1:7" ht="22.5">
      <c r="A2544" s="100">
        <v>540806</v>
      </c>
      <c r="B2544" s="122" t="s">
        <v>2261</v>
      </c>
      <c r="C2544" s="138">
        <v>0</v>
      </c>
      <c r="D2544" s="97">
        <v>174010</v>
      </c>
      <c r="E2544" s="77">
        <v>217750577</v>
      </c>
      <c r="F2544" s="125" t="s">
        <v>1198</v>
      </c>
      <c r="G2544" s="139"/>
    </row>
    <row r="2545" spans="1:7" ht="22.5">
      <c r="A2545" s="100">
        <v>540806</v>
      </c>
      <c r="B2545" s="122" t="s">
        <v>2261</v>
      </c>
      <c r="C2545" s="138">
        <v>0</v>
      </c>
      <c r="D2545" s="97">
        <v>199804</v>
      </c>
      <c r="E2545" s="77">
        <v>219050590</v>
      </c>
      <c r="F2545" s="125" t="s">
        <v>685</v>
      </c>
      <c r="G2545" s="139"/>
    </row>
    <row r="2546" spans="1:7" ht="22.5">
      <c r="A2546" s="100">
        <v>540806</v>
      </c>
      <c r="B2546" s="122" t="s">
        <v>2261</v>
      </c>
      <c r="C2546" s="138">
        <v>0</v>
      </c>
      <c r="D2546" s="97">
        <v>150059</v>
      </c>
      <c r="E2546" s="77">
        <v>210650606</v>
      </c>
      <c r="F2546" s="125" t="s">
        <v>1199</v>
      </c>
      <c r="G2546" s="139"/>
    </row>
    <row r="2547" spans="1:7" ht="22.5">
      <c r="A2547" s="100">
        <v>540806</v>
      </c>
      <c r="B2547" s="122" t="s">
        <v>2261</v>
      </c>
      <c r="C2547" s="138">
        <v>0</v>
      </c>
      <c r="D2547" s="97">
        <v>101563</v>
      </c>
      <c r="E2547" s="77">
        <v>218050680</v>
      </c>
      <c r="F2547" s="125" t="s">
        <v>1200</v>
      </c>
      <c r="G2547" s="139"/>
    </row>
    <row r="2548" spans="1:7" ht="22.5">
      <c r="A2548" s="100">
        <v>540806</v>
      </c>
      <c r="B2548" s="122" t="s">
        <v>2261</v>
      </c>
      <c r="C2548" s="138">
        <v>0</v>
      </c>
      <c r="D2548" s="97">
        <v>133449</v>
      </c>
      <c r="E2548" s="77">
        <v>218350683</v>
      </c>
      <c r="F2548" s="125" t="s">
        <v>1201</v>
      </c>
      <c r="G2548" s="139"/>
    </row>
    <row r="2549" spans="1:7" ht="22.5">
      <c r="A2549" s="100">
        <v>540806</v>
      </c>
      <c r="B2549" s="122" t="s">
        <v>2261</v>
      </c>
      <c r="C2549" s="138">
        <v>0</v>
      </c>
      <c r="D2549" s="97">
        <v>19577</v>
      </c>
      <c r="E2549" s="77">
        <v>218650686</v>
      </c>
      <c r="F2549" s="125" t="s">
        <v>1202</v>
      </c>
      <c r="G2549" s="139"/>
    </row>
    <row r="2550" spans="1:7" ht="22.5">
      <c r="A2550" s="100">
        <v>540806</v>
      </c>
      <c r="B2550" s="122" t="s">
        <v>2261</v>
      </c>
      <c r="C2550" s="138">
        <v>0</v>
      </c>
      <c r="D2550" s="97">
        <v>268375</v>
      </c>
      <c r="E2550" s="77">
        <v>218950689</v>
      </c>
      <c r="F2550" s="125" t="s">
        <v>771</v>
      </c>
      <c r="G2550" s="139"/>
    </row>
    <row r="2551" spans="1:7" ht="22.5">
      <c r="A2551" s="100">
        <v>540806</v>
      </c>
      <c r="B2551" s="122" t="s">
        <v>2261</v>
      </c>
      <c r="C2551" s="138">
        <v>0</v>
      </c>
      <c r="D2551" s="97">
        <v>362777</v>
      </c>
      <c r="E2551" s="77">
        <v>211150711</v>
      </c>
      <c r="F2551" s="125" t="s">
        <v>1203</v>
      </c>
      <c r="G2551" s="139"/>
    </row>
    <row r="2552" spans="1:7" ht="22.5">
      <c r="A2552" s="100">
        <v>540806</v>
      </c>
      <c r="B2552" s="122" t="s">
        <v>2261</v>
      </c>
      <c r="C2552" s="138">
        <v>0</v>
      </c>
      <c r="D2552" s="97">
        <v>197644</v>
      </c>
      <c r="E2552" s="77">
        <v>211952019</v>
      </c>
      <c r="F2552" s="125" t="s">
        <v>818</v>
      </c>
      <c r="G2552" s="139"/>
    </row>
    <row r="2553" spans="1:7" ht="22.5">
      <c r="A2553" s="100">
        <v>540806</v>
      </c>
      <c r="B2553" s="122" t="s">
        <v>2261</v>
      </c>
      <c r="C2553" s="138">
        <v>0</v>
      </c>
      <c r="D2553" s="97">
        <v>109867</v>
      </c>
      <c r="E2553" s="77">
        <v>212252022</v>
      </c>
      <c r="F2553" s="125" t="s">
        <v>1204</v>
      </c>
      <c r="G2553" s="139"/>
    </row>
    <row r="2554" spans="1:7" ht="22.5">
      <c r="A2554" s="100">
        <v>540806</v>
      </c>
      <c r="B2554" s="122" t="s">
        <v>2261</v>
      </c>
      <c r="C2554" s="138">
        <v>0</v>
      </c>
      <c r="D2554" s="97">
        <v>171661</v>
      </c>
      <c r="E2554" s="77">
        <v>213652036</v>
      </c>
      <c r="F2554" s="125" t="s">
        <v>1205</v>
      </c>
      <c r="G2554" s="139"/>
    </row>
    <row r="2555" spans="1:7" ht="22.5">
      <c r="A2555" s="100">
        <v>540806</v>
      </c>
      <c r="B2555" s="122" t="s">
        <v>2261</v>
      </c>
      <c r="C2555" s="138">
        <v>0</v>
      </c>
      <c r="D2555" s="97">
        <v>132660</v>
      </c>
      <c r="E2555" s="77">
        <v>215152051</v>
      </c>
      <c r="F2555" s="125" t="s">
        <v>1206</v>
      </c>
      <c r="G2555" s="139"/>
    </row>
    <row r="2556" spans="1:7" ht="22.5">
      <c r="A2556" s="100">
        <v>540806</v>
      </c>
      <c r="B2556" s="122" t="s">
        <v>2261</v>
      </c>
      <c r="C2556" s="138">
        <v>0</v>
      </c>
      <c r="D2556" s="97">
        <v>927107</v>
      </c>
      <c r="E2556" s="77">
        <v>217952079</v>
      </c>
      <c r="F2556" s="125" t="s">
        <v>1207</v>
      </c>
      <c r="G2556" s="139"/>
    </row>
    <row r="2557" spans="1:7" ht="22.5">
      <c r="A2557" s="100">
        <v>540806</v>
      </c>
      <c r="B2557" s="122" t="s">
        <v>2261</v>
      </c>
      <c r="C2557" s="138">
        <v>0</v>
      </c>
      <c r="D2557" s="97">
        <v>59612</v>
      </c>
      <c r="E2557" s="77">
        <v>218352083</v>
      </c>
      <c r="F2557" s="125" t="s">
        <v>497</v>
      </c>
      <c r="G2557" s="139"/>
    </row>
    <row r="2558" spans="1:7" ht="22.5">
      <c r="A2558" s="100">
        <v>540806</v>
      </c>
      <c r="B2558" s="122" t="s">
        <v>2261</v>
      </c>
      <c r="C2558" s="138">
        <v>0</v>
      </c>
      <c r="D2558" s="97">
        <v>368840</v>
      </c>
      <c r="E2558" s="77">
        <v>211052110</v>
      </c>
      <c r="F2558" s="125" t="s">
        <v>1208</v>
      </c>
      <c r="G2558" s="139"/>
    </row>
    <row r="2559" spans="1:7" ht="22.5">
      <c r="A2559" s="100">
        <v>540806</v>
      </c>
      <c r="B2559" s="122" t="s">
        <v>2261</v>
      </c>
      <c r="C2559" s="138">
        <v>0</v>
      </c>
      <c r="D2559" s="97">
        <v>153503</v>
      </c>
      <c r="E2559" s="77">
        <v>210352203</v>
      </c>
      <c r="F2559" s="125" t="s">
        <v>1209</v>
      </c>
      <c r="G2559" s="139"/>
    </row>
    <row r="2560" spans="1:7" ht="22.5">
      <c r="A2560" s="100">
        <v>540806</v>
      </c>
      <c r="B2560" s="122" t="s">
        <v>2261</v>
      </c>
      <c r="C2560" s="138">
        <v>0</v>
      </c>
      <c r="D2560" s="97">
        <v>157476</v>
      </c>
      <c r="E2560" s="77">
        <v>210752207</v>
      </c>
      <c r="F2560" s="125" t="s">
        <v>1210</v>
      </c>
      <c r="G2560" s="139"/>
    </row>
    <row r="2561" spans="1:7" ht="22.5">
      <c r="A2561" s="100">
        <v>540806</v>
      </c>
      <c r="B2561" s="122" t="s">
        <v>2261</v>
      </c>
      <c r="C2561" s="138">
        <v>0</v>
      </c>
      <c r="D2561" s="97">
        <v>80436</v>
      </c>
      <c r="E2561" s="77">
        <v>211052210</v>
      </c>
      <c r="F2561" s="125" t="s">
        <v>1211</v>
      </c>
      <c r="G2561" s="139"/>
    </row>
    <row r="2562" spans="1:7" ht="22.5">
      <c r="A2562" s="100">
        <v>540806</v>
      </c>
      <c r="B2562" s="122" t="s">
        <v>2261</v>
      </c>
      <c r="C2562" s="138">
        <v>0</v>
      </c>
      <c r="D2562" s="97">
        <v>283837</v>
      </c>
      <c r="E2562" s="77">
        <v>211552215</v>
      </c>
      <c r="F2562" s="125" t="s">
        <v>2978</v>
      </c>
      <c r="G2562" s="139"/>
    </row>
    <row r="2563" spans="1:7" ht="22.5">
      <c r="A2563" s="100">
        <v>540806</v>
      </c>
      <c r="B2563" s="122" t="s">
        <v>2261</v>
      </c>
      <c r="C2563" s="138">
        <v>0</v>
      </c>
      <c r="D2563" s="97">
        <v>119073</v>
      </c>
      <c r="E2563" s="77">
        <v>212452224</v>
      </c>
      <c r="F2563" s="125" t="s">
        <v>1212</v>
      </c>
      <c r="G2563" s="139"/>
    </row>
    <row r="2564" spans="1:7" ht="22.5">
      <c r="A2564" s="100">
        <v>540806</v>
      </c>
      <c r="B2564" s="122" t="s">
        <v>2261</v>
      </c>
      <c r="C2564" s="138">
        <v>0</v>
      </c>
      <c r="D2564" s="97">
        <v>579197</v>
      </c>
      <c r="E2564" s="77">
        <v>212752227</v>
      </c>
      <c r="F2564" s="125" t="s">
        <v>1213</v>
      </c>
      <c r="G2564" s="139"/>
    </row>
    <row r="2565" spans="1:7" ht="22.5">
      <c r="A2565" s="100">
        <v>540806</v>
      </c>
      <c r="B2565" s="122" t="s">
        <v>2261</v>
      </c>
      <c r="C2565" s="138">
        <v>0</v>
      </c>
      <c r="D2565" s="97">
        <v>162667</v>
      </c>
      <c r="E2565" s="77">
        <v>213352233</v>
      </c>
      <c r="F2565" s="125" t="s">
        <v>2270</v>
      </c>
      <c r="G2565" s="139"/>
    </row>
    <row r="2566" spans="1:7" ht="22.5">
      <c r="A2566" s="100">
        <v>540806</v>
      </c>
      <c r="B2566" s="122" t="s">
        <v>2261</v>
      </c>
      <c r="C2566" s="138">
        <v>0</v>
      </c>
      <c r="D2566" s="97">
        <v>190941</v>
      </c>
      <c r="E2566" s="77">
        <v>214052240</v>
      </c>
      <c r="F2566" s="125" t="s">
        <v>1214</v>
      </c>
      <c r="G2566" s="139"/>
    </row>
    <row r="2567" spans="1:7" ht="22.5">
      <c r="A2567" s="100">
        <v>540806</v>
      </c>
      <c r="B2567" s="122" t="s">
        <v>2261</v>
      </c>
      <c r="C2567" s="138">
        <v>0</v>
      </c>
      <c r="D2567" s="97">
        <v>624164</v>
      </c>
      <c r="E2567" s="77">
        <v>215052250</v>
      </c>
      <c r="F2567" s="125" t="s">
        <v>1215</v>
      </c>
      <c r="G2567" s="139"/>
    </row>
    <row r="2568" spans="1:7" ht="22.5">
      <c r="A2568" s="100">
        <v>540806</v>
      </c>
      <c r="B2568" s="122" t="s">
        <v>2261</v>
      </c>
      <c r="C2568" s="138">
        <v>0</v>
      </c>
      <c r="D2568" s="97">
        <v>120048</v>
      </c>
      <c r="E2568" s="77">
        <v>215452254</v>
      </c>
      <c r="F2568" s="125" t="s">
        <v>1216</v>
      </c>
      <c r="G2568" s="139"/>
    </row>
    <row r="2569" spans="1:7" ht="22.5">
      <c r="A2569" s="100">
        <v>540806</v>
      </c>
      <c r="B2569" s="122" t="s">
        <v>2261</v>
      </c>
      <c r="C2569" s="138">
        <v>0</v>
      </c>
      <c r="D2569" s="97">
        <v>196330</v>
      </c>
      <c r="E2569" s="77">
        <v>215652256</v>
      </c>
      <c r="F2569" s="125" t="s">
        <v>1217</v>
      </c>
      <c r="G2569" s="139"/>
    </row>
    <row r="2570" spans="1:7" ht="22.5">
      <c r="A2570" s="100">
        <v>540806</v>
      </c>
      <c r="B2570" s="122" t="s">
        <v>2261</v>
      </c>
      <c r="C2570" s="138">
        <v>0</v>
      </c>
      <c r="D2570" s="97">
        <v>261016</v>
      </c>
      <c r="E2570" s="77">
        <v>215852258</v>
      </c>
      <c r="F2570" s="125" t="s">
        <v>1218</v>
      </c>
      <c r="G2570" s="139"/>
    </row>
    <row r="2571" spans="1:7" ht="22.5">
      <c r="A2571" s="100">
        <v>540806</v>
      </c>
      <c r="B2571" s="122" t="s">
        <v>2261</v>
      </c>
      <c r="C2571" s="138">
        <v>0</v>
      </c>
      <c r="D2571" s="97">
        <v>262512</v>
      </c>
      <c r="E2571" s="77">
        <v>216052260</v>
      </c>
      <c r="F2571" s="125" t="s">
        <v>701</v>
      </c>
      <c r="G2571" s="139"/>
    </row>
    <row r="2572" spans="1:7" ht="22.5">
      <c r="A2572" s="100">
        <v>540806</v>
      </c>
      <c r="B2572" s="122" t="s">
        <v>2261</v>
      </c>
      <c r="C2572" s="138">
        <v>0</v>
      </c>
      <c r="D2572" s="97">
        <v>115822</v>
      </c>
      <c r="E2572" s="77">
        <v>218752287</v>
      </c>
      <c r="F2572" s="125" t="s">
        <v>1219</v>
      </c>
      <c r="G2572" s="139"/>
    </row>
    <row r="2573" spans="1:7" ht="22.5">
      <c r="A2573" s="100">
        <v>540806</v>
      </c>
      <c r="B2573" s="122" t="s">
        <v>2261</v>
      </c>
      <c r="C2573" s="138">
        <v>0</v>
      </c>
      <c r="D2573" s="97">
        <v>296743</v>
      </c>
      <c r="E2573" s="77">
        <v>211752317</v>
      </c>
      <c r="F2573" s="125" t="s">
        <v>1220</v>
      </c>
      <c r="G2573" s="139"/>
    </row>
    <row r="2574" spans="1:7" ht="22.5">
      <c r="A2574" s="100">
        <v>540806</v>
      </c>
      <c r="B2574" s="122" t="s">
        <v>2261</v>
      </c>
      <c r="C2574" s="138">
        <v>0</v>
      </c>
      <c r="D2574" s="97">
        <v>267550</v>
      </c>
      <c r="E2574" s="77">
        <v>212052320</v>
      </c>
      <c r="F2574" s="125" t="s">
        <v>1221</v>
      </c>
      <c r="G2574" s="139"/>
    </row>
    <row r="2575" spans="1:7" ht="22.5">
      <c r="A2575" s="100">
        <v>540806</v>
      </c>
      <c r="B2575" s="122" t="s">
        <v>2261</v>
      </c>
      <c r="C2575" s="138">
        <v>0</v>
      </c>
      <c r="D2575" s="97">
        <v>85726</v>
      </c>
      <c r="E2575" s="77">
        <v>212352323</v>
      </c>
      <c r="F2575" s="125" t="s">
        <v>1222</v>
      </c>
      <c r="G2575" s="139"/>
    </row>
    <row r="2576" spans="1:7" ht="22.5">
      <c r="A2576" s="100">
        <v>540806</v>
      </c>
      <c r="B2576" s="122" t="s">
        <v>2261</v>
      </c>
      <c r="C2576" s="138">
        <v>0</v>
      </c>
      <c r="D2576" s="97">
        <v>107357</v>
      </c>
      <c r="E2576" s="77">
        <v>215252352</v>
      </c>
      <c r="F2576" s="125" t="s">
        <v>1223</v>
      </c>
      <c r="G2576" s="139"/>
    </row>
    <row r="2577" spans="1:7" ht="22.5">
      <c r="A2577" s="100">
        <v>540806</v>
      </c>
      <c r="B2577" s="122" t="s">
        <v>2261</v>
      </c>
      <c r="C2577" s="138">
        <v>0</v>
      </c>
      <c r="D2577" s="97">
        <v>142620</v>
      </c>
      <c r="E2577" s="77">
        <v>215452354</v>
      </c>
      <c r="F2577" s="125" t="s">
        <v>1224</v>
      </c>
      <c r="G2577" s="139"/>
    </row>
    <row r="2578" spans="1:7" ht="22.5">
      <c r="A2578" s="100">
        <v>540806</v>
      </c>
      <c r="B2578" s="122" t="s">
        <v>2261</v>
      </c>
      <c r="C2578" s="138">
        <v>0</v>
      </c>
      <c r="D2578" s="97">
        <v>1147030</v>
      </c>
      <c r="E2578" s="77">
        <v>215652356</v>
      </c>
      <c r="F2578" s="125" t="s">
        <v>1225</v>
      </c>
      <c r="G2578" s="139"/>
    </row>
    <row r="2579" spans="1:7" ht="22.5">
      <c r="A2579" s="100">
        <v>540806</v>
      </c>
      <c r="B2579" s="122" t="s">
        <v>2261</v>
      </c>
      <c r="C2579" s="138">
        <v>0</v>
      </c>
      <c r="D2579" s="97">
        <v>247328</v>
      </c>
      <c r="E2579" s="77">
        <v>217852378</v>
      </c>
      <c r="F2579" s="125" t="s">
        <v>1226</v>
      </c>
      <c r="G2579" s="139"/>
    </row>
    <row r="2580" spans="1:7" ht="22.5">
      <c r="A2580" s="100">
        <v>540806</v>
      </c>
      <c r="B2580" s="122" t="s">
        <v>2261</v>
      </c>
      <c r="C2580" s="138">
        <v>0</v>
      </c>
      <c r="D2580" s="97">
        <v>226785</v>
      </c>
      <c r="E2580" s="77">
        <v>218152381</v>
      </c>
      <c r="F2580" s="125" t="s">
        <v>1227</v>
      </c>
      <c r="G2580" s="139"/>
    </row>
    <row r="2581" spans="1:7" ht="22.5">
      <c r="A2581" s="100">
        <v>540806</v>
      </c>
      <c r="B2581" s="122" t="s">
        <v>2261</v>
      </c>
      <c r="C2581" s="138">
        <v>0</v>
      </c>
      <c r="D2581" s="97">
        <v>91157</v>
      </c>
      <c r="E2581" s="77">
        <v>218552385</v>
      </c>
      <c r="F2581" s="125" t="s">
        <v>1228</v>
      </c>
      <c r="G2581" s="139"/>
    </row>
    <row r="2582" spans="1:7" ht="22.5">
      <c r="A2582" s="100">
        <v>540806</v>
      </c>
      <c r="B2582" s="122" t="s">
        <v>2261</v>
      </c>
      <c r="C2582" s="138">
        <v>0</v>
      </c>
      <c r="D2582" s="97">
        <v>213902</v>
      </c>
      <c r="E2582" s="77">
        <v>219052390</v>
      </c>
      <c r="F2582" s="125" t="s">
        <v>1229</v>
      </c>
      <c r="G2582" s="139"/>
    </row>
    <row r="2583" spans="1:7" ht="22.5">
      <c r="A2583" s="100">
        <v>540806</v>
      </c>
      <c r="B2583" s="122" t="s">
        <v>2261</v>
      </c>
      <c r="C2583" s="138">
        <v>0</v>
      </c>
      <c r="D2583" s="97">
        <v>315605</v>
      </c>
      <c r="E2583" s="77">
        <v>219952399</v>
      </c>
      <c r="F2583" s="125" t="s">
        <v>3167</v>
      </c>
      <c r="G2583" s="139"/>
    </row>
    <row r="2584" spans="1:7" ht="22.5">
      <c r="A2584" s="100">
        <v>540806</v>
      </c>
      <c r="B2584" s="122" t="s">
        <v>2261</v>
      </c>
      <c r="C2584" s="138">
        <v>0</v>
      </c>
      <c r="D2584" s="97">
        <v>196535</v>
      </c>
      <c r="E2584" s="77">
        <v>210552405</v>
      </c>
      <c r="F2584" s="125" t="s">
        <v>1230</v>
      </c>
      <c r="G2584" s="139"/>
    </row>
    <row r="2585" spans="1:7" ht="22.5">
      <c r="A2585" s="100">
        <v>540806</v>
      </c>
      <c r="B2585" s="122" t="s">
        <v>2261</v>
      </c>
      <c r="C2585" s="138">
        <v>0</v>
      </c>
      <c r="D2585" s="97">
        <v>173586</v>
      </c>
      <c r="E2585" s="77">
        <v>211152411</v>
      </c>
      <c r="F2585" s="125" t="s">
        <v>1231</v>
      </c>
      <c r="G2585" s="139"/>
    </row>
    <row r="2586" spans="1:7" ht="22.5">
      <c r="A2586" s="100">
        <v>540806</v>
      </c>
      <c r="B2586" s="122" t="s">
        <v>2261</v>
      </c>
      <c r="C2586" s="138">
        <v>0</v>
      </c>
      <c r="D2586" s="97">
        <v>183692</v>
      </c>
      <c r="E2586" s="77">
        <v>211852418</v>
      </c>
      <c r="F2586" s="125" t="s">
        <v>1232</v>
      </c>
      <c r="G2586" s="139"/>
    </row>
    <row r="2587" spans="1:7" ht="22.5">
      <c r="A2587" s="100">
        <v>540806</v>
      </c>
      <c r="B2587" s="122" t="s">
        <v>2261</v>
      </c>
      <c r="C2587" s="138">
        <v>0</v>
      </c>
      <c r="D2587" s="97">
        <v>343019</v>
      </c>
      <c r="E2587" s="77">
        <v>212752427</v>
      </c>
      <c r="F2587" s="125" t="s">
        <v>1233</v>
      </c>
      <c r="G2587" s="139"/>
    </row>
    <row r="2588" spans="1:7" ht="22.5">
      <c r="A2588" s="100">
        <v>540806</v>
      </c>
      <c r="B2588" s="122" t="s">
        <v>2261</v>
      </c>
      <c r="C2588" s="138">
        <v>0</v>
      </c>
      <c r="D2588" s="97">
        <v>110312</v>
      </c>
      <c r="E2588" s="77">
        <v>213552435</v>
      </c>
      <c r="F2588" s="125" t="s">
        <v>1234</v>
      </c>
      <c r="G2588" s="139"/>
    </row>
    <row r="2589" spans="1:7" ht="22.5">
      <c r="A2589" s="100">
        <v>540806</v>
      </c>
      <c r="B2589" s="122" t="s">
        <v>2261</v>
      </c>
      <c r="C2589" s="138">
        <v>0</v>
      </c>
      <c r="D2589" s="97">
        <v>224233</v>
      </c>
      <c r="E2589" s="77">
        <v>217352473</v>
      </c>
      <c r="F2589" s="125" t="s">
        <v>918</v>
      </c>
      <c r="G2589" s="139"/>
    </row>
    <row r="2590" spans="1:7" ht="22.5">
      <c r="A2590" s="100">
        <v>540806</v>
      </c>
      <c r="B2590" s="122" t="s">
        <v>2261</v>
      </c>
      <c r="C2590" s="138">
        <v>0</v>
      </c>
      <c r="D2590" s="97">
        <v>20344</v>
      </c>
      <c r="E2590" s="77">
        <v>218052480</v>
      </c>
      <c r="F2590" s="125" t="s">
        <v>2983</v>
      </c>
      <c r="G2590" s="139"/>
    </row>
    <row r="2591" spans="1:7" ht="22.5">
      <c r="A2591" s="100">
        <v>540806</v>
      </c>
      <c r="B2591" s="122" t="s">
        <v>2261</v>
      </c>
      <c r="C2591" s="138">
        <v>0</v>
      </c>
      <c r="D2591" s="97">
        <v>180789</v>
      </c>
      <c r="E2591" s="77">
        <v>219052490</v>
      </c>
      <c r="F2591" s="125" t="s">
        <v>1235</v>
      </c>
      <c r="G2591" s="139"/>
    </row>
    <row r="2592" spans="1:7" ht="22.5">
      <c r="A2592" s="100">
        <v>540806</v>
      </c>
      <c r="B2592" s="122" t="s">
        <v>2261</v>
      </c>
      <c r="C2592" s="138">
        <v>0</v>
      </c>
      <c r="D2592" s="97">
        <v>83010</v>
      </c>
      <c r="E2592" s="77">
        <v>210652506</v>
      </c>
      <c r="F2592" s="125" t="s">
        <v>1236</v>
      </c>
      <c r="G2592" s="139"/>
    </row>
    <row r="2593" spans="1:7" ht="22.5">
      <c r="A2593" s="100">
        <v>540806</v>
      </c>
      <c r="B2593" s="122" t="s">
        <v>2261</v>
      </c>
      <c r="C2593" s="138">
        <v>0</v>
      </c>
      <c r="D2593" s="97">
        <v>205630</v>
      </c>
      <c r="E2593" s="77">
        <v>212052520</v>
      </c>
      <c r="F2593" s="125" t="s">
        <v>1237</v>
      </c>
      <c r="G2593" s="139"/>
    </row>
    <row r="2594" spans="1:7" ht="22.5">
      <c r="A2594" s="100">
        <v>540806</v>
      </c>
      <c r="B2594" s="122" t="s">
        <v>2261</v>
      </c>
      <c r="C2594" s="138">
        <v>0</v>
      </c>
      <c r="D2594" s="97">
        <v>198717</v>
      </c>
      <c r="E2594" s="77">
        <v>214052540</v>
      </c>
      <c r="F2594" s="125" t="s">
        <v>1238</v>
      </c>
      <c r="G2594" s="139"/>
    </row>
    <row r="2595" spans="1:7" ht="22.5">
      <c r="A2595" s="100">
        <v>540806</v>
      </c>
      <c r="B2595" s="122" t="s">
        <v>2261</v>
      </c>
      <c r="C2595" s="138">
        <v>0</v>
      </c>
      <c r="D2595" s="97">
        <v>178703</v>
      </c>
      <c r="E2595" s="77">
        <v>216052560</v>
      </c>
      <c r="F2595" s="125" t="s">
        <v>1239</v>
      </c>
      <c r="G2595" s="139"/>
    </row>
    <row r="2596" spans="1:7" ht="22.5">
      <c r="A2596" s="100">
        <v>540806</v>
      </c>
      <c r="B2596" s="122" t="s">
        <v>2261</v>
      </c>
      <c r="C2596" s="138">
        <v>0</v>
      </c>
      <c r="D2596" s="97">
        <v>88375</v>
      </c>
      <c r="E2596" s="77">
        <v>216552565</v>
      </c>
      <c r="F2596" s="125" t="s">
        <v>1240</v>
      </c>
      <c r="G2596" s="139"/>
    </row>
    <row r="2597" spans="1:7" ht="22.5">
      <c r="A2597" s="100">
        <v>540806</v>
      </c>
      <c r="B2597" s="122" t="s">
        <v>2261</v>
      </c>
      <c r="C2597" s="138">
        <v>0</v>
      </c>
      <c r="D2597" s="97">
        <v>132799</v>
      </c>
      <c r="E2597" s="77">
        <v>217352573</v>
      </c>
      <c r="F2597" s="125" t="s">
        <v>1241</v>
      </c>
      <c r="G2597" s="139"/>
    </row>
    <row r="2598" spans="1:7" ht="22.5">
      <c r="A2598" s="100">
        <v>540806</v>
      </c>
      <c r="B2598" s="122" t="s">
        <v>2261</v>
      </c>
      <c r="C2598" s="138">
        <v>0</v>
      </c>
      <c r="D2598" s="97">
        <v>206386</v>
      </c>
      <c r="E2598" s="77">
        <v>218552585</v>
      </c>
      <c r="F2598" s="125" t="s">
        <v>1242</v>
      </c>
      <c r="G2598" s="139"/>
    </row>
    <row r="2599" spans="1:7" ht="22.5">
      <c r="A2599" s="100">
        <v>540806</v>
      </c>
      <c r="B2599" s="122" t="s">
        <v>2261</v>
      </c>
      <c r="C2599" s="138">
        <v>0</v>
      </c>
      <c r="D2599" s="97">
        <v>290191</v>
      </c>
      <c r="E2599" s="77">
        <v>211252612</v>
      </c>
      <c r="F2599" s="125" t="s">
        <v>948</v>
      </c>
      <c r="G2599" s="139"/>
    </row>
    <row r="2600" spans="1:7" ht="22.5">
      <c r="A2600" s="100">
        <v>540806</v>
      </c>
      <c r="B2600" s="122" t="s">
        <v>2261</v>
      </c>
      <c r="C2600" s="138">
        <v>0</v>
      </c>
      <c r="D2600" s="97">
        <v>492695</v>
      </c>
      <c r="E2600" s="77">
        <v>212152621</v>
      </c>
      <c r="F2600" s="125" t="s">
        <v>1243</v>
      </c>
      <c r="G2600" s="139"/>
    </row>
    <row r="2601" spans="1:7" ht="22.5">
      <c r="A2601" s="100">
        <v>540806</v>
      </c>
      <c r="B2601" s="122" t="s">
        <v>2261</v>
      </c>
      <c r="C2601" s="138">
        <v>0</v>
      </c>
      <c r="D2601" s="97">
        <v>577606</v>
      </c>
      <c r="E2601" s="77">
        <v>217852678</v>
      </c>
      <c r="F2601" s="125" t="s">
        <v>1244</v>
      </c>
      <c r="G2601" s="139"/>
    </row>
    <row r="2602" spans="1:7" ht="22.5">
      <c r="A2602" s="100">
        <v>540806</v>
      </c>
      <c r="B2602" s="122" t="s">
        <v>2261</v>
      </c>
      <c r="C2602" s="138">
        <v>0</v>
      </c>
      <c r="D2602" s="97">
        <v>324553</v>
      </c>
      <c r="E2602" s="77">
        <v>218352683</v>
      </c>
      <c r="F2602" s="125" t="s">
        <v>1245</v>
      </c>
      <c r="G2602" s="139"/>
    </row>
    <row r="2603" spans="1:7" ht="22.5">
      <c r="A2603" s="100">
        <v>540806</v>
      </c>
      <c r="B2603" s="122" t="s">
        <v>2261</v>
      </c>
      <c r="C2603" s="138">
        <v>0</v>
      </c>
      <c r="D2603" s="97">
        <v>135059</v>
      </c>
      <c r="E2603" s="77">
        <v>218552685</v>
      </c>
      <c r="F2603" s="125" t="s">
        <v>952</v>
      </c>
      <c r="G2603" s="139"/>
    </row>
    <row r="2604" spans="1:7" ht="22.5">
      <c r="A2604" s="100">
        <v>540806</v>
      </c>
      <c r="B2604" s="122" t="s">
        <v>2261</v>
      </c>
      <c r="C2604" s="138">
        <v>0</v>
      </c>
      <c r="D2604" s="97">
        <v>254327</v>
      </c>
      <c r="E2604" s="77">
        <v>218752687</v>
      </c>
      <c r="F2604" s="125" t="s">
        <v>1246</v>
      </c>
      <c r="G2604" s="139"/>
    </row>
    <row r="2605" spans="1:7" ht="22.5">
      <c r="A2605" s="100">
        <v>540806</v>
      </c>
      <c r="B2605" s="122" t="s">
        <v>2261</v>
      </c>
      <c r="C2605" s="138">
        <v>0</v>
      </c>
      <c r="D2605" s="97">
        <v>238003</v>
      </c>
      <c r="E2605" s="77">
        <v>219352693</v>
      </c>
      <c r="F2605" s="125" t="s">
        <v>3345</v>
      </c>
      <c r="G2605" s="139"/>
    </row>
    <row r="2606" spans="1:7" ht="22.5">
      <c r="A2606" s="100">
        <v>540806</v>
      </c>
      <c r="B2606" s="122" t="s">
        <v>2261</v>
      </c>
      <c r="C2606" s="138">
        <v>0</v>
      </c>
      <c r="D2606" s="97">
        <v>98700</v>
      </c>
      <c r="E2606" s="77">
        <v>219452694</v>
      </c>
      <c r="F2606" s="125" t="s">
        <v>1247</v>
      </c>
      <c r="G2606" s="139"/>
    </row>
    <row r="2607" spans="1:7" ht="22.5">
      <c r="A2607" s="100">
        <v>540806</v>
      </c>
      <c r="B2607" s="122" t="s">
        <v>2261</v>
      </c>
      <c r="C2607" s="138">
        <v>0</v>
      </c>
      <c r="D2607" s="97">
        <v>317815</v>
      </c>
      <c r="E2607" s="77">
        <v>219652696</v>
      </c>
      <c r="F2607" s="125" t="s">
        <v>3217</v>
      </c>
      <c r="G2607" s="139"/>
    </row>
    <row r="2608" spans="1:7" ht="22.5">
      <c r="A2608" s="100">
        <v>540806</v>
      </c>
      <c r="B2608" s="122" t="s">
        <v>2261</v>
      </c>
      <c r="C2608" s="138">
        <v>0</v>
      </c>
      <c r="D2608" s="97">
        <v>184305</v>
      </c>
      <c r="E2608" s="77">
        <v>219952699</v>
      </c>
      <c r="F2608" s="125" t="s">
        <v>1248</v>
      </c>
      <c r="G2608" s="139"/>
    </row>
    <row r="2609" spans="1:7" ht="22.5">
      <c r="A2609" s="100">
        <v>540806</v>
      </c>
      <c r="B2609" s="122" t="s">
        <v>2261</v>
      </c>
      <c r="C2609" s="138">
        <v>0</v>
      </c>
      <c r="D2609" s="97">
        <v>99169</v>
      </c>
      <c r="E2609" s="77">
        <v>212052720</v>
      </c>
      <c r="F2609" s="125" t="s">
        <v>1249</v>
      </c>
      <c r="G2609" s="139"/>
    </row>
    <row r="2610" spans="1:7" ht="22.5">
      <c r="A2610" s="100">
        <v>540806</v>
      </c>
      <c r="B2610" s="122" t="s">
        <v>2261</v>
      </c>
      <c r="C2610" s="138">
        <v>0</v>
      </c>
      <c r="D2610" s="97">
        <v>307263</v>
      </c>
      <c r="E2610" s="77">
        <v>218652786</v>
      </c>
      <c r="F2610" s="125" t="s">
        <v>1250</v>
      </c>
      <c r="G2610" s="139"/>
    </row>
    <row r="2611" spans="1:7" ht="22.5">
      <c r="A2611" s="100">
        <v>540806</v>
      </c>
      <c r="B2611" s="122" t="s">
        <v>2261</v>
      </c>
      <c r="C2611" s="138">
        <v>0</v>
      </c>
      <c r="D2611" s="97">
        <v>146443</v>
      </c>
      <c r="E2611" s="77">
        <v>218852788</v>
      </c>
      <c r="F2611" s="125" t="s">
        <v>1251</v>
      </c>
      <c r="G2611" s="139"/>
    </row>
    <row r="2612" spans="1:7" ht="22.5">
      <c r="A2612" s="100">
        <v>540806</v>
      </c>
      <c r="B2612" s="122" t="s">
        <v>2261</v>
      </c>
      <c r="C2612" s="138">
        <v>0</v>
      </c>
      <c r="D2612" s="97">
        <v>643019</v>
      </c>
      <c r="E2612" s="77">
        <v>213852838</v>
      </c>
      <c r="F2612" s="125" t="s">
        <v>1252</v>
      </c>
      <c r="G2612" s="139"/>
    </row>
    <row r="2613" spans="1:7" ht="22.5">
      <c r="A2613" s="100">
        <v>540806</v>
      </c>
      <c r="B2613" s="122" t="s">
        <v>2261</v>
      </c>
      <c r="C2613" s="138">
        <v>0</v>
      </c>
      <c r="D2613" s="97">
        <v>137567</v>
      </c>
      <c r="E2613" s="77">
        <v>218552885</v>
      </c>
      <c r="F2613" s="125" t="s">
        <v>1253</v>
      </c>
      <c r="G2613" s="139"/>
    </row>
    <row r="2614" spans="1:7" ht="22.5">
      <c r="A2614" s="100">
        <v>540806</v>
      </c>
      <c r="B2614" s="122" t="s">
        <v>2261</v>
      </c>
      <c r="C2614" s="138">
        <v>0</v>
      </c>
      <c r="D2614" s="97">
        <v>581570</v>
      </c>
      <c r="E2614" s="77">
        <v>210354003</v>
      </c>
      <c r="F2614" s="125" t="s">
        <v>1254</v>
      </c>
      <c r="G2614" s="139"/>
    </row>
    <row r="2615" spans="1:7" ht="22.5">
      <c r="A2615" s="100">
        <v>540806</v>
      </c>
      <c r="B2615" s="122" t="s">
        <v>2261</v>
      </c>
      <c r="C2615" s="138">
        <v>0</v>
      </c>
      <c r="D2615" s="97">
        <v>157743</v>
      </c>
      <c r="E2615" s="77">
        <v>215154051</v>
      </c>
      <c r="F2615" s="125" t="s">
        <v>1255</v>
      </c>
      <c r="G2615" s="139"/>
    </row>
    <row r="2616" spans="1:7" ht="22.5">
      <c r="A2616" s="100">
        <v>540806</v>
      </c>
      <c r="B2616" s="122" t="s">
        <v>2261</v>
      </c>
      <c r="C2616" s="138">
        <v>0</v>
      </c>
      <c r="D2616" s="97">
        <v>102564</v>
      </c>
      <c r="E2616" s="77">
        <v>219954099</v>
      </c>
      <c r="F2616" s="125" t="s">
        <v>1256</v>
      </c>
      <c r="G2616" s="139"/>
    </row>
    <row r="2617" spans="1:7" ht="22.5">
      <c r="A2617" s="100">
        <v>540806</v>
      </c>
      <c r="B2617" s="122" t="s">
        <v>2261</v>
      </c>
      <c r="C2617" s="138">
        <v>0</v>
      </c>
      <c r="D2617" s="97">
        <v>93422</v>
      </c>
      <c r="E2617" s="77">
        <v>210954109</v>
      </c>
      <c r="F2617" s="125" t="s">
        <v>1257</v>
      </c>
      <c r="G2617" s="139"/>
    </row>
    <row r="2618" spans="1:7" ht="22.5">
      <c r="A2618" s="100">
        <v>540806</v>
      </c>
      <c r="B2618" s="122" t="s">
        <v>2261</v>
      </c>
      <c r="C2618" s="138">
        <v>0</v>
      </c>
      <c r="D2618" s="97">
        <v>37254</v>
      </c>
      <c r="E2618" s="77">
        <v>212554125</v>
      </c>
      <c r="F2618" s="125" t="s">
        <v>1258</v>
      </c>
      <c r="G2618" s="139"/>
    </row>
    <row r="2619" spans="1:7" ht="22.5">
      <c r="A2619" s="100">
        <v>540806</v>
      </c>
      <c r="B2619" s="122" t="s">
        <v>2261</v>
      </c>
      <c r="C2619" s="138">
        <v>0</v>
      </c>
      <c r="D2619" s="97">
        <v>199637</v>
      </c>
      <c r="E2619" s="77">
        <v>212854128</v>
      </c>
      <c r="F2619" s="125" t="s">
        <v>1259</v>
      </c>
      <c r="G2619" s="139"/>
    </row>
    <row r="2620" spans="1:7" ht="22.5">
      <c r="A2620" s="100">
        <v>540806</v>
      </c>
      <c r="B2620" s="122" t="s">
        <v>2261</v>
      </c>
      <c r="C2620" s="138">
        <v>0</v>
      </c>
      <c r="D2620" s="97">
        <v>179238</v>
      </c>
      <c r="E2620" s="77">
        <v>217254172</v>
      </c>
      <c r="F2620" s="125" t="s">
        <v>1260</v>
      </c>
      <c r="G2620" s="139"/>
    </row>
    <row r="2621" spans="1:7" ht="22.5">
      <c r="A2621" s="100">
        <v>540806</v>
      </c>
      <c r="B2621" s="122" t="s">
        <v>2261</v>
      </c>
      <c r="C2621" s="138">
        <v>0</v>
      </c>
      <c r="D2621" s="97">
        <v>146667</v>
      </c>
      <c r="E2621" s="77">
        <v>217454174</v>
      </c>
      <c r="F2621" s="125" t="s">
        <v>1261</v>
      </c>
      <c r="G2621" s="139"/>
    </row>
    <row r="2622" spans="1:7" ht="22.5">
      <c r="A2622" s="100">
        <v>540806</v>
      </c>
      <c r="B2622" s="122" t="s">
        <v>2261</v>
      </c>
      <c r="C2622" s="138">
        <v>0</v>
      </c>
      <c r="D2622" s="97">
        <v>319016</v>
      </c>
      <c r="E2622" s="77">
        <v>210654206</v>
      </c>
      <c r="F2622" s="125" t="s">
        <v>1262</v>
      </c>
      <c r="G2622" s="139"/>
    </row>
    <row r="2623" spans="1:7" ht="22.5">
      <c r="A2623" s="100">
        <v>540806</v>
      </c>
      <c r="B2623" s="122" t="s">
        <v>2261</v>
      </c>
      <c r="C2623" s="138">
        <v>0</v>
      </c>
      <c r="D2623" s="97">
        <v>149069</v>
      </c>
      <c r="E2623" s="77">
        <v>212354223</v>
      </c>
      <c r="F2623" s="125" t="s">
        <v>1263</v>
      </c>
      <c r="G2623" s="139"/>
    </row>
    <row r="2624" spans="1:7" ht="22.5">
      <c r="A2624" s="100">
        <v>540806</v>
      </c>
      <c r="B2624" s="122" t="s">
        <v>2261</v>
      </c>
      <c r="C2624" s="138">
        <v>0</v>
      </c>
      <c r="D2624" s="97">
        <v>63754</v>
      </c>
      <c r="E2624" s="77">
        <v>213954239</v>
      </c>
      <c r="F2624" s="125" t="s">
        <v>1264</v>
      </c>
      <c r="G2624" s="139"/>
    </row>
    <row r="2625" spans="1:7" ht="22.5">
      <c r="A2625" s="100">
        <v>540806</v>
      </c>
      <c r="B2625" s="122" t="s">
        <v>2261</v>
      </c>
      <c r="C2625" s="138">
        <v>0</v>
      </c>
      <c r="D2625" s="97">
        <v>241140</v>
      </c>
      <c r="E2625" s="77">
        <v>214554245</v>
      </c>
      <c r="F2625" s="125" t="s">
        <v>1044</v>
      </c>
      <c r="G2625" s="139"/>
    </row>
    <row r="2626" spans="1:7" ht="22.5">
      <c r="A2626" s="100">
        <v>540806</v>
      </c>
      <c r="B2626" s="122" t="s">
        <v>2261</v>
      </c>
      <c r="C2626" s="138">
        <v>0</v>
      </c>
      <c r="D2626" s="97">
        <v>157820</v>
      </c>
      <c r="E2626" s="77">
        <v>215054250</v>
      </c>
      <c r="F2626" s="125" t="s">
        <v>1265</v>
      </c>
      <c r="G2626" s="139"/>
    </row>
    <row r="2627" spans="1:7" ht="22.5">
      <c r="A2627" s="100">
        <v>540806</v>
      </c>
      <c r="B2627" s="122" t="s">
        <v>2261</v>
      </c>
      <c r="C2627" s="138">
        <v>0</v>
      </c>
      <c r="D2627" s="97">
        <v>333844</v>
      </c>
      <c r="E2627" s="77">
        <v>216154261</v>
      </c>
      <c r="F2627" s="125" t="s">
        <v>1266</v>
      </c>
      <c r="G2627" s="139"/>
    </row>
    <row r="2628" spans="1:7" ht="22.5">
      <c r="A2628" s="100">
        <v>540806</v>
      </c>
      <c r="B2628" s="122" t="s">
        <v>2261</v>
      </c>
      <c r="C2628" s="138">
        <v>0</v>
      </c>
      <c r="D2628" s="97">
        <v>105550</v>
      </c>
      <c r="E2628" s="77">
        <v>211354313</v>
      </c>
      <c r="F2628" s="125" t="s">
        <v>1267</v>
      </c>
      <c r="G2628" s="139"/>
    </row>
    <row r="2629" spans="1:7" ht="22.5">
      <c r="A2629" s="100">
        <v>540806</v>
      </c>
      <c r="B2629" s="122" t="s">
        <v>2261</v>
      </c>
      <c r="C2629" s="138">
        <v>0</v>
      </c>
      <c r="D2629" s="97">
        <v>174220</v>
      </c>
      <c r="E2629" s="77">
        <v>214454344</v>
      </c>
      <c r="F2629" s="125" t="s">
        <v>1268</v>
      </c>
      <c r="G2629" s="139"/>
    </row>
    <row r="2630" spans="1:7" ht="22.5">
      <c r="A2630" s="100">
        <v>540806</v>
      </c>
      <c r="B2630" s="122" t="s">
        <v>2261</v>
      </c>
      <c r="C2630" s="138">
        <v>0</v>
      </c>
      <c r="D2630" s="97">
        <v>39678</v>
      </c>
      <c r="E2630" s="77">
        <v>214754347</v>
      </c>
      <c r="F2630" s="125" t="s">
        <v>1269</v>
      </c>
      <c r="G2630" s="139"/>
    </row>
    <row r="2631" spans="1:7" ht="22.5">
      <c r="A2631" s="100">
        <v>540806</v>
      </c>
      <c r="B2631" s="122" t="s">
        <v>2261</v>
      </c>
      <c r="C2631" s="138">
        <v>0</v>
      </c>
      <c r="D2631" s="97">
        <v>87242</v>
      </c>
      <c r="E2631" s="77">
        <v>217754377</v>
      </c>
      <c r="F2631" s="125" t="s">
        <v>1270</v>
      </c>
      <c r="G2631" s="139"/>
    </row>
    <row r="2632" spans="1:7" ht="22.5">
      <c r="A2632" s="100">
        <v>540806</v>
      </c>
      <c r="B2632" s="122" t="s">
        <v>2261</v>
      </c>
      <c r="C2632" s="138">
        <v>0</v>
      </c>
      <c r="D2632" s="97">
        <v>197044</v>
      </c>
      <c r="E2632" s="77">
        <v>218554385</v>
      </c>
      <c r="F2632" s="125" t="s">
        <v>1271</v>
      </c>
      <c r="G2632" s="139"/>
    </row>
    <row r="2633" spans="1:7" ht="22.5">
      <c r="A2633" s="100">
        <v>540806</v>
      </c>
      <c r="B2633" s="122" t="s">
        <v>2261</v>
      </c>
      <c r="C2633" s="138">
        <v>0</v>
      </c>
      <c r="D2633" s="97">
        <v>137688</v>
      </c>
      <c r="E2633" s="77">
        <v>219854398</v>
      </c>
      <c r="F2633" s="125" t="s">
        <v>1272</v>
      </c>
      <c r="G2633" s="139"/>
    </row>
    <row r="2634" spans="1:7" ht="22.5">
      <c r="A2634" s="100">
        <v>540806</v>
      </c>
      <c r="B2634" s="122" t="s">
        <v>2261</v>
      </c>
      <c r="C2634" s="138">
        <v>0</v>
      </c>
      <c r="D2634" s="97">
        <v>575007</v>
      </c>
      <c r="E2634" s="77">
        <v>210554405</v>
      </c>
      <c r="F2634" s="125" t="s">
        <v>1273</v>
      </c>
      <c r="G2634" s="139"/>
    </row>
    <row r="2635" spans="1:7" ht="22.5">
      <c r="A2635" s="100">
        <v>540806</v>
      </c>
      <c r="B2635" s="122" t="s">
        <v>2261</v>
      </c>
      <c r="C2635" s="138">
        <v>0</v>
      </c>
      <c r="D2635" s="97">
        <v>50147</v>
      </c>
      <c r="E2635" s="77">
        <v>211854418</v>
      </c>
      <c r="F2635" s="125" t="s">
        <v>1274</v>
      </c>
      <c r="G2635" s="139"/>
    </row>
    <row r="2636" spans="1:7" ht="22.5">
      <c r="A2636" s="100">
        <v>540806</v>
      </c>
      <c r="B2636" s="122" t="s">
        <v>2261</v>
      </c>
      <c r="C2636" s="138">
        <v>0</v>
      </c>
      <c r="D2636" s="97">
        <v>49828</v>
      </c>
      <c r="E2636" s="77">
        <v>218054480</v>
      </c>
      <c r="F2636" s="125" t="s">
        <v>1275</v>
      </c>
      <c r="G2636" s="139"/>
    </row>
    <row r="2637" spans="1:7" ht="22.5">
      <c r="A2637" s="100">
        <v>540806</v>
      </c>
      <c r="B2637" s="122" t="s">
        <v>2261</v>
      </c>
      <c r="C2637" s="138">
        <v>0</v>
      </c>
      <c r="D2637" s="97">
        <v>1246634</v>
      </c>
      <c r="E2637" s="77">
        <v>219854498</v>
      </c>
      <c r="F2637" s="125" t="s">
        <v>1276</v>
      </c>
      <c r="G2637" s="139"/>
    </row>
    <row r="2638" spans="1:7" ht="22.5">
      <c r="A2638" s="100">
        <v>540806</v>
      </c>
      <c r="B2638" s="122" t="s">
        <v>2261</v>
      </c>
      <c r="C2638" s="138">
        <v>0</v>
      </c>
      <c r="D2638" s="97">
        <v>586250</v>
      </c>
      <c r="E2638" s="77">
        <v>211854518</v>
      </c>
      <c r="F2638" s="125" t="s">
        <v>1277</v>
      </c>
      <c r="G2638" s="139"/>
    </row>
    <row r="2639" spans="1:7" ht="22.5">
      <c r="A2639" s="100">
        <v>540806</v>
      </c>
      <c r="B2639" s="122" t="s">
        <v>2261</v>
      </c>
      <c r="C2639" s="138">
        <v>0</v>
      </c>
      <c r="D2639" s="97">
        <v>64013</v>
      </c>
      <c r="E2639" s="77">
        <v>212054520</v>
      </c>
      <c r="F2639" s="125" t="s">
        <v>1278</v>
      </c>
      <c r="G2639" s="139"/>
    </row>
    <row r="2640" spans="1:7" ht="22.5">
      <c r="A2640" s="100">
        <v>540806</v>
      </c>
      <c r="B2640" s="122" t="s">
        <v>2261</v>
      </c>
      <c r="C2640" s="138">
        <v>0</v>
      </c>
      <c r="D2640" s="97">
        <v>82449</v>
      </c>
      <c r="E2640" s="77">
        <v>215354553</v>
      </c>
      <c r="F2640" s="125" t="s">
        <v>1279</v>
      </c>
      <c r="G2640" s="139"/>
    </row>
    <row r="2641" spans="1:7" ht="22.5">
      <c r="A2641" s="100">
        <v>540806</v>
      </c>
      <c r="B2641" s="122" t="s">
        <v>2261</v>
      </c>
      <c r="C2641" s="138">
        <v>0</v>
      </c>
      <c r="D2641" s="97">
        <v>63130</v>
      </c>
      <c r="E2641" s="77">
        <v>219954599</v>
      </c>
      <c r="F2641" s="125" t="s">
        <v>1280</v>
      </c>
      <c r="G2641" s="139"/>
    </row>
    <row r="2642" spans="1:7" ht="22.5">
      <c r="A2642" s="100">
        <v>540806</v>
      </c>
      <c r="B2642" s="122" t="s">
        <v>2261</v>
      </c>
      <c r="C2642" s="138">
        <v>0</v>
      </c>
      <c r="D2642" s="97">
        <v>175200</v>
      </c>
      <c r="E2642" s="77">
        <v>216054660</v>
      </c>
      <c r="F2642" s="125" t="s">
        <v>1281</v>
      </c>
      <c r="G2642" s="139"/>
    </row>
    <row r="2643" spans="1:7" ht="22.5">
      <c r="A2643" s="100">
        <v>540806</v>
      </c>
      <c r="B2643" s="122" t="s">
        <v>2261</v>
      </c>
      <c r="C2643" s="138">
        <v>0</v>
      </c>
      <c r="D2643" s="97">
        <v>196810</v>
      </c>
      <c r="E2643" s="77">
        <v>217054670</v>
      </c>
      <c r="F2643" s="125" t="s">
        <v>1282</v>
      </c>
      <c r="G2643" s="139"/>
    </row>
    <row r="2644" spans="1:7" ht="22.5">
      <c r="A2644" s="100">
        <v>540806</v>
      </c>
      <c r="B2644" s="122" t="s">
        <v>2261</v>
      </c>
      <c r="C2644" s="138">
        <v>0</v>
      </c>
      <c r="D2644" s="97">
        <v>69308</v>
      </c>
      <c r="E2644" s="77">
        <v>217354673</v>
      </c>
      <c r="F2644" s="125" t="s">
        <v>954</v>
      </c>
      <c r="G2644" s="139"/>
    </row>
    <row r="2645" spans="1:7" ht="22.5">
      <c r="A2645" s="100">
        <v>540806</v>
      </c>
      <c r="B2645" s="122" t="s">
        <v>2261</v>
      </c>
      <c r="C2645" s="138">
        <v>0</v>
      </c>
      <c r="D2645" s="97">
        <v>52516</v>
      </c>
      <c r="E2645" s="100">
        <v>218054680</v>
      </c>
      <c r="F2645" s="125" t="s">
        <v>1283</v>
      </c>
      <c r="G2645" s="139"/>
    </row>
    <row r="2646" spans="1:7" ht="22.5">
      <c r="A2646" s="100">
        <v>540806</v>
      </c>
      <c r="B2646" s="122" t="s">
        <v>2261</v>
      </c>
      <c r="C2646" s="138">
        <v>0</v>
      </c>
      <c r="D2646" s="97">
        <v>403798</v>
      </c>
      <c r="E2646" s="100">
        <v>212054720</v>
      </c>
      <c r="F2646" s="125" t="s">
        <v>1284</v>
      </c>
      <c r="G2646" s="139"/>
    </row>
    <row r="2647" spans="1:7" ht="22.5">
      <c r="A2647" s="100">
        <v>540806</v>
      </c>
      <c r="B2647" s="122" t="s">
        <v>2261</v>
      </c>
      <c r="C2647" s="138">
        <v>0</v>
      </c>
      <c r="D2647" s="97">
        <v>78694</v>
      </c>
      <c r="E2647" s="100">
        <v>214354743</v>
      </c>
      <c r="F2647" s="125" t="s">
        <v>1285</v>
      </c>
      <c r="G2647" s="139"/>
    </row>
    <row r="2648" spans="1:7" ht="22.5">
      <c r="A2648" s="100">
        <v>540806</v>
      </c>
      <c r="B2648" s="122" t="s">
        <v>2261</v>
      </c>
      <c r="C2648" s="138">
        <v>0</v>
      </c>
      <c r="D2648" s="97">
        <v>219675</v>
      </c>
      <c r="E2648" s="100">
        <v>210054800</v>
      </c>
      <c r="F2648" s="125" t="s">
        <v>1286</v>
      </c>
      <c r="G2648" s="139"/>
    </row>
    <row r="2649" spans="1:7" ht="22.5">
      <c r="A2649" s="100">
        <v>540806</v>
      </c>
      <c r="B2649" s="122" t="s">
        <v>2261</v>
      </c>
      <c r="C2649" s="138">
        <v>0</v>
      </c>
      <c r="D2649" s="97">
        <v>709499</v>
      </c>
      <c r="E2649" s="100">
        <v>211054810</v>
      </c>
      <c r="F2649" s="125" t="s">
        <v>1287</v>
      </c>
      <c r="G2649" s="139"/>
    </row>
    <row r="2650" spans="1:7" ht="22.5">
      <c r="A2650" s="100">
        <v>540806</v>
      </c>
      <c r="B2650" s="122" t="s">
        <v>2261</v>
      </c>
      <c r="C2650" s="138">
        <v>0</v>
      </c>
      <c r="D2650" s="97">
        <v>240638</v>
      </c>
      <c r="E2650" s="100">
        <v>212054820</v>
      </c>
      <c r="F2650" s="125" t="s">
        <v>3233</v>
      </c>
      <c r="G2650" s="139"/>
    </row>
    <row r="2651" spans="1:7" ht="22.5">
      <c r="A2651" s="100">
        <v>540806</v>
      </c>
      <c r="B2651" s="122" t="s">
        <v>2261</v>
      </c>
      <c r="C2651" s="138">
        <v>0</v>
      </c>
      <c r="D2651" s="97">
        <v>109562</v>
      </c>
      <c r="E2651" s="77">
        <v>217154871</v>
      </c>
      <c r="F2651" s="125" t="s">
        <v>1288</v>
      </c>
      <c r="G2651" s="139"/>
    </row>
    <row r="2652" spans="1:7" ht="22.5">
      <c r="A2652" s="100">
        <v>540806</v>
      </c>
      <c r="B2652" s="122" t="s">
        <v>2261</v>
      </c>
      <c r="C2652" s="138">
        <v>0</v>
      </c>
      <c r="D2652" s="97">
        <v>753667</v>
      </c>
      <c r="E2652" s="100">
        <v>217454874</v>
      </c>
      <c r="F2652" s="125" t="s">
        <v>1289</v>
      </c>
      <c r="G2652" s="139"/>
    </row>
    <row r="2653" spans="1:7" ht="22.5">
      <c r="A2653" s="100">
        <v>540806</v>
      </c>
      <c r="B2653" s="122" t="s">
        <v>2261</v>
      </c>
      <c r="C2653" s="138">
        <v>0</v>
      </c>
      <c r="D2653" s="97">
        <v>46530</v>
      </c>
      <c r="E2653" s="100">
        <v>211163111</v>
      </c>
      <c r="F2653" s="125" t="s">
        <v>506</v>
      </c>
      <c r="G2653" s="139"/>
    </row>
    <row r="2654" spans="1:7" ht="22.5">
      <c r="A2654" s="100">
        <v>540806</v>
      </c>
      <c r="B2654" s="122" t="s">
        <v>2261</v>
      </c>
      <c r="C2654" s="138">
        <v>0</v>
      </c>
      <c r="D2654" s="97">
        <v>910354</v>
      </c>
      <c r="E2654" s="77">
        <v>213063130</v>
      </c>
      <c r="F2654" s="125" t="s">
        <v>1290</v>
      </c>
      <c r="G2654" s="139"/>
    </row>
    <row r="2655" spans="1:7" ht="22.5">
      <c r="A2655" s="100">
        <v>540806</v>
      </c>
      <c r="B2655" s="122" t="s">
        <v>2261</v>
      </c>
      <c r="C2655" s="138">
        <v>0</v>
      </c>
      <c r="D2655" s="97">
        <v>330727</v>
      </c>
      <c r="E2655" s="100">
        <v>219063190</v>
      </c>
      <c r="F2655" s="125" t="s">
        <v>1291</v>
      </c>
      <c r="G2655" s="139"/>
    </row>
    <row r="2656" spans="1:7" ht="22.5">
      <c r="A2656" s="100">
        <v>540806</v>
      </c>
      <c r="B2656" s="122" t="s">
        <v>2261</v>
      </c>
      <c r="C2656" s="138">
        <v>0</v>
      </c>
      <c r="D2656" s="97">
        <v>73893</v>
      </c>
      <c r="E2656" s="100">
        <v>211263212</v>
      </c>
      <c r="F2656" s="125" t="s">
        <v>2978</v>
      </c>
      <c r="G2656" s="139"/>
    </row>
    <row r="2657" spans="1:7" ht="22.5">
      <c r="A2657" s="100">
        <v>540806</v>
      </c>
      <c r="B2657" s="122" t="s">
        <v>2261</v>
      </c>
      <c r="C2657" s="138">
        <v>0</v>
      </c>
      <c r="D2657" s="97">
        <v>162937</v>
      </c>
      <c r="E2657" s="100">
        <v>217263272</v>
      </c>
      <c r="F2657" s="125" t="s">
        <v>1292</v>
      </c>
      <c r="G2657" s="139"/>
    </row>
    <row r="2658" spans="1:7" ht="22.5">
      <c r="A2658" s="100">
        <v>540806</v>
      </c>
      <c r="B2658" s="122" t="s">
        <v>2261</v>
      </c>
      <c r="C2658" s="138">
        <v>0</v>
      </c>
      <c r="D2658" s="97">
        <v>117818</v>
      </c>
      <c r="E2658" s="100">
        <v>210263302</v>
      </c>
      <c r="F2658" s="125" t="s">
        <v>1293</v>
      </c>
      <c r="G2658" s="139"/>
    </row>
    <row r="2659" spans="1:7" ht="22.5">
      <c r="A2659" s="100">
        <v>540806</v>
      </c>
      <c r="B2659" s="122" t="s">
        <v>2261</v>
      </c>
      <c r="C2659" s="138">
        <v>0</v>
      </c>
      <c r="D2659" s="97">
        <v>494554</v>
      </c>
      <c r="E2659" s="100">
        <v>210163401</v>
      </c>
      <c r="F2659" s="125" t="s">
        <v>1294</v>
      </c>
      <c r="G2659" s="139"/>
    </row>
    <row r="2660" spans="1:7" ht="22.5">
      <c r="A2660" s="100">
        <v>540806</v>
      </c>
      <c r="B2660" s="122" t="s">
        <v>2261</v>
      </c>
      <c r="C2660" s="138">
        <v>0</v>
      </c>
      <c r="D2660" s="97">
        <v>473986</v>
      </c>
      <c r="E2660" s="100">
        <v>217063470</v>
      </c>
      <c r="F2660" s="125" t="s">
        <v>1295</v>
      </c>
      <c r="G2660" s="139"/>
    </row>
    <row r="2661" spans="1:7" ht="22.5">
      <c r="A2661" s="100">
        <v>540806</v>
      </c>
      <c r="B2661" s="122" t="s">
        <v>2261</v>
      </c>
      <c r="C2661" s="138">
        <v>0</v>
      </c>
      <c r="D2661" s="97">
        <v>126952</v>
      </c>
      <c r="E2661" s="100">
        <v>214863548</v>
      </c>
      <c r="F2661" s="125" t="s">
        <v>1296</v>
      </c>
      <c r="G2661" s="139"/>
    </row>
    <row r="2662" spans="1:7" ht="22.5">
      <c r="A2662" s="100">
        <v>540806</v>
      </c>
      <c r="B2662" s="122" t="s">
        <v>2261</v>
      </c>
      <c r="C2662" s="138">
        <v>0</v>
      </c>
      <c r="D2662" s="97">
        <v>466156</v>
      </c>
      <c r="E2662" s="100">
        <v>219463594</v>
      </c>
      <c r="F2662" s="125" t="s">
        <v>1297</v>
      </c>
      <c r="G2662" s="139"/>
    </row>
    <row r="2663" spans="1:7" ht="22.5">
      <c r="A2663" s="100">
        <v>540806</v>
      </c>
      <c r="B2663" s="122" t="s">
        <v>2261</v>
      </c>
      <c r="C2663" s="138">
        <v>0</v>
      </c>
      <c r="D2663" s="97">
        <v>108337</v>
      </c>
      <c r="E2663" s="100">
        <v>219063690</v>
      </c>
      <c r="F2663" s="125" t="s">
        <v>1298</v>
      </c>
      <c r="G2663" s="139"/>
    </row>
    <row r="2664" spans="1:7" ht="22.5">
      <c r="A2664" s="100">
        <v>540806</v>
      </c>
      <c r="B2664" s="122" t="s">
        <v>2261</v>
      </c>
      <c r="C2664" s="138">
        <v>0</v>
      </c>
      <c r="D2664" s="97">
        <v>161870</v>
      </c>
      <c r="E2664" s="100">
        <v>214566045</v>
      </c>
      <c r="F2664" s="125" t="s">
        <v>1299</v>
      </c>
      <c r="G2664" s="139"/>
    </row>
    <row r="2665" spans="1:7" ht="22.5">
      <c r="A2665" s="100">
        <v>540806</v>
      </c>
      <c r="B2665" s="122" t="s">
        <v>2261</v>
      </c>
      <c r="C2665" s="138">
        <v>0</v>
      </c>
      <c r="D2665" s="97">
        <v>85497</v>
      </c>
      <c r="E2665" s="100">
        <v>217566075</v>
      </c>
      <c r="F2665" s="125" t="s">
        <v>693</v>
      </c>
      <c r="G2665" s="139"/>
    </row>
    <row r="2666" spans="1:7" ht="22.5">
      <c r="A2666" s="100">
        <v>540806</v>
      </c>
      <c r="B2666" s="122" t="s">
        <v>2261</v>
      </c>
      <c r="C2666" s="138">
        <v>0</v>
      </c>
      <c r="D2666" s="97">
        <v>299250</v>
      </c>
      <c r="E2666" s="77">
        <v>218866088</v>
      </c>
      <c r="F2666" s="125" t="s">
        <v>1300</v>
      </c>
      <c r="G2666" s="139"/>
    </row>
    <row r="2667" spans="1:7" ht="22.5">
      <c r="A2667" s="100">
        <v>540806</v>
      </c>
      <c r="B2667" s="122" t="s">
        <v>2261</v>
      </c>
      <c r="C2667" s="138">
        <v>0</v>
      </c>
      <c r="D2667" s="97">
        <v>168444</v>
      </c>
      <c r="E2667" s="100">
        <v>211866318</v>
      </c>
      <c r="F2667" s="125" t="s">
        <v>1301</v>
      </c>
      <c r="G2667" s="139"/>
    </row>
    <row r="2668" spans="1:7" ht="22.5">
      <c r="A2668" s="100">
        <v>540806</v>
      </c>
      <c r="B2668" s="122" t="s">
        <v>2261</v>
      </c>
      <c r="C2668" s="138">
        <v>0</v>
      </c>
      <c r="D2668" s="97">
        <v>105438</v>
      </c>
      <c r="E2668" s="77">
        <v>218366383</v>
      </c>
      <c r="F2668" s="125" t="s">
        <v>1302</v>
      </c>
      <c r="G2668" s="139"/>
    </row>
    <row r="2669" spans="1:7" ht="22.5">
      <c r="A2669" s="100">
        <v>540806</v>
      </c>
      <c r="B2669" s="122" t="s">
        <v>2261</v>
      </c>
      <c r="C2669" s="138">
        <v>0</v>
      </c>
      <c r="D2669" s="97">
        <v>415309</v>
      </c>
      <c r="E2669" s="100">
        <v>210066400</v>
      </c>
      <c r="F2669" s="125" t="s">
        <v>1303</v>
      </c>
      <c r="G2669" s="139"/>
    </row>
    <row r="2670" spans="1:7" ht="22.5">
      <c r="A2670" s="100">
        <v>540806</v>
      </c>
      <c r="B2670" s="122" t="s">
        <v>2261</v>
      </c>
      <c r="C2670" s="138">
        <v>0</v>
      </c>
      <c r="D2670" s="97">
        <v>254359</v>
      </c>
      <c r="E2670" s="100">
        <v>214066440</v>
      </c>
      <c r="F2670" s="125" t="s">
        <v>1304</v>
      </c>
      <c r="G2670" s="139"/>
    </row>
    <row r="2671" spans="1:7" ht="22.5">
      <c r="A2671" s="100">
        <v>540806</v>
      </c>
      <c r="B2671" s="122" t="s">
        <v>2261</v>
      </c>
      <c r="C2671" s="138">
        <v>0</v>
      </c>
      <c r="D2671" s="97">
        <v>241607</v>
      </c>
      <c r="E2671" s="100">
        <v>215666456</v>
      </c>
      <c r="F2671" s="125" t="s">
        <v>1305</v>
      </c>
      <c r="G2671" s="139"/>
    </row>
    <row r="2672" spans="1:7" ht="22.5">
      <c r="A2672" s="100">
        <v>540806</v>
      </c>
      <c r="B2672" s="122" t="s">
        <v>2261</v>
      </c>
      <c r="C2672" s="138">
        <v>0</v>
      </c>
      <c r="D2672" s="97">
        <v>219694</v>
      </c>
      <c r="E2672" s="100">
        <v>217266572</v>
      </c>
      <c r="F2672" s="125" t="s">
        <v>1306</v>
      </c>
      <c r="G2672" s="139"/>
    </row>
    <row r="2673" spans="1:7" ht="22.5">
      <c r="A2673" s="100">
        <v>540806</v>
      </c>
      <c r="B2673" s="122" t="s">
        <v>2261</v>
      </c>
      <c r="C2673" s="138">
        <v>0</v>
      </c>
      <c r="D2673" s="97">
        <v>431221</v>
      </c>
      <c r="E2673" s="77">
        <v>219466594</v>
      </c>
      <c r="F2673" s="125" t="s">
        <v>1307</v>
      </c>
      <c r="G2673" s="139"/>
    </row>
    <row r="2674" spans="1:7" ht="22.5">
      <c r="A2674" s="100">
        <v>540806</v>
      </c>
      <c r="B2674" s="122" t="s">
        <v>2261</v>
      </c>
      <c r="C2674" s="138">
        <v>0</v>
      </c>
      <c r="D2674" s="97">
        <v>821457</v>
      </c>
      <c r="E2674" s="77">
        <v>218266682</v>
      </c>
      <c r="F2674" s="125" t="s">
        <v>1308</v>
      </c>
      <c r="G2674" s="139"/>
    </row>
    <row r="2675" spans="1:7" ht="22.5">
      <c r="A2675" s="100">
        <v>540806</v>
      </c>
      <c r="B2675" s="122" t="s">
        <v>2261</v>
      </c>
      <c r="C2675" s="138">
        <v>0</v>
      </c>
      <c r="D2675" s="97">
        <v>187387</v>
      </c>
      <c r="E2675" s="100">
        <v>218766687</v>
      </c>
      <c r="F2675" s="125" t="s">
        <v>1309</v>
      </c>
      <c r="G2675" s="139"/>
    </row>
    <row r="2676" spans="1:7" ht="22.5">
      <c r="A2676" s="100">
        <v>540806</v>
      </c>
      <c r="B2676" s="122" t="s">
        <v>2261</v>
      </c>
      <c r="C2676" s="138">
        <v>0</v>
      </c>
      <c r="D2676" s="97">
        <v>23604</v>
      </c>
      <c r="E2676" s="100" t="s">
        <v>1310</v>
      </c>
      <c r="F2676" s="125" t="s">
        <v>1311</v>
      </c>
      <c r="G2676" s="139"/>
    </row>
    <row r="2677" spans="1:7" ht="22.5">
      <c r="A2677" s="100">
        <v>540806</v>
      </c>
      <c r="B2677" s="122" t="s">
        <v>2261</v>
      </c>
      <c r="C2677" s="138">
        <v>0</v>
      </c>
      <c r="D2677" s="97">
        <v>54963</v>
      </c>
      <c r="E2677" s="100" t="s">
        <v>1312</v>
      </c>
      <c r="F2677" s="125" t="s">
        <v>669</v>
      </c>
      <c r="G2677" s="139"/>
    </row>
    <row r="2678" spans="1:7" ht="22.5">
      <c r="A2678" s="100">
        <v>540806</v>
      </c>
      <c r="B2678" s="122" t="s">
        <v>2261</v>
      </c>
      <c r="C2678" s="138">
        <v>0</v>
      </c>
      <c r="D2678" s="97">
        <v>133420</v>
      </c>
      <c r="E2678" s="100" t="s">
        <v>1313</v>
      </c>
      <c r="F2678" s="125" t="s">
        <v>1314</v>
      </c>
      <c r="G2678" s="139"/>
    </row>
    <row r="2679" spans="1:7" ht="22.5">
      <c r="A2679" s="100">
        <v>540806</v>
      </c>
      <c r="B2679" s="122" t="s">
        <v>2261</v>
      </c>
      <c r="C2679" s="138">
        <v>0</v>
      </c>
      <c r="D2679" s="97">
        <v>275121</v>
      </c>
      <c r="E2679" s="100" t="s">
        <v>1315</v>
      </c>
      <c r="F2679" s="125" t="s">
        <v>3091</v>
      </c>
      <c r="G2679" s="139"/>
    </row>
    <row r="2680" spans="1:7" ht="22.5">
      <c r="A2680" s="100">
        <v>540806</v>
      </c>
      <c r="B2680" s="122" t="s">
        <v>2261</v>
      </c>
      <c r="C2680" s="138">
        <v>0</v>
      </c>
      <c r="D2680" s="97">
        <v>102318</v>
      </c>
      <c r="E2680" s="100" t="s">
        <v>1316</v>
      </c>
      <c r="F2680" s="125" t="s">
        <v>1317</v>
      </c>
      <c r="G2680" s="139"/>
    </row>
    <row r="2681" spans="1:7" ht="22.5">
      <c r="A2681" s="100">
        <v>540806</v>
      </c>
      <c r="B2681" s="122" t="s">
        <v>2261</v>
      </c>
      <c r="C2681" s="138">
        <v>0</v>
      </c>
      <c r="D2681" s="97">
        <v>74378</v>
      </c>
      <c r="E2681" s="100" t="s">
        <v>1318</v>
      </c>
      <c r="F2681" s="125" t="s">
        <v>3096</v>
      </c>
      <c r="G2681" s="139"/>
    </row>
    <row r="2682" spans="1:7" ht="22.5">
      <c r="A2682" s="100">
        <v>540806</v>
      </c>
      <c r="B2682" s="122" t="s">
        <v>2261</v>
      </c>
      <c r="C2682" s="138">
        <v>0</v>
      </c>
      <c r="D2682" s="97">
        <v>158378</v>
      </c>
      <c r="E2682" s="100">
        <v>210168101</v>
      </c>
      <c r="F2682" s="125" t="s">
        <v>2971</v>
      </c>
      <c r="G2682" s="139"/>
    </row>
    <row r="2683" spans="1:7" ht="22.5">
      <c r="A2683" s="100">
        <v>540806</v>
      </c>
      <c r="B2683" s="122" t="s">
        <v>2261</v>
      </c>
      <c r="C2683" s="138">
        <v>0</v>
      </c>
      <c r="D2683" s="97">
        <v>29020</v>
      </c>
      <c r="E2683" s="100" t="s">
        <v>1319</v>
      </c>
      <c r="F2683" s="125" t="s">
        <v>831</v>
      </c>
      <c r="G2683" s="139"/>
    </row>
    <row r="2684" spans="1:7" ht="22.5">
      <c r="A2684" s="100">
        <v>540806</v>
      </c>
      <c r="B2684" s="122" t="s">
        <v>2261</v>
      </c>
      <c r="C2684" s="138">
        <v>0</v>
      </c>
      <c r="D2684" s="97">
        <v>14111</v>
      </c>
      <c r="E2684" s="100" t="s">
        <v>1320</v>
      </c>
      <c r="F2684" s="125" t="s">
        <v>1321</v>
      </c>
      <c r="G2684" s="139"/>
    </row>
    <row r="2685" spans="1:7" ht="22.5">
      <c r="A2685" s="100">
        <v>540806</v>
      </c>
      <c r="B2685" s="122" t="s">
        <v>2261</v>
      </c>
      <c r="C2685" s="138">
        <v>0</v>
      </c>
      <c r="D2685" s="97">
        <v>102759</v>
      </c>
      <c r="E2685" s="100" t="s">
        <v>1322</v>
      </c>
      <c r="F2685" s="125" t="s">
        <v>1323</v>
      </c>
      <c r="G2685" s="139"/>
    </row>
    <row r="2686" spans="1:7" ht="22.5">
      <c r="A2686" s="100">
        <v>540806</v>
      </c>
      <c r="B2686" s="122" t="s">
        <v>2261</v>
      </c>
      <c r="C2686" s="138">
        <v>0</v>
      </c>
      <c r="D2686" s="97">
        <v>93699</v>
      </c>
      <c r="E2686" s="100">
        <v>215268152</v>
      </c>
      <c r="F2686" s="125" t="s">
        <v>1324</v>
      </c>
      <c r="G2686" s="139"/>
    </row>
    <row r="2687" spans="1:7" ht="22.5">
      <c r="A2687" s="100">
        <v>540806</v>
      </c>
      <c r="B2687" s="122" t="s">
        <v>2261</v>
      </c>
      <c r="C2687" s="138">
        <v>0</v>
      </c>
      <c r="D2687" s="97">
        <v>42126</v>
      </c>
      <c r="E2687" s="100">
        <v>216068160</v>
      </c>
      <c r="F2687" s="125" t="s">
        <v>1325</v>
      </c>
      <c r="G2687" s="139"/>
    </row>
    <row r="2688" spans="1:7" ht="22.5">
      <c r="A2688" s="100">
        <v>540806</v>
      </c>
      <c r="B2688" s="122" t="s">
        <v>2261</v>
      </c>
      <c r="C2688" s="138">
        <v>0</v>
      </c>
      <c r="D2688" s="97">
        <v>84608</v>
      </c>
      <c r="E2688" s="100">
        <v>216268162</v>
      </c>
      <c r="F2688" s="125" t="s">
        <v>1326</v>
      </c>
      <c r="G2688" s="139"/>
    </row>
    <row r="2689" spans="1:7" ht="22.5">
      <c r="A2689" s="100">
        <v>540806</v>
      </c>
      <c r="B2689" s="122" t="s">
        <v>2261</v>
      </c>
      <c r="C2689" s="138">
        <v>0</v>
      </c>
      <c r="D2689" s="97">
        <v>183201</v>
      </c>
      <c r="E2689" s="100" t="s">
        <v>2725</v>
      </c>
      <c r="F2689" s="125" t="s">
        <v>1327</v>
      </c>
      <c r="G2689" s="139"/>
    </row>
    <row r="2690" spans="1:7" ht="22.5">
      <c r="A2690" s="100">
        <v>540806</v>
      </c>
      <c r="B2690" s="122" t="s">
        <v>2261</v>
      </c>
      <c r="C2690" s="138">
        <v>0</v>
      </c>
      <c r="D2690" s="97">
        <v>33157</v>
      </c>
      <c r="E2690" s="100" t="s">
        <v>1328</v>
      </c>
      <c r="F2690" s="125" t="s">
        <v>1329</v>
      </c>
      <c r="G2690" s="139"/>
    </row>
    <row r="2691" spans="1:7" ht="22.5">
      <c r="A2691" s="100">
        <v>540806</v>
      </c>
      <c r="B2691" s="122" t="s">
        <v>2261</v>
      </c>
      <c r="C2691" s="138">
        <v>0</v>
      </c>
      <c r="D2691" s="97">
        <v>47740</v>
      </c>
      <c r="E2691" s="100" t="s">
        <v>1330</v>
      </c>
      <c r="F2691" s="125" t="s">
        <v>781</v>
      </c>
      <c r="G2691" s="139"/>
    </row>
    <row r="2692" spans="1:7" ht="22.5">
      <c r="A2692" s="100">
        <v>540806</v>
      </c>
      <c r="B2692" s="122" t="s">
        <v>2261</v>
      </c>
      <c r="C2692" s="138">
        <v>0</v>
      </c>
      <c r="D2692" s="97">
        <v>62706</v>
      </c>
      <c r="E2692" s="100" t="s">
        <v>1331</v>
      </c>
      <c r="F2692" s="125" t="s">
        <v>1332</v>
      </c>
      <c r="G2692" s="139"/>
    </row>
    <row r="2693" spans="1:7" ht="22.5">
      <c r="A2693" s="100">
        <v>540806</v>
      </c>
      <c r="B2693" s="122" t="s">
        <v>2261</v>
      </c>
      <c r="C2693" s="138">
        <v>0</v>
      </c>
      <c r="D2693" s="97">
        <v>434276</v>
      </c>
      <c r="E2693" s="100" t="s">
        <v>1333</v>
      </c>
      <c r="F2693" s="125" t="s">
        <v>1334</v>
      </c>
      <c r="G2693" s="139"/>
    </row>
    <row r="2694" spans="1:7" ht="22.5">
      <c r="A2694" s="100">
        <v>540806</v>
      </c>
      <c r="B2694" s="122" t="s">
        <v>2261</v>
      </c>
      <c r="C2694" s="138">
        <v>0</v>
      </c>
      <c r="D2694" s="97">
        <v>98995</v>
      </c>
      <c r="E2694" s="100" t="s">
        <v>1335</v>
      </c>
      <c r="F2694" s="125" t="s">
        <v>3126</v>
      </c>
      <c r="G2694" s="139"/>
    </row>
    <row r="2695" spans="1:7" ht="22.5">
      <c r="A2695" s="100">
        <v>540806</v>
      </c>
      <c r="B2695" s="122" t="s">
        <v>2261</v>
      </c>
      <c r="C2695" s="138">
        <v>0</v>
      </c>
      <c r="D2695" s="97">
        <v>33564</v>
      </c>
      <c r="E2695" s="100" t="s">
        <v>1336</v>
      </c>
      <c r="F2695" s="125" t="s">
        <v>1337</v>
      </c>
      <c r="G2695" s="139"/>
    </row>
    <row r="2696" spans="1:7" ht="22.5">
      <c r="A2696" s="100">
        <v>540806</v>
      </c>
      <c r="B2696" s="122" t="s">
        <v>2261</v>
      </c>
      <c r="C2696" s="138">
        <v>0</v>
      </c>
      <c r="D2696" s="97">
        <v>58185</v>
      </c>
      <c r="E2696" s="100" t="s">
        <v>258</v>
      </c>
      <c r="F2696" s="125" t="s">
        <v>1338</v>
      </c>
      <c r="G2696" s="139"/>
    </row>
    <row r="2697" spans="1:7" ht="22.5">
      <c r="A2697" s="100">
        <v>540806</v>
      </c>
      <c r="B2697" s="122" t="s">
        <v>2261</v>
      </c>
      <c r="C2697" s="138">
        <v>0</v>
      </c>
      <c r="D2697" s="97">
        <v>89013</v>
      </c>
      <c r="E2697" s="100" t="s">
        <v>1339</v>
      </c>
      <c r="F2697" s="125" t="s">
        <v>1340</v>
      </c>
      <c r="G2697" s="139"/>
    </row>
    <row r="2698" spans="1:7" ht="22.5">
      <c r="A2698" s="100">
        <v>540806</v>
      </c>
      <c r="B2698" s="122" t="s">
        <v>2261</v>
      </c>
      <c r="C2698" s="138">
        <v>0</v>
      </c>
      <c r="D2698" s="97">
        <v>128739</v>
      </c>
      <c r="E2698" s="100">
        <v>212968229</v>
      </c>
      <c r="F2698" s="125" t="s">
        <v>1341</v>
      </c>
      <c r="G2698" s="139"/>
    </row>
    <row r="2699" spans="1:7" ht="22.5">
      <c r="A2699" s="100">
        <v>540806</v>
      </c>
      <c r="B2699" s="122" t="s">
        <v>2261</v>
      </c>
      <c r="C2699" s="138">
        <v>0</v>
      </c>
      <c r="D2699" s="97">
        <v>284109</v>
      </c>
      <c r="E2699" s="100" t="s">
        <v>1342</v>
      </c>
      <c r="F2699" s="125" t="s">
        <v>1044</v>
      </c>
      <c r="G2699" s="139"/>
    </row>
    <row r="2700" spans="1:7" ht="22.5">
      <c r="A2700" s="100">
        <v>540806</v>
      </c>
      <c r="B2700" s="122" t="s">
        <v>2261</v>
      </c>
      <c r="C2700" s="138">
        <v>0</v>
      </c>
      <c r="D2700" s="97">
        <v>35667</v>
      </c>
      <c r="E2700" s="100" t="s">
        <v>1343</v>
      </c>
      <c r="F2700" s="125" t="s">
        <v>1344</v>
      </c>
      <c r="G2700" s="139"/>
    </row>
    <row r="2701" spans="1:7" ht="22.5">
      <c r="A2701" s="100">
        <v>540806</v>
      </c>
      <c r="B2701" s="122" t="s">
        <v>2261</v>
      </c>
      <c r="C2701" s="138">
        <v>0</v>
      </c>
      <c r="D2701" s="97">
        <v>83168</v>
      </c>
      <c r="E2701" s="100" t="s">
        <v>1345</v>
      </c>
      <c r="F2701" s="125" t="s">
        <v>1346</v>
      </c>
      <c r="G2701" s="139"/>
    </row>
    <row r="2702" spans="1:7" ht="22.5">
      <c r="A2702" s="100">
        <v>540806</v>
      </c>
      <c r="B2702" s="122" t="s">
        <v>2261</v>
      </c>
      <c r="C2702" s="138">
        <v>0</v>
      </c>
      <c r="D2702" s="97">
        <v>210932</v>
      </c>
      <c r="E2702" s="100" t="s">
        <v>1347</v>
      </c>
      <c r="F2702" s="125" t="s">
        <v>1348</v>
      </c>
      <c r="G2702" s="139"/>
    </row>
    <row r="2703" spans="1:7" ht="22.5">
      <c r="A2703" s="100">
        <v>540806</v>
      </c>
      <c r="B2703" s="122" t="s">
        <v>2261</v>
      </c>
      <c r="C2703" s="138">
        <v>0</v>
      </c>
      <c r="D2703" s="97">
        <v>36986</v>
      </c>
      <c r="E2703" s="100" t="s">
        <v>1349</v>
      </c>
      <c r="F2703" s="125" t="s">
        <v>1350</v>
      </c>
      <c r="G2703" s="139"/>
    </row>
    <row r="2704" spans="1:7" ht="22.5">
      <c r="A2704" s="100">
        <v>540806</v>
      </c>
      <c r="B2704" s="122" t="s">
        <v>2261</v>
      </c>
      <c r="C2704" s="138">
        <v>0</v>
      </c>
      <c r="D2704" s="97">
        <v>70013</v>
      </c>
      <c r="E2704" s="100" t="s">
        <v>1351</v>
      </c>
      <c r="F2704" s="125" t="s">
        <v>1352</v>
      </c>
      <c r="G2704" s="139"/>
    </row>
    <row r="2705" spans="1:7" ht="22.5">
      <c r="A2705" s="100">
        <v>540806</v>
      </c>
      <c r="B2705" s="122" t="s">
        <v>2261</v>
      </c>
      <c r="C2705" s="138">
        <v>0</v>
      </c>
      <c r="D2705" s="97">
        <v>110930</v>
      </c>
      <c r="E2705" s="100" t="s">
        <v>1353</v>
      </c>
      <c r="F2705" s="125" t="s">
        <v>1354</v>
      </c>
      <c r="G2705" s="139"/>
    </row>
    <row r="2706" spans="1:7" ht="22.5">
      <c r="A2706" s="100">
        <v>540806</v>
      </c>
      <c r="B2706" s="122" t="s">
        <v>2261</v>
      </c>
      <c r="C2706" s="138">
        <v>0</v>
      </c>
      <c r="D2706" s="97">
        <v>56103</v>
      </c>
      <c r="E2706" s="100" t="s">
        <v>1355</v>
      </c>
      <c r="F2706" s="125" t="s">
        <v>1356</v>
      </c>
      <c r="G2706" s="139"/>
    </row>
    <row r="2707" spans="1:7" ht="22.5">
      <c r="A2707" s="100">
        <v>540806</v>
      </c>
      <c r="B2707" s="122" t="s">
        <v>2261</v>
      </c>
      <c r="C2707" s="138">
        <v>0</v>
      </c>
      <c r="D2707" s="97">
        <v>64864</v>
      </c>
      <c r="E2707" s="100" t="s">
        <v>1357</v>
      </c>
      <c r="F2707" s="125" t="s">
        <v>1358</v>
      </c>
      <c r="G2707" s="139"/>
    </row>
    <row r="2708" spans="1:7" ht="22.5">
      <c r="A2708" s="100">
        <v>540806</v>
      </c>
      <c r="B2708" s="122" t="s">
        <v>2261</v>
      </c>
      <c r="C2708" s="138">
        <v>0</v>
      </c>
      <c r="D2708" s="97">
        <v>90607</v>
      </c>
      <c r="E2708" s="100" t="s">
        <v>1359</v>
      </c>
      <c r="F2708" s="125" t="s">
        <v>1360</v>
      </c>
      <c r="G2708" s="139"/>
    </row>
    <row r="2709" spans="1:7" ht="22.5">
      <c r="A2709" s="100">
        <v>540806</v>
      </c>
      <c r="B2709" s="122" t="s">
        <v>2261</v>
      </c>
      <c r="C2709" s="138">
        <v>0</v>
      </c>
      <c r="D2709" s="97">
        <v>85541</v>
      </c>
      <c r="E2709" s="100" t="s">
        <v>309</v>
      </c>
      <c r="F2709" s="125" t="s">
        <v>3149</v>
      </c>
      <c r="G2709" s="139"/>
    </row>
    <row r="2710" spans="1:7" ht="22.5">
      <c r="A2710" s="100">
        <v>540806</v>
      </c>
      <c r="B2710" s="122" t="s">
        <v>2261</v>
      </c>
      <c r="C2710" s="138">
        <v>0</v>
      </c>
      <c r="D2710" s="97">
        <v>31958</v>
      </c>
      <c r="E2710" s="100">
        <v>212268322</v>
      </c>
      <c r="F2710" s="125" t="s">
        <v>1361</v>
      </c>
      <c r="G2710" s="139"/>
    </row>
    <row r="2711" spans="1:7" ht="22.5">
      <c r="A2711" s="100">
        <v>540806</v>
      </c>
      <c r="B2711" s="122" t="s">
        <v>2261</v>
      </c>
      <c r="C2711" s="138">
        <v>0</v>
      </c>
      <c r="D2711" s="97">
        <v>47807</v>
      </c>
      <c r="E2711" s="100" t="s">
        <v>343</v>
      </c>
      <c r="F2711" s="125" t="s">
        <v>1362</v>
      </c>
      <c r="G2711" s="139"/>
    </row>
    <row r="2712" spans="1:7" ht="22.5">
      <c r="A2712" s="100">
        <v>540806</v>
      </c>
      <c r="B2712" s="122" t="s">
        <v>2261</v>
      </c>
      <c r="C2712" s="138">
        <v>0</v>
      </c>
      <c r="D2712" s="97">
        <v>62388</v>
      </c>
      <c r="E2712" s="100">
        <v>212768327</v>
      </c>
      <c r="F2712" s="125" t="s">
        <v>1363</v>
      </c>
      <c r="G2712" s="139"/>
    </row>
    <row r="2713" spans="1:7" ht="22.5">
      <c r="A2713" s="100">
        <v>540806</v>
      </c>
      <c r="B2713" s="122" t="s">
        <v>2261</v>
      </c>
      <c r="C2713" s="138">
        <v>0</v>
      </c>
      <c r="D2713" s="97">
        <v>30829</v>
      </c>
      <c r="E2713" s="77" t="s">
        <v>1364</v>
      </c>
      <c r="F2713" s="125" t="s">
        <v>1365</v>
      </c>
      <c r="G2713" s="139"/>
    </row>
    <row r="2714" spans="1:7" ht="22.5">
      <c r="A2714" s="100">
        <v>540806</v>
      </c>
      <c r="B2714" s="122" t="s">
        <v>2261</v>
      </c>
      <c r="C2714" s="138">
        <v>0</v>
      </c>
      <c r="D2714" s="97">
        <v>52277</v>
      </c>
      <c r="E2714" s="77" t="s">
        <v>1366</v>
      </c>
      <c r="F2714" s="125" t="s">
        <v>1367</v>
      </c>
      <c r="G2714" s="139"/>
    </row>
    <row r="2715" spans="1:7" ht="22.5">
      <c r="A2715" s="100">
        <v>540806</v>
      </c>
      <c r="B2715" s="122" t="s">
        <v>2261</v>
      </c>
      <c r="C2715" s="138">
        <v>0</v>
      </c>
      <c r="D2715" s="97">
        <v>21172</v>
      </c>
      <c r="E2715" s="77" t="s">
        <v>2751</v>
      </c>
      <c r="F2715" s="125" t="s">
        <v>1368</v>
      </c>
      <c r="G2715" s="139"/>
    </row>
    <row r="2716" spans="1:7" ht="22.5">
      <c r="A2716" s="100">
        <v>540806</v>
      </c>
      <c r="B2716" s="122" t="s">
        <v>2261</v>
      </c>
      <c r="C2716" s="138">
        <v>0</v>
      </c>
      <c r="D2716" s="97">
        <v>93023</v>
      </c>
      <c r="E2716" s="77" t="s">
        <v>1369</v>
      </c>
      <c r="F2716" s="125" t="s">
        <v>1370</v>
      </c>
      <c r="G2716" s="139"/>
    </row>
    <row r="2717" spans="1:7" ht="22.5">
      <c r="A2717" s="100">
        <v>540806</v>
      </c>
      <c r="B2717" s="122" t="s">
        <v>2261</v>
      </c>
      <c r="C2717" s="138">
        <v>0</v>
      </c>
      <c r="D2717" s="97">
        <v>187272</v>
      </c>
      <c r="E2717" s="126">
        <v>218568385</v>
      </c>
      <c r="F2717" s="125" t="s">
        <v>1371</v>
      </c>
      <c r="G2717" s="139"/>
    </row>
    <row r="2718" spans="1:7" ht="22.5">
      <c r="A2718" s="100">
        <v>540806</v>
      </c>
      <c r="B2718" s="122" t="s">
        <v>2261</v>
      </c>
      <c r="C2718" s="138">
        <v>0</v>
      </c>
      <c r="D2718" s="97">
        <v>63238</v>
      </c>
      <c r="E2718" s="77">
        <v>219768397</v>
      </c>
      <c r="F2718" s="125" t="s">
        <v>765</v>
      </c>
      <c r="G2718" s="139"/>
    </row>
    <row r="2719" spans="1:7" ht="22.5">
      <c r="A2719" s="100">
        <v>540806</v>
      </c>
      <c r="B2719" s="122" t="s">
        <v>2261</v>
      </c>
      <c r="C2719" s="138">
        <v>0</v>
      </c>
      <c r="D2719" s="97">
        <v>328711</v>
      </c>
      <c r="E2719" s="77" t="s">
        <v>1372</v>
      </c>
      <c r="F2719" s="125" t="s">
        <v>1373</v>
      </c>
      <c r="G2719" s="139"/>
    </row>
    <row r="2720" spans="1:7" ht="22.5">
      <c r="A2720" s="100">
        <v>540806</v>
      </c>
      <c r="B2720" s="122" t="s">
        <v>2261</v>
      </c>
      <c r="C2720" s="138">
        <v>0</v>
      </c>
      <c r="D2720" s="97">
        <v>125374</v>
      </c>
      <c r="E2720" s="77" t="s">
        <v>1374</v>
      </c>
      <c r="F2720" s="125" t="s">
        <v>1375</v>
      </c>
      <c r="G2720" s="139"/>
    </row>
    <row r="2721" spans="1:7" ht="22.5">
      <c r="A2721" s="100">
        <v>540806</v>
      </c>
      <c r="B2721" s="122" t="s">
        <v>2261</v>
      </c>
      <c r="C2721" s="138">
        <v>0</v>
      </c>
      <c r="D2721" s="97">
        <v>47097</v>
      </c>
      <c r="E2721" s="77" t="s">
        <v>1376</v>
      </c>
      <c r="F2721" s="125" t="s">
        <v>1377</v>
      </c>
      <c r="G2721" s="139"/>
    </row>
    <row r="2722" spans="1:7" ht="22.5">
      <c r="A2722" s="100">
        <v>540806</v>
      </c>
      <c r="B2722" s="122" t="s">
        <v>2261</v>
      </c>
      <c r="C2722" s="138">
        <v>0</v>
      </c>
      <c r="D2722" s="97">
        <v>304885</v>
      </c>
      <c r="E2722" s="77" t="s">
        <v>1378</v>
      </c>
      <c r="F2722" s="125" t="s">
        <v>1379</v>
      </c>
      <c r="G2722" s="139"/>
    </row>
    <row r="2723" spans="1:7" ht="22.5">
      <c r="A2723" s="100">
        <v>540806</v>
      </c>
      <c r="B2723" s="122" t="s">
        <v>2261</v>
      </c>
      <c r="C2723" s="138">
        <v>0</v>
      </c>
      <c r="D2723" s="97">
        <v>71703</v>
      </c>
      <c r="E2723" s="77" t="s">
        <v>1380</v>
      </c>
      <c r="F2723" s="125" t="s">
        <v>1381</v>
      </c>
      <c r="G2723" s="139"/>
    </row>
    <row r="2724" spans="1:7" ht="22.5">
      <c r="A2724" s="100">
        <v>540806</v>
      </c>
      <c r="B2724" s="122" t="s">
        <v>2261</v>
      </c>
      <c r="C2724" s="138">
        <v>0</v>
      </c>
      <c r="D2724" s="97">
        <v>167621</v>
      </c>
      <c r="E2724" s="77" t="s">
        <v>2706</v>
      </c>
      <c r="F2724" s="125" t="s">
        <v>1382</v>
      </c>
      <c r="G2724" s="139"/>
    </row>
    <row r="2725" spans="1:7" ht="22.5">
      <c r="A2725" s="100">
        <v>540806</v>
      </c>
      <c r="B2725" s="122" t="s">
        <v>2261</v>
      </c>
      <c r="C2725" s="138">
        <v>0</v>
      </c>
      <c r="D2725" s="97">
        <v>72555</v>
      </c>
      <c r="E2725" s="77" t="s">
        <v>2733</v>
      </c>
      <c r="F2725" s="125" t="s">
        <v>1383</v>
      </c>
      <c r="G2725" s="139"/>
    </row>
    <row r="2726" spans="1:7" ht="22.5">
      <c r="A2726" s="100">
        <v>540806</v>
      </c>
      <c r="B2726" s="122" t="s">
        <v>2261</v>
      </c>
      <c r="C2726" s="138">
        <v>0</v>
      </c>
      <c r="D2726" s="97">
        <v>65431</v>
      </c>
      <c r="E2726" s="77" t="s">
        <v>1384</v>
      </c>
      <c r="F2726" s="125" t="s">
        <v>1385</v>
      </c>
      <c r="G2726" s="139"/>
    </row>
    <row r="2727" spans="1:7" ht="22.5">
      <c r="A2727" s="100">
        <v>540806</v>
      </c>
      <c r="B2727" s="122" t="s">
        <v>2261</v>
      </c>
      <c r="C2727" s="138">
        <v>0</v>
      </c>
      <c r="D2727" s="97">
        <v>138900</v>
      </c>
      <c r="E2727" s="77" t="s">
        <v>1386</v>
      </c>
      <c r="F2727" s="125" t="s">
        <v>1387</v>
      </c>
      <c r="G2727" s="139"/>
    </row>
    <row r="2728" spans="1:7" ht="22.5">
      <c r="A2728" s="100">
        <v>540806</v>
      </c>
      <c r="B2728" s="122" t="s">
        <v>2261</v>
      </c>
      <c r="C2728" s="138">
        <v>0</v>
      </c>
      <c r="D2728" s="97">
        <v>81214</v>
      </c>
      <c r="E2728" s="77" t="s">
        <v>1388</v>
      </c>
      <c r="F2728" s="125" t="s">
        <v>1389</v>
      </c>
      <c r="G2728" s="139"/>
    </row>
    <row r="2729" spans="1:7" ht="22.5">
      <c r="A2729" s="100">
        <v>540806</v>
      </c>
      <c r="B2729" s="122" t="s">
        <v>2261</v>
      </c>
      <c r="C2729" s="138">
        <v>0</v>
      </c>
      <c r="D2729" s="97">
        <v>22657</v>
      </c>
      <c r="E2729" s="77" t="s">
        <v>1390</v>
      </c>
      <c r="F2729" s="125" t="s">
        <v>1391</v>
      </c>
      <c r="G2729" s="139"/>
    </row>
    <row r="2730" spans="1:7" ht="22.5">
      <c r="A2730" s="100">
        <v>540806</v>
      </c>
      <c r="B2730" s="122" t="s">
        <v>2261</v>
      </c>
      <c r="C2730" s="138">
        <v>0</v>
      </c>
      <c r="D2730" s="97">
        <v>31530</v>
      </c>
      <c r="E2730" s="77" t="s">
        <v>1392</v>
      </c>
      <c r="F2730" s="125" t="s">
        <v>1393</v>
      </c>
      <c r="G2730" s="139"/>
    </row>
    <row r="2731" spans="1:7" ht="22.5">
      <c r="A2731" s="100">
        <v>540806</v>
      </c>
      <c r="B2731" s="122" t="s">
        <v>2261</v>
      </c>
      <c r="C2731" s="138">
        <v>0</v>
      </c>
      <c r="D2731" s="97">
        <v>42594</v>
      </c>
      <c r="E2731" s="77" t="s">
        <v>1394</v>
      </c>
      <c r="F2731" s="125" t="s">
        <v>1395</v>
      </c>
      <c r="G2731" s="139"/>
    </row>
    <row r="2732" spans="1:7" ht="22.5">
      <c r="A2732" s="100">
        <v>540806</v>
      </c>
      <c r="B2732" s="122" t="s">
        <v>2261</v>
      </c>
      <c r="C2732" s="138">
        <v>0</v>
      </c>
      <c r="D2732" s="97">
        <v>1249582</v>
      </c>
      <c r="E2732" s="77" t="s">
        <v>459</v>
      </c>
      <c r="F2732" s="125" t="s">
        <v>1396</v>
      </c>
      <c r="G2732" s="139"/>
    </row>
    <row r="2733" spans="1:7" ht="22.5">
      <c r="A2733" s="100">
        <v>540806</v>
      </c>
      <c r="B2733" s="122" t="s">
        <v>2261</v>
      </c>
      <c r="C2733" s="138">
        <v>0</v>
      </c>
      <c r="D2733" s="97">
        <v>48757</v>
      </c>
      <c r="E2733" s="77" t="s">
        <v>1397</v>
      </c>
      <c r="F2733" s="125" t="s">
        <v>1398</v>
      </c>
      <c r="G2733" s="139"/>
    </row>
    <row r="2734" spans="1:7" ht="22.5">
      <c r="A2734" s="100">
        <v>540806</v>
      </c>
      <c r="B2734" s="122" t="s">
        <v>2261</v>
      </c>
      <c r="C2734" s="138">
        <v>0</v>
      </c>
      <c r="D2734" s="97">
        <v>228619</v>
      </c>
      <c r="E2734" s="77" t="s">
        <v>1399</v>
      </c>
      <c r="F2734" s="125" t="s">
        <v>1400</v>
      </c>
      <c r="G2734" s="139"/>
    </row>
    <row r="2735" spans="1:7" ht="22.5">
      <c r="A2735" s="100">
        <v>540806</v>
      </c>
      <c r="B2735" s="122" t="s">
        <v>2261</v>
      </c>
      <c r="C2735" s="138">
        <v>0</v>
      </c>
      <c r="D2735" s="97">
        <v>105474</v>
      </c>
      <c r="E2735" s="77" t="s">
        <v>1401</v>
      </c>
      <c r="F2735" s="125" t="s">
        <v>1402</v>
      </c>
      <c r="G2735" s="139"/>
    </row>
    <row r="2736" spans="1:7" ht="22.5">
      <c r="A2736" s="100">
        <v>540806</v>
      </c>
      <c r="B2736" s="122" t="s">
        <v>2261</v>
      </c>
      <c r="C2736" s="138">
        <v>0</v>
      </c>
      <c r="D2736" s="97">
        <v>604040</v>
      </c>
      <c r="E2736" s="77" t="s">
        <v>1403</v>
      </c>
      <c r="F2736" s="125" t="s">
        <v>1404</v>
      </c>
      <c r="G2736" s="139"/>
    </row>
    <row r="2737" spans="1:7" ht="22.5">
      <c r="A2737" s="100">
        <v>540806</v>
      </c>
      <c r="B2737" s="122" t="s">
        <v>2261</v>
      </c>
      <c r="C2737" s="138">
        <v>0</v>
      </c>
      <c r="D2737" s="97">
        <v>424603</v>
      </c>
      <c r="E2737" s="77" t="s">
        <v>1405</v>
      </c>
      <c r="F2737" s="125" t="s">
        <v>3197</v>
      </c>
      <c r="G2737" s="139"/>
    </row>
    <row r="2738" spans="1:7" ht="22.5">
      <c r="A2738" s="100">
        <v>540806</v>
      </c>
      <c r="B2738" s="122" t="s">
        <v>2261</v>
      </c>
      <c r="C2738" s="138">
        <v>0</v>
      </c>
      <c r="D2738" s="97">
        <v>269287</v>
      </c>
      <c r="E2738" s="77" t="s">
        <v>1406</v>
      </c>
      <c r="F2738" s="125" t="s">
        <v>1407</v>
      </c>
      <c r="G2738" s="139"/>
    </row>
    <row r="2739" spans="1:7" ht="22.5">
      <c r="A2739" s="100">
        <v>540806</v>
      </c>
      <c r="B2739" s="122" t="s">
        <v>2261</v>
      </c>
      <c r="C2739" s="138">
        <v>0</v>
      </c>
      <c r="D2739" s="97">
        <v>156871</v>
      </c>
      <c r="E2739" s="77" t="s">
        <v>1408</v>
      </c>
      <c r="F2739" s="125" t="s">
        <v>2994</v>
      </c>
      <c r="G2739" s="139"/>
    </row>
    <row r="2740" spans="1:7" ht="22.5">
      <c r="A2740" s="100">
        <v>540806</v>
      </c>
      <c r="B2740" s="122" t="s">
        <v>2261</v>
      </c>
      <c r="C2740" s="138">
        <v>0</v>
      </c>
      <c r="D2740" s="97">
        <v>39270</v>
      </c>
      <c r="E2740" s="77" t="s">
        <v>1409</v>
      </c>
      <c r="F2740" s="125" t="s">
        <v>1410</v>
      </c>
      <c r="G2740" s="139"/>
    </row>
    <row r="2741" spans="1:7" ht="22.5">
      <c r="A2741" s="100">
        <v>540806</v>
      </c>
      <c r="B2741" s="122" t="s">
        <v>2261</v>
      </c>
      <c r="C2741" s="138">
        <v>0</v>
      </c>
      <c r="D2741" s="97">
        <v>518130</v>
      </c>
      <c r="E2741" s="77" t="s">
        <v>2818</v>
      </c>
      <c r="F2741" s="125" t="s">
        <v>1411</v>
      </c>
      <c r="G2741" s="139"/>
    </row>
    <row r="2742" spans="1:7" ht="22.5">
      <c r="A2742" s="100">
        <v>540806</v>
      </c>
      <c r="B2742" s="122" t="s">
        <v>2261</v>
      </c>
      <c r="C2742" s="138">
        <v>0</v>
      </c>
      <c r="D2742" s="97">
        <v>52448</v>
      </c>
      <c r="E2742" s="77" t="s">
        <v>1412</v>
      </c>
      <c r="F2742" s="125" t="s">
        <v>1413</v>
      </c>
      <c r="G2742" s="139"/>
    </row>
    <row r="2743" spans="1:7" ht="22.5">
      <c r="A2743" s="100">
        <v>540806</v>
      </c>
      <c r="B2743" s="122" t="s">
        <v>2261</v>
      </c>
      <c r="C2743" s="138">
        <v>0</v>
      </c>
      <c r="D2743" s="97">
        <v>75223</v>
      </c>
      <c r="E2743" s="77" t="s">
        <v>2849</v>
      </c>
      <c r="F2743" s="125" t="s">
        <v>1414</v>
      </c>
      <c r="G2743" s="139"/>
    </row>
    <row r="2744" spans="1:7" ht="22.5">
      <c r="A2744" s="100">
        <v>540806</v>
      </c>
      <c r="B2744" s="76" t="s">
        <v>2261</v>
      </c>
      <c r="C2744" s="140">
        <v>0</v>
      </c>
      <c r="D2744" s="97">
        <v>785556</v>
      </c>
      <c r="E2744" s="77" t="s">
        <v>1415</v>
      </c>
      <c r="F2744" s="125" t="s">
        <v>1416</v>
      </c>
      <c r="G2744" s="139"/>
    </row>
    <row r="2745" spans="1:7" ht="22.5">
      <c r="A2745" s="100">
        <v>540806</v>
      </c>
      <c r="B2745" s="122" t="s">
        <v>2261</v>
      </c>
      <c r="C2745" s="138">
        <v>0</v>
      </c>
      <c r="D2745" s="97">
        <v>27956</v>
      </c>
      <c r="E2745" s="77" t="s">
        <v>1419</v>
      </c>
      <c r="F2745" s="125" t="s">
        <v>3217</v>
      </c>
      <c r="G2745" s="139"/>
    </row>
    <row r="2746" spans="1:7" ht="22.5">
      <c r="A2746" s="100">
        <v>540806</v>
      </c>
      <c r="B2746" s="122" t="s">
        <v>2261</v>
      </c>
      <c r="C2746" s="138">
        <v>0</v>
      </c>
      <c r="D2746" s="97">
        <v>63803</v>
      </c>
      <c r="E2746" s="77" t="s">
        <v>1420</v>
      </c>
      <c r="F2746" s="125" t="s">
        <v>1421</v>
      </c>
      <c r="G2746" s="139"/>
    </row>
    <row r="2747" spans="1:7" ht="22.5">
      <c r="A2747" s="100">
        <v>540806</v>
      </c>
      <c r="B2747" s="122" t="s">
        <v>2261</v>
      </c>
      <c r="C2747" s="138">
        <v>0</v>
      </c>
      <c r="D2747" s="97">
        <v>128437</v>
      </c>
      <c r="E2747" s="77" t="s">
        <v>1422</v>
      </c>
      <c r="F2747" s="125" t="s">
        <v>1423</v>
      </c>
      <c r="G2747" s="139"/>
    </row>
    <row r="2748" spans="1:7" ht="22.5">
      <c r="A2748" s="100">
        <v>540806</v>
      </c>
      <c r="B2748" s="122" t="s">
        <v>2261</v>
      </c>
      <c r="C2748" s="138">
        <v>0</v>
      </c>
      <c r="D2748" s="97">
        <v>347337</v>
      </c>
      <c r="E2748" s="77" t="s">
        <v>2650</v>
      </c>
      <c r="F2748" s="125" t="s">
        <v>1424</v>
      </c>
      <c r="G2748" s="139"/>
    </row>
    <row r="2749" spans="1:7" ht="22.5">
      <c r="A2749" s="100">
        <v>540806</v>
      </c>
      <c r="B2749" s="122" t="s">
        <v>2261</v>
      </c>
      <c r="C2749" s="138">
        <v>0</v>
      </c>
      <c r="D2749" s="97">
        <v>133838</v>
      </c>
      <c r="E2749" s="77" t="s">
        <v>1425</v>
      </c>
      <c r="F2749" s="125" t="s">
        <v>1426</v>
      </c>
      <c r="G2749" s="139"/>
    </row>
    <row r="2750" spans="1:7" ht="22.5">
      <c r="A2750" s="100">
        <v>540806</v>
      </c>
      <c r="B2750" s="122" t="s">
        <v>2261</v>
      </c>
      <c r="C2750" s="138">
        <v>0</v>
      </c>
      <c r="D2750" s="97">
        <v>115702</v>
      </c>
      <c r="E2750" s="77" t="s">
        <v>1427</v>
      </c>
      <c r="F2750" s="125" t="s">
        <v>2988</v>
      </c>
      <c r="G2750" s="139"/>
    </row>
    <row r="2751" spans="1:7" ht="22.5">
      <c r="A2751" s="100">
        <v>540806</v>
      </c>
      <c r="B2751" s="122" t="s">
        <v>2261</v>
      </c>
      <c r="C2751" s="138">
        <v>0</v>
      </c>
      <c r="D2751" s="97">
        <v>54394</v>
      </c>
      <c r="E2751" s="77" t="s">
        <v>1428</v>
      </c>
      <c r="F2751" s="125" t="s">
        <v>1429</v>
      </c>
      <c r="G2751" s="139"/>
    </row>
    <row r="2752" spans="1:7" ht="22.5">
      <c r="A2752" s="100">
        <v>540806</v>
      </c>
      <c r="B2752" s="122" t="s">
        <v>2261</v>
      </c>
      <c r="C2752" s="138">
        <v>0</v>
      </c>
      <c r="D2752" s="97">
        <v>61695</v>
      </c>
      <c r="E2752" s="77" t="s">
        <v>1430</v>
      </c>
      <c r="F2752" s="125" t="s">
        <v>1431</v>
      </c>
      <c r="G2752" s="139"/>
    </row>
    <row r="2753" spans="1:7" ht="22.5">
      <c r="A2753" s="100">
        <v>540806</v>
      </c>
      <c r="B2753" s="122" t="s">
        <v>2261</v>
      </c>
      <c r="C2753" s="138">
        <v>0</v>
      </c>
      <c r="D2753" s="97">
        <v>69354</v>
      </c>
      <c r="E2753" s="77">
        <v>215568855</v>
      </c>
      <c r="F2753" s="125" t="s">
        <v>1432</v>
      </c>
      <c r="G2753" s="139"/>
    </row>
    <row r="2754" spans="1:7" ht="22.5">
      <c r="A2754" s="100">
        <v>540806</v>
      </c>
      <c r="B2754" s="122" t="s">
        <v>2261</v>
      </c>
      <c r="C2754" s="138">
        <v>0</v>
      </c>
      <c r="D2754" s="97">
        <v>249593</v>
      </c>
      <c r="E2754" s="77" t="s">
        <v>1433</v>
      </c>
      <c r="F2754" s="125" t="s">
        <v>1434</v>
      </c>
      <c r="G2754" s="139"/>
    </row>
    <row r="2755" spans="1:7" ht="22.5">
      <c r="A2755" s="100">
        <v>540806</v>
      </c>
      <c r="B2755" s="122" t="s">
        <v>2261</v>
      </c>
      <c r="C2755" s="138">
        <v>0</v>
      </c>
      <c r="D2755" s="97">
        <v>18830</v>
      </c>
      <c r="E2755" s="77" t="s">
        <v>1435</v>
      </c>
      <c r="F2755" s="125" t="s">
        <v>1436</v>
      </c>
      <c r="G2755" s="139"/>
    </row>
    <row r="2756" spans="1:7" ht="22.5">
      <c r="A2756" s="100">
        <v>540806</v>
      </c>
      <c r="B2756" s="122" t="s">
        <v>2261</v>
      </c>
      <c r="C2756" s="138">
        <v>0</v>
      </c>
      <c r="D2756" s="97">
        <v>66962</v>
      </c>
      <c r="E2756" s="77" t="s">
        <v>1437</v>
      </c>
      <c r="F2756" s="125" t="s">
        <v>491</v>
      </c>
      <c r="G2756" s="139"/>
    </row>
    <row r="2757" spans="1:7" ht="22.5">
      <c r="A2757" s="100">
        <v>540806</v>
      </c>
      <c r="B2757" s="122" t="s">
        <v>2261</v>
      </c>
      <c r="C2757" s="138">
        <v>0</v>
      </c>
      <c r="D2757" s="97">
        <v>107661</v>
      </c>
      <c r="E2757" s="77" t="s">
        <v>1438</v>
      </c>
      <c r="F2757" s="125" t="s">
        <v>1439</v>
      </c>
      <c r="G2757" s="139"/>
    </row>
    <row r="2758" spans="1:7" ht="22.5">
      <c r="A2758" s="100">
        <v>540806</v>
      </c>
      <c r="B2758" s="122" t="s">
        <v>2261</v>
      </c>
      <c r="C2758" s="138">
        <v>0</v>
      </c>
      <c r="D2758" s="97">
        <v>204859</v>
      </c>
      <c r="E2758" s="77">
        <v>211070110</v>
      </c>
      <c r="F2758" s="125" t="s">
        <v>506</v>
      </c>
      <c r="G2758" s="139"/>
    </row>
    <row r="2759" spans="1:7" ht="22.5">
      <c r="A2759" s="100">
        <v>540806</v>
      </c>
      <c r="B2759" s="122" t="s">
        <v>2261</v>
      </c>
      <c r="C2759" s="138">
        <v>0</v>
      </c>
      <c r="D2759" s="97">
        <v>277274</v>
      </c>
      <c r="E2759" s="77">
        <v>212470124</v>
      </c>
      <c r="F2759" s="125" t="s">
        <v>1440</v>
      </c>
      <c r="G2759" s="139"/>
    </row>
    <row r="2760" spans="1:7" ht="22.5">
      <c r="A2760" s="100">
        <v>540806</v>
      </c>
      <c r="B2760" s="122" t="s">
        <v>2261</v>
      </c>
      <c r="C2760" s="138">
        <v>0</v>
      </c>
      <c r="D2760" s="97">
        <v>117563</v>
      </c>
      <c r="E2760" s="77">
        <v>210470204</v>
      </c>
      <c r="F2760" s="125" t="s">
        <v>1441</v>
      </c>
      <c r="G2760" s="139"/>
    </row>
    <row r="2761" spans="1:7" ht="22.5">
      <c r="A2761" s="100">
        <v>540806</v>
      </c>
      <c r="B2761" s="122" t="s">
        <v>2261</v>
      </c>
      <c r="C2761" s="138">
        <v>0</v>
      </c>
      <c r="D2761" s="97">
        <v>942343</v>
      </c>
      <c r="E2761" s="77">
        <v>211570215</v>
      </c>
      <c r="F2761" s="125" t="s">
        <v>1442</v>
      </c>
      <c r="G2761" s="139"/>
    </row>
    <row r="2762" spans="1:7" ht="22.5">
      <c r="A2762" s="100">
        <v>540806</v>
      </c>
      <c r="B2762" s="122" t="s">
        <v>2261</v>
      </c>
      <c r="C2762" s="138">
        <v>0</v>
      </c>
      <c r="D2762" s="97">
        <v>209183</v>
      </c>
      <c r="E2762" s="77" t="s">
        <v>1443</v>
      </c>
      <c r="F2762" s="125" t="s">
        <v>1444</v>
      </c>
      <c r="G2762" s="139"/>
    </row>
    <row r="2763" spans="1:7" ht="22.5">
      <c r="A2763" s="100">
        <v>540806</v>
      </c>
      <c r="B2763" s="122" t="s">
        <v>2261</v>
      </c>
      <c r="C2763" s="138">
        <v>0</v>
      </c>
      <c r="D2763" s="97">
        <v>110259</v>
      </c>
      <c r="E2763" s="77">
        <v>213070230</v>
      </c>
      <c r="F2763" s="125" t="s">
        <v>1445</v>
      </c>
      <c r="G2763" s="139"/>
    </row>
    <row r="2764" spans="1:7" ht="22.5">
      <c r="A2764" s="100">
        <v>540806</v>
      </c>
      <c r="B2764" s="122" t="s">
        <v>2261</v>
      </c>
      <c r="C2764" s="138">
        <v>0</v>
      </c>
      <c r="D2764" s="97">
        <v>182549</v>
      </c>
      <c r="E2764" s="77">
        <v>213370233</v>
      </c>
      <c r="F2764" s="125" t="s">
        <v>1446</v>
      </c>
      <c r="G2764" s="139"/>
    </row>
    <row r="2765" spans="1:7" ht="22.5">
      <c r="A2765" s="100">
        <v>540806</v>
      </c>
      <c r="B2765" s="122" t="s">
        <v>2261</v>
      </c>
      <c r="C2765" s="138">
        <v>0</v>
      </c>
      <c r="D2765" s="97">
        <v>390955</v>
      </c>
      <c r="E2765" s="77">
        <v>213570235</v>
      </c>
      <c r="F2765" s="125" t="s">
        <v>1447</v>
      </c>
      <c r="G2765" s="139"/>
    </row>
    <row r="2766" spans="1:7" ht="22.5">
      <c r="A2766" s="100">
        <v>540806</v>
      </c>
      <c r="B2766" s="122" t="s">
        <v>2261</v>
      </c>
      <c r="C2766" s="138">
        <v>0</v>
      </c>
      <c r="D2766" s="97">
        <v>361004</v>
      </c>
      <c r="E2766" s="77">
        <v>216570265</v>
      </c>
      <c r="F2766" s="125" t="s">
        <v>1448</v>
      </c>
      <c r="G2766" s="139"/>
    </row>
    <row r="2767" spans="1:7" ht="22.5">
      <c r="A2767" s="100">
        <v>540806</v>
      </c>
      <c r="B2767" s="122" t="s">
        <v>2261</v>
      </c>
      <c r="C2767" s="138">
        <v>0</v>
      </c>
      <c r="D2767" s="97">
        <v>244538</v>
      </c>
      <c r="E2767" s="77">
        <v>210070400</v>
      </c>
      <c r="F2767" s="125" t="s">
        <v>3167</v>
      </c>
      <c r="G2767" s="139"/>
    </row>
    <row r="2768" spans="1:7" ht="22.5">
      <c r="A2768" s="100">
        <v>540806</v>
      </c>
      <c r="B2768" s="122" t="s">
        <v>2261</v>
      </c>
      <c r="C2768" s="138">
        <v>0</v>
      </c>
      <c r="D2768" s="97">
        <v>471252</v>
      </c>
      <c r="E2768" s="77">
        <v>211870418</v>
      </c>
      <c r="F2768" s="125" t="s">
        <v>1449</v>
      </c>
      <c r="G2768" s="139"/>
    </row>
    <row r="2769" spans="1:7" ht="22.5">
      <c r="A2769" s="100">
        <v>540806</v>
      </c>
      <c r="B2769" s="122" t="s">
        <v>2261</v>
      </c>
      <c r="C2769" s="138">
        <v>0</v>
      </c>
      <c r="D2769" s="97">
        <v>775081</v>
      </c>
      <c r="E2769" s="77">
        <v>212970429</v>
      </c>
      <c r="F2769" s="125" t="s">
        <v>1450</v>
      </c>
      <c r="G2769" s="139"/>
    </row>
    <row r="2770" spans="1:7" ht="22.5">
      <c r="A2770" s="100">
        <v>540806</v>
      </c>
      <c r="B2770" s="122" t="s">
        <v>2261</v>
      </c>
      <c r="C2770" s="138">
        <v>0</v>
      </c>
      <c r="D2770" s="97">
        <v>279009</v>
      </c>
      <c r="E2770" s="77">
        <v>217370473</v>
      </c>
      <c r="F2770" s="125" t="s">
        <v>1451</v>
      </c>
      <c r="G2770" s="139"/>
    </row>
    <row r="2771" spans="1:7" ht="22.5">
      <c r="A2771" s="100">
        <v>540806</v>
      </c>
      <c r="B2771" s="122" t="s">
        <v>2261</v>
      </c>
      <c r="C2771" s="138">
        <v>0</v>
      </c>
      <c r="D2771" s="97">
        <v>460484</v>
      </c>
      <c r="E2771" s="77">
        <v>210870508</v>
      </c>
      <c r="F2771" s="125" t="s">
        <v>1452</v>
      </c>
      <c r="G2771" s="139"/>
    </row>
    <row r="2772" spans="1:7" ht="22.5">
      <c r="A2772" s="100">
        <v>540806</v>
      </c>
      <c r="B2772" s="122" t="s">
        <v>2261</v>
      </c>
      <c r="C2772" s="138">
        <v>0</v>
      </c>
      <c r="D2772" s="97">
        <v>280557</v>
      </c>
      <c r="E2772" s="77">
        <v>212370523</v>
      </c>
      <c r="F2772" s="125" t="s">
        <v>1453</v>
      </c>
      <c r="G2772" s="139"/>
    </row>
    <row r="2773" spans="1:7" ht="22.5">
      <c r="A2773" s="100">
        <v>540806</v>
      </c>
      <c r="B2773" s="122" t="s">
        <v>2261</v>
      </c>
      <c r="C2773" s="138">
        <v>0</v>
      </c>
      <c r="D2773" s="97">
        <v>836203</v>
      </c>
      <c r="E2773" s="77">
        <v>217070670</v>
      </c>
      <c r="F2773" s="125" t="s">
        <v>1454</v>
      </c>
      <c r="G2773" s="139"/>
    </row>
    <row r="2774" spans="1:7" ht="22.5">
      <c r="A2774" s="100">
        <v>540806</v>
      </c>
      <c r="B2774" s="122" t="s">
        <v>2261</v>
      </c>
      <c r="C2774" s="138">
        <v>0</v>
      </c>
      <c r="D2774" s="97">
        <v>541547</v>
      </c>
      <c r="E2774" s="77">
        <v>217870678</v>
      </c>
      <c r="F2774" s="125" t="s">
        <v>1455</v>
      </c>
      <c r="G2774" s="139"/>
    </row>
    <row r="2775" spans="1:7" ht="22.5">
      <c r="A2775" s="100">
        <v>540806</v>
      </c>
      <c r="B2775" s="122" t="s">
        <v>2261</v>
      </c>
      <c r="C2775" s="138">
        <v>0</v>
      </c>
      <c r="D2775" s="97">
        <v>285521</v>
      </c>
      <c r="E2775" s="77">
        <v>210270702</v>
      </c>
      <c r="F2775" s="125" t="s">
        <v>1456</v>
      </c>
      <c r="G2775" s="139"/>
    </row>
    <row r="2776" spans="1:7" ht="22.5">
      <c r="A2776" s="100">
        <v>540806</v>
      </c>
      <c r="B2776" s="122" t="s">
        <v>2261</v>
      </c>
      <c r="C2776" s="138">
        <v>0</v>
      </c>
      <c r="D2776" s="97">
        <v>848558</v>
      </c>
      <c r="E2776" s="77">
        <v>210870708</v>
      </c>
      <c r="F2776" s="125" t="s">
        <v>1457</v>
      </c>
      <c r="G2776" s="139"/>
    </row>
    <row r="2777" spans="1:7" ht="22.5">
      <c r="A2777" s="100">
        <v>540806</v>
      </c>
      <c r="B2777" s="122" t="s">
        <v>2261</v>
      </c>
      <c r="C2777" s="138">
        <v>0</v>
      </c>
      <c r="D2777" s="97">
        <v>1144316</v>
      </c>
      <c r="E2777" s="77">
        <v>211370713</v>
      </c>
      <c r="F2777" s="125" t="s">
        <v>1458</v>
      </c>
      <c r="G2777" s="139"/>
    </row>
    <row r="2778" spans="1:7" ht="22.5">
      <c r="A2778" s="100">
        <v>540806</v>
      </c>
      <c r="B2778" s="122" t="s">
        <v>2261</v>
      </c>
      <c r="C2778" s="138">
        <v>0</v>
      </c>
      <c r="D2778" s="97">
        <v>365320</v>
      </c>
      <c r="E2778" s="77">
        <v>211770717</v>
      </c>
      <c r="F2778" s="125" t="s">
        <v>3211</v>
      </c>
      <c r="G2778" s="139"/>
    </row>
    <row r="2779" spans="1:7" ht="22.5">
      <c r="A2779" s="100">
        <v>540806</v>
      </c>
      <c r="B2779" s="122" t="s">
        <v>2261</v>
      </c>
      <c r="C2779" s="138">
        <v>0</v>
      </c>
      <c r="D2779" s="97">
        <v>583055</v>
      </c>
      <c r="E2779" s="77">
        <v>214270742</v>
      </c>
      <c r="F2779" s="125" t="s">
        <v>1459</v>
      </c>
      <c r="G2779" s="139"/>
    </row>
    <row r="2780" spans="1:7" ht="22.5">
      <c r="A2780" s="100">
        <v>540806</v>
      </c>
      <c r="B2780" s="122" t="s">
        <v>2261</v>
      </c>
      <c r="C2780" s="138">
        <v>0</v>
      </c>
      <c r="D2780" s="97">
        <v>598352</v>
      </c>
      <c r="E2780" s="77">
        <v>217170771</v>
      </c>
      <c r="F2780" s="125" t="s">
        <v>2988</v>
      </c>
      <c r="G2780" s="139"/>
    </row>
    <row r="2781" spans="1:7" ht="22.5">
      <c r="A2781" s="100">
        <v>540806</v>
      </c>
      <c r="B2781" s="122" t="s">
        <v>2261</v>
      </c>
      <c r="C2781" s="138">
        <v>0</v>
      </c>
      <c r="D2781" s="97">
        <v>512936</v>
      </c>
      <c r="E2781" s="77">
        <v>212070820</v>
      </c>
      <c r="F2781" s="125" t="s">
        <v>1460</v>
      </c>
      <c r="G2781" s="139"/>
    </row>
    <row r="2782" spans="1:7" ht="22.5">
      <c r="A2782" s="100">
        <v>540806</v>
      </c>
      <c r="B2782" s="122" t="s">
        <v>2261</v>
      </c>
      <c r="C2782" s="138">
        <v>0</v>
      </c>
      <c r="D2782" s="97">
        <v>422057</v>
      </c>
      <c r="E2782" s="77">
        <v>212370823</v>
      </c>
      <c r="F2782" s="125" t="s">
        <v>1461</v>
      </c>
      <c r="G2782" s="139"/>
    </row>
    <row r="2783" spans="1:7" ht="22.5">
      <c r="A2783" s="100">
        <v>540806</v>
      </c>
      <c r="B2783" s="122" t="s">
        <v>2261</v>
      </c>
      <c r="C2783" s="138">
        <v>0</v>
      </c>
      <c r="D2783" s="97">
        <v>62910</v>
      </c>
      <c r="E2783" s="77">
        <v>212473024</v>
      </c>
      <c r="F2783" s="125" t="s">
        <v>1462</v>
      </c>
      <c r="G2783" s="139"/>
    </row>
    <row r="2784" spans="1:7" ht="22.5">
      <c r="A2784" s="100">
        <v>540806</v>
      </c>
      <c r="B2784" s="122" t="s">
        <v>2261</v>
      </c>
      <c r="C2784" s="138">
        <v>0</v>
      </c>
      <c r="D2784" s="97">
        <v>142557</v>
      </c>
      <c r="E2784" s="77">
        <v>212673026</v>
      </c>
      <c r="F2784" s="125" t="s">
        <v>1463</v>
      </c>
      <c r="G2784" s="139"/>
    </row>
    <row r="2785" spans="1:7" ht="22.5">
      <c r="A2785" s="100">
        <v>540806</v>
      </c>
      <c r="B2785" s="122" t="s">
        <v>2261</v>
      </c>
      <c r="C2785" s="138">
        <v>0</v>
      </c>
      <c r="D2785" s="97">
        <v>113905</v>
      </c>
      <c r="E2785" s="77">
        <v>213073030</v>
      </c>
      <c r="F2785" s="125" t="s">
        <v>1464</v>
      </c>
      <c r="G2785" s="139"/>
    </row>
    <row r="2786" spans="1:7" ht="22.5">
      <c r="A2786" s="100">
        <v>540806</v>
      </c>
      <c r="B2786" s="122" t="s">
        <v>2261</v>
      </c>
      <c r="C2786" s="138">
        <v>0</v>
      </c>
      <c r="D2786" s="97">
        <v>153647</v>
      </c>
      <c r="E2786" s="77">
        <v>214373043</v>
      </c>
      <c r="F2786" s="125" t="s">
        <v>1465</v>
      </c>
      <c r="G2786" s="139"/>
    </row>
    <row r="2787" spans="1:7" ht="22.5">
      <c r="A2787" s="100">
        <v>540806</v>
      </c>
      <c r="B2787" s="122" t="s">
        <v>2261</v>
      </c>
      <c r="C2787" s="138">
        <v>0</v>
      </c>
      <c r="D2787" s="97">
        <v>195605</v>
      </c>
      <c r="E2787" s="77">
        <v>215573055</v>
      </c>
      <c r="F2787" s="125" t="s">
        <v>1466</v>
      </c>
      <c r="G2787" s="139"/>
    </row>
    <row r="2788" spans="1:7" ht="22.5">
      <c r="A2788" s="100">
        <v>540806</v>
      </c>
      <c r="B2788" s="122" t="s">
        <v>2261</v>
      </c>
      <c r="C2788" s="138">
        <v>0</v>
      </c>
      <c r="D2788" s="97">
        <v>380371</v>
      </c>
      <c r="E2788" s="77">
        <v>216773067</v>
      </c>
      <c r="F2788" s="125" t="s">
        <v>1467</v>
      </c>
      <c r="G2788" s="139"/>
    </row>
    <row r="2789" spans="1:7" ht="22.5">
      <c r="A2789" s="100">
        <v>540806</v>
      </c>
      <c r="B2789" s="122" t="s">
        <v>2261</v>
      </c>
      <c r="C2789" s="138">
        <v>0</v>
      </c>
      <c r="D2789" s="97">
        <v>248481</v>
      </c>
      <c r="E2789" s="77">
        <v>212473124</v>
      </c>
      <c r="F2789" s="125" t="s">
        <v>1468</v>
      </c>
      <c r="G2789" s="139"/>
    </row>
    <row r="2790" spans="1:7" ht="22.5">
      <c r="A2790" s="100">
        <v>540806</v>
      </c>
      <c r="B2790" s="122" t="s">
        <v>2261</v>
      </c>
      <c r="C2790" s="138">
        <v>0</v>
      </c>
      <c r="D2790" s="97">
        <v>101153</v>
      </c>
      <c r="E2790" s="77">
        <v>214873148</v>
      </c>
      <c r="F2790" s="125" t="s">
        <v>1469</v>
      </c>
      <c r="G2790" s="139"/>
    </row>
    <row r="2791" spans="1:7" ht="22.5">
      <c r="A2791" s="100">
        <v>540806</v>
      </c>
      <c r="B2791" s="122" t="s">
        <v>2261</v>
      </c>
      <c r="C2791" s="138">
        <v>0</v>
      </c>
      <c r="D2791" s="97">
        <v>88030</v>
      </c>
      <c r="E2791" s="77">
        <v>215273152</v>
      </c>
      <c r="F2791" s="125" t="s">
        <v>1470</v>
      </c>
      <c r="G2791" s="139"/>
    </row>
    <row r="2792" spans="1:7" ht="22.5">
      <c r="A2792" s="100">
        <v>540806</v>
      </c>
      <c r="B2792" s="122" t="s">
        <v>2261</v>
      </c>
      <c r="C2792" s="138">
        <v>0</v>
      </c>
      <c r="D2792" s="97">
        <v>842633</v>
      </c>
      <c r="E2792" s="77">
        <v>216873168</v>
      </c>
      <c r="F2792" s="125" t="s">
        <v>1471</v>
      </c>
      <c r="G2792" s="139"/>
    </row>
    <row r="2793" spans="1:7" ht="22.5">
      <c r="A2793" s="100">
        <v>540806</v>
      </c>
      <c r="B2793" s="122" t="s">
        <v>2261</v>
      </c>
      <c r="C2793" s="138">
        <v>0</v>
      </c>
      <c r="D2793" s="97">
        <v>137142</v>
      </c>
      <c r="E2793" s="77">
        <v>210073200</v>
      </c>
      <c r="F2793" s="125" t="s">
        <v>1472</v>
      </c>
      <c r="G2793" s="139"/>
    </row>
    <row r="2794" spans="1:7" ht="22.5">
      <c r="A2794" s="100">
        <v>540806</v>
      </c>
      <c r="B2794" s="122" t="s">
        <v>2261</v>
      </c>
      <c r="C2794" s="138">
        <v>0</v>
      </c>
      <c r="D2794" s="97">
        <v>683182</v>
      </c>
      <c r="E2794" s="77">
        <v>211773217</v>
      </c>
      <c r="F2794" s="125" t="s">
        <v>1473</v>
      </c>
      <c r="G2794" s="139"/>
    </row>
    <row r="2795" spans="1:7" ht="22.5">
      <c r="A2795" s="100">
        <v>540806</v>
      </c>
      <c r="B2795" s="122" t="s">
        <v>2261</v>
      </c>
      <c r="C2795" s="138">
        <v>0</v>
      </c>
      <c r="D2795" s="97">
        <v>147329</v>
      </c>
      <c r="E2795" s="77">
        <v>212673226</v>
      </c>
      <c r="F2795" s="125" t="s">
        <v>1474</v>
      </c>
      <c r="G2795" s="139"/>
    </row>
    <row r="2796" spans="1:7" ht="22.5">
      <c r="A2796" s="100">
        <v>540806</v>
      </c>
      <c r="B2796" s="122" t="s">
        <v>2261</v>
      </c>
      <c r="C2796" s="138">
        <v>0</v>
      </c>
      <c r="D2796" s="97">
        <v>158776</v>
      </c>
      <c r="E2796" s="77">
        <v>213673236</v>
      </c>
      <c r="F2796" s="125" t="s">
        <v>1475</v>
      </c>
      <c r="G2796" s="139"/>
    </row>
    <row r="2797" spans="1:7" ht="22.5">
      <c r="A2797" s="100">
        <v>540806</v>
      </c>
      <c r="B2797" s="122" t="s">
        <v>2261</v>
      </c>
      <c r="C2797" s="138">
        <v>0</v>
      </c>
      <c r="D2797" s="97">
        <v>791058</v>
      </c>
      <c r="E2797" s="77">
        <v>216873268</v>
      </c>
      <c r="F2797" s="125" t="s">
        <v>1476</v>
      </c>
      <c r="G2797" s="139"/>
    </row>
    <row r="2798" spans="1:7" ht="22.5">
      <c r="A2798" s="100">
        <v>540806</v>
      </c>
      <c r="B2798" s="122" t="s">
        <v>2261</v>
      </c>
      <c r="C2798" s="138">
        <v>0</v>
      </c>
      <c r="D2798" s="97">
        <v>133715</v>
      </c>
      <c r="E2798" s="77">
        <v>217073270</v>
      </c>
      <c r="F2798" s="125" t="s">
        <v>1477</v>
      </c>
      <c r="G2798" s="139"/>
    </row>
    <row r="2799" spans="1:7" ht="22.5">
      <c r="A2799" s="100">
        <v>540806</v>
      </c>
      <c r="B2799" s="122" t="s">
        <v>2261</v>
      </c>
      <c r="C2799" s="138">
        <v>0</v>
      </c>
      <c r="D2799" s="97">
        <v>283902</v>
      </c>
      <c r="E2799" s="77">
        <v>217573275</v>
      </c>
      <c r="F2799" s="125" t="s">
        <v>1478</v>
      </c>
      <c r="G2799" s="139"/>
    </row>
    <row r="2800" spans="1:7" ht="22.5">
      <c r="A2800" s="100">
        <v>540806</v>
      </c>
      <c r="B2800" s="122" t="s">
        <v>2261</v>
      </c>
      <c r="C2800" s="138">
        <v>0</v>
      </c>
      <c r="D2800" s="97">
        <v>402692</v>
      </c>
      <c r="E2800" s="77">
        <v>218373283</v>
      </c>
      <c r="F2800" s="125" t="s">
        <v>1479</v>
      </c>
      <c r="G2800" s="139"/>
    </row>
    <row r="2801" spans="1:7" ht="22.5">
      <c r="A2801" s="100">
        <v>540806</v>
      </c>
      <c r="B2801" s="122" t="s">
        <v>2261</v>
      </c>
      <c r="C2801" s="138">
        <v>0</v>
      </c>
      <c r="D2801" s="97">
        <v>465441</v>
      </c>
      <c r="E2801" s="77">
        <v>211973319</v>
      </c>
      <c r="F2801" s="125" t="s">
        <v>1480</v>
      </c>
      <c r="G2801" s="139"/>
    </row>
    <row r="2802" spans="1:7" ht="22.5">
      <c r="A2802" s="100">
        <v>540806</v>
      </c>
      <c r="B2802" s="122" t="s">
        <v>2261</v>
      </c>
      <c r="C2802" s="138">
        <v>0</v>
      </c>
      <c r="D2802" s="97">
        <v>100656</v>
      </c>
      <c r="E2802" s="77">
        <v>214773347</v>
      </c>
      <c r="F2802" s="125" t="s">
        <v>1481</v>
      </c>
      <c r="G2802" s="139"/>
    </row>
    <row r="2803" spans="1:7" ht="22.5">
      <c r="A2803" s="100">
        <v>540806</v>
      </c>
      <c r="B2803" s="122" t="s">
        <v>2261</v>
      </c>
      <c r="C2803" s="138">
        <v>0</v>
      </c>
      <c r="D2803" s="97">
        <v>337308</v>
      </c>
      <c r="E2803" s="77">
        <v>214973349</v>
      </c>
      <c r="F2803" s="125" t="s">
        <v>1482</v>
      </c>
      <c r="G2803" s="139"/>
    </row>
    <row r="2804" spans="1:7" ht="22.5">
      <c r="A2804" s="100">
        <v>540806</v>
      </c>
      <c r="B2804" s="122" t="s">
        <v>2261</v>
      </c>
      <c r="C2804" s="138">
        <v>0</v>
      </c>
      <c r="D2804" s="97">
        <v>180958</v>
      </c>
      <c r="E2804" s="77">
        <v>215273352</v>
      </c>
      <c r="F2804" s="125" t="s">
        <v>1483</v>
      </c>
      <c r="G2804" s="139"/>
    </row>
    <row r="2805" spans="1:7" ht="22.5">
      <c r="A2805" s="100">
        <v>540806</v>
      </c>
      <c r="B2805" s="122" t="s">
        <v>2261</v>
      </c>
      <c r="C2805" s="138">
        <v>0</v>
      </c>
      <c r="D2805" s="97">
        <v>243602</v>
      </c>
      <c r="E2805" s="77">
        <v>210873408</v>
      </c>
      <c r="F2805" s="125" t="s">
        <v>1484</v>
      </c>
      <c r="G2805" s="139"/>
    </row>
    <row r="2806" spans="1:7" ht="22.5">
      <c r="A2806" s="100">
        <v>540806</v>
      </c>
      <c r="B2806" s="122" t="s">
        <v>2261</v>
      </c>
      <c r="C2806" s="138">
        <v>0</v>
      </c>
      <c r="D2806" s="97">
        <v>542245</v>
      </c>
      <c r="E2806" s="77">
        <v>211173411</v>
      </c>
      <c r="F2806" s="125" t="s">
        <v>1485</v>
      </c>
      <c r="G2806" s="139"/>
    </row>
    <row r="2807" spans="1:7" ht="22.5">
      <c r="A2807" s="100">
        <v>540806</v>
      </c>
      <c r="B2807" s="122" t="s">
        <v>2261</v>
      </c>
      <c r="C2807" s="138">
        <v>0</v>
      </c>
      <c r="D2807" s="97">
        <v>447324</v>
      </c>
      <c r="E2807" s="77">
        <v>214373443</v>
      </c>
      <c r="F2807" s="125" t="s">
        <v>1486</v>
      </c>
      <c r="G2807" s="139"/>
    </row>
    <row r="2808" spans="1:7" ht="22.5">
      <c r="A2808" s="100">
        <v>540806</v>
      </c>
      <c r="B2808" s="122" t="s">
        <v>2261</v>
      </c>
      <c r="C2808" s="138">
        <v>0</v>
      </c>
      <c r="D2808" s="97">
        <v>384306</v>
      </c>
      <c r="E2808" s="77">
        <v>214973449</v>
      </c>
      <c r="F2808" s="125" t="s">
        <v>1487</v>
      </c>
      <c r="G2808" s="139"/>
    </row>
    <row r="2809" spans="1:7" ht="22.5">
      <c r="A2809" s="100">
        <v>540806</v>
      </c>
      <c r="B2809" s="122" t="s">
        <v>2261</v>
      </c>
      <c r="C2809" s="138">
        <v>0</v>
      </c>
      <c r="D2809" s="97">
        <v>77150</v>
      </c>
      <c r="E2809" s="77">
        <v>216173461</v>
      </c>
      <c r="F2809" s="125" t="s">
        <v>1488</v>
      </c>
      <c r="G2809" s="139"/>
    </row>
    <row r="2810" spans="1:7" ht="22.5">
      <c r="A2810" s="100">
        <v>540806</v>
      </c>
      <c r="B2810" s="122" t="s">
        <v>2261</v>
      </c>
      <c r="C2810" s="138">
        <v>0</v>
      </c>
      <c r="D2810" s="97">
        <v>313049</v>
      </c>
      <c r="E2810" s="77">
        <v>218373483</v>
      </c>
      <c r="F2810" s="125" t="s">
        <v>1489</v>
      </c>
      <c r="G2810" s="139"/>
    </row>
    <row r="2811" spans="1:7" ht="22.5">
      <c r="A2811" s="100">
        <v>540806</v>
      </c>
      <c r="B2811" s="122" t="s">
        <v>2261</v>
      </c>
      <c r="C2811" s="138">
        <v>0</v>
      </c>
      <c r="D2811" s="97">
        <v>680804</v>
      </c>
      <c r="E2811" s="77">
        <v>210473504</v>
      </c>
      <c r="F2811" s="125" t="s">
        <v>1490</v>
      </c>
      <c r="G2811" s="139"/>
    </row>
    <row r="2812" spans="1:7" ht="22.5">
      <c r="A2812" s="100">
        <v>540806</v>
      </c>
      <c r="B2812" s="122" t="s">
        <v>2261</v>
      </c>
      <c r="C2812" s="138">
        <v>0</v>
      </c>
      <c r="D2812" s="97">
        <v>135767</v>
      </c>
      <c r="E2812" s="77">
        <v>212073520</v>
      </c>
      <c r="F2812" s="125" t="s">
        <v>1491</v>
      </c>
      <c r="G2812" s="139"/>
    </row>
    <row r="2813" spans="1:7" ht="22.5">
      <c r="A2813" s="100">
        <v>540806</v>
      </c>
      <c r="B2813" s="122" t="s">
        <v>2261</v>
      </c>
      <c r="C2813" s="138">
        <v>0</v>
      </c>
      <c r="D2813" s="97">
        <v>71944</v>
      </c>
      <c r="E2813" s="77">
        <v>214773547</v>
      </c>
      <c r="F2813" s="125" t="s">
        <v>1492</v>
      </c>
      <c r="G2813" s="139"/>
    </row>
    <row r="2814" spans="1:7" ht="22.5">
      <c r="A2814" s="100">
        <v>540806</v>
      </c>
      <c r="B2814" s="122" t="s">
        <v>2261</v>
      </c>
      <c r="C2814" s="138">
        <v>0</v>
      </c>
      <c r="D2814" s="97">
        <v>498956</v>
      </c>
      <c r="E2814" s="77">
        <v>215573555</v>
      </c>
      <c r="F2814" s="125" t="s">
        <v>1493</v>
      </c>
      <c r="G2814" s="139"/>
    </row>
    <row r="2815" spans="1:7" ht="22.5">
      <c r="A2815" s="100">
        <v>540806</v>
      </c>
      <c r="B2815" s="122" t="s">
        <v>2261</v>
      </c>
      <c r="C2815" s="138">
        <v>0</v>
      </c>
      <c r="D2815" s="97">
        <v>115941</v>
      </c>
      <c r="E2815" s="77">
        <v>216373563</v>
      </c>
      <c r="F2815" s="125" t="s">
        <v>1494</v>
      </c>
      <c r="G2815" s="139"/>
    </row>
    <row r="2816" spans="1:7" ht="22.5">
      <c r="A2816" s="100">
        <v>540806</v>
      </c>
      <c r="B2816" s="122" t="s">
        <v>2261</v>
      </c>
      <c r="C2816" s="138">
        <v>0</v>
      </c>
      <c r="D2816" s="97">
        <v>286030</v>
      </c>
      <c r="E2816" s="77">
        <v>218573585</v>
      </c>
      <c r="F2816" s="125" t="s">
        <v>1495</v>
      </c>
      <c r="G2816" s="139"/>
    </row>
    <row r="2817" spans="1:7" ht="22.5">
      <c r="A2817" s="100">
        <v>540806</v>
      </c>
      <c r="B2817" s="122" t="s">
        <v>2261</v>
      </c>
      <c r="C2817" s="138">
        <v>0</v>
      </c>
      <c r="D2817" s="97">
        <v>471618</v>
      </c>
      <c r="E2817" s="77">
        <v>211673616</v>
      </c>
      <c r="F2817" s="125" t="s">
        <v>1496</v>
      </c>
      <c r="G2817" s="139"/>
    </row>
    <row r="2818" spans="1:7" ht="22.5">
      <c r="A2818" s="100">
        <v>540806</v>
      </c>
      <c r="B2818" s="122" t="s">
        <v>2261</v>
      </c>
      <c r="C2818" s="138">
        <v>0</v>
      </c>
      <c r="D2818" s="97">
        <v>82869</v>
      </c>
      <c r="E2818" s="77">
        <v>212273622</v>
      </c>
      <c r="F2818" s="125" t="s">
        <v>1497</v>
      </c>
      <c r="G2818" s="139"/>
    </row>
    <row r="2819" spans="1:7" ht="22.5">
      <c r="A2819" s="100">
        <v>540806</v>
      </c>
      <c r="B2819" s="122" t="s">
        <v>2261</v>
      </c>
      <c r="C2819" s="138">
        <v>0</v>
      </c>
      <c r="D2819" s="97">
        <v>382544</v>
      </c>
      <c r="E2819" s="77">
        <v>212473624</v>
      </c>
      <c r="F2819" s="125" t="s">
        <v>1498</v>
      </c>
      <c r="G2819" s="139"/>
    </row>
    <row r="2820" spans="1:7" ht="22.5">
      <c r="A2820" s="100">
        <v>540806</v>
      </c>
      <c r="B2820" s="122" t="s">
        <v>2261</v>
      </c>
      <c r="C2820" s="138">
        <v>0</v>
      </c>
      <c r="D2820" s="97">
        <v>168372</v>
      </c>
      <c r="E2820" s="77">
        <v>217173671</v>
      </c>
      <c r="F2820" s="125" t="s">
        <v>1499</v>
      </c>
      <c r="G2820" s="139"/>
    </row>
    <row r="2821" spans="1:7" ht="22.5">
      <c r="A2821" s="100">
        <v>540806</v>
      </c>
      <c r="B2821" s="122" t="s">
        <v>2261</v>
      </c>
      <c r="C2821" s="138">
        <v>0</v>
      </c>
      <c r="D2821" s="97">
        <v>245042</v>
      </c>
      <c r="E2821" s="77">
        <v>217573675</v>
      </c>
      <c r="F2821" s="125" t="s">
        <v>1500</v>
      </c>
      <c r="G2821" s="139"/>
    </row>
    <row r="2822" spans="1:7" ht="22.5">
      <c r="A2822" s="100">
        <v>540806</v>
      </c>
      <c r="B2822" s="122" t="s">
        <v>2261</v>
      </c>
      <c r="C2822" s="138">
        <v>0</v>
      </c>
      <c r="D2822" s="97">
        <v>229158</v>
      </c>
      <c r="E2822" s="77">
        <v>217873678</v>
      </c>
      <c r="F2822" s="125" t="s">
        <v>3210</v>
      </c>
      <c r="G2822" s="139"/>
    </row>
    <row r="2823" spans="1:7" ht="22.5">
      <c r="A2823" s="100">
        <v>540806</v>
      </c>
      <c r="B2823" s="122" t="s">
        <v>2261</v>
      </c>
      <c r="C2823" s="138">
        <v>0</v>
      </c>
      <c r="D2823" s="97">
        <v>106870</v>
      </c>
      <c r="E2823" s="77">
        <v>218673686</v>
      </c>
      <c r="F2823" s="125" t="s">
        <v>1501</v>
      </c>
      <c r="G2823" s="139"/>
    </row>
    <row r="2824" spans="1:7" ht="22.5">
      <c r="A2824" s="100">
        <v>540806</v>
      </c>
      <c r="B2824" s="122" t="s">
        <v>2261</v>
      </c>
      <c r="C2824" s="138">
        <v>0</v>
      </c>
      <c r="D2824" s="97">
        <v>82751</v>
      </c>
      <c r="E2824" s="77">
        <v>217073770</v>
      </c>
      <c r="F2824" s="125" t="s">
        <v>721</v>
      </c>
      <c r="G2824" s="139"/>
    </row>
    <row r="2825" spans="1:7" ht="22.5">
      <c r="A2825" s="100">
        <v>540806</v>
      </c>
      <c r="B2825" s="122" t="s">
        <v>2261</v>
      </c>
      <c r="C2825" s="138">
        <v>0</v>
      </c>
      <c r="D2825" s="97">
        <v>87716</v>
      </c>
      <c r="E2825" s="77">
        <v>215473854</v>
      </c>
      <c r="F2825" s="125" t="s">
        <v>1502</v>
      </c>
      <c r="G2825" s="139"/>
    </row>
    <row r="2826" spans="1:7" ht="22.5">
      <c r="A2826" s="100">
        <v>540806</v>
      </c>
      <c r="B2826" s="122" t="s">
        <v>2261</v>
      </c>
      <c r="C2826" s="138">
        <v>0</v>
      </c>
      <c r="D2826" s="97">
        <v>194019</v>
      </c>
      <c r="E2826" s="77">
        <v>216173861</v>
      </c>
      <c r="F2826" s="125" t="s">
        <v>1503</v>
      </c>
      <c r="G2826" s="139"/>
    </row>
    <row r="2827" spans="1:7" ht="22.5">
      <c r="A2827" s="100">
        <v>540806</v>
      </c>
      <c r="B2827" s="122" t="s">
        <v>2261</v>
      </c>
      <c r="C2827" s="138">
        <v>0</v>
      </c>
      <c r="D2827" s="97">
        <v>141642</v>
      </c>
      <c r="E2827" s="77">
        <v>217073870</v>
      </c>
      <c r="F2827" s="125" t="s">
        <v>1504</v>
      </c>
      <c r="G2827" s="139"/>
    </row>
    <row r="2828" spans="1:7" ht="22.5">
      <c r="A2828" s="100">
        <v>540806</v>
      </c>
      <c r="B2828" s="122" t="s">
        <v>2261</v>
      </c>
      <c r="C2828" s="138">
        <v>0</v>
      </c>
      <c r="D2828" s="97">
        <v>74064</v>
      </c>
      <c r="E2828" s="77">
        <v>217373873</v>
      </c>
      <c r="F2828" s="125" t="s">
        <v>1505</v>
      </c>
      <c r="G2828" s="139"/>
    </row>
    <row r="2829" spans="1:7" ht="22.5">
      <c r="A2829" s="100">
        <v>540806</v>
      </c>
      <c r="B2829" s="122" t="s">
        <v>2261</v>
      </c>
      <c r="C2829" s="138">
        <v>0</v>
      </c>
      <c r="D2829" s="97">
        <v>162330</v>
      </c>
      <c r="E2829" s="77">
        <v>212076020</v>
      </c>
      <c r="F2829" s="125" t="s">
        <v>1506</v>
      </c>
      <c r="G2829" s="139"/>
    </row>
    <row r="2830" spans="1:7" ht="22.5">
      <c r="A2830" s="100">
        <v>540806</v>
      </c>
      <c r="B2830" s="122" t="s">
        <v>2261</v>
      </c>
      <c r="C2830" s="138">
        <v>0</v>
      </c>
      <c r="D2830" s="97">
        <v>205371</v>
      </c>
      <c r="E2830" s="77">
        <v>213676036</v>
      </c>
      <c r="F2830" s="125" t="s">
        <v>1507</v>
      </c>
      <c r="G2830" s="139"/>
    </row>
    <row r="2831" spans="1:7" ht="22.5">
      <c r="A2831" s="100">
        <v>540806</v>
      </c>
      <c r="B2831" s="122" t="s">
        <v>2261</v>
      </c>
      <c r="C2831" s="138">
        <v>0</v>
      </c>
      <c r="D2831" s="97">
        <v>211955</v>
      </c>
      <c r="E2831" s="77">
        <v>214176041</v>
      </c>
      <c r="F2831" s="125" t="s">
        <v>1508</v>
      </c>
      <c r="G2831" s="139"/>
    </row>
    <row r="2832" spans="1:7" ht="22.5">
      <c r="A2832" s="100">
        <v>540806</v>
      </c>
      <c r="B2832" s="122" t="s">
        <v>2261</v>
      </c>
      <c r="C2832" s="138">
        <v>0</v>
      </c>
      <c r="D2832" s="97">
        <v>77657</v>
      </c>
      <c r="E2832" s="77">
        <v>215476054</v>
      </c>
      <c r="F2832" s="125" t="s">
        <v>3088</v>
      </c>
      <c r="G2832" s="139"/>
    </row>
    <row r="2833" spans="1:7" ht="22.5">
      <c r="A2833" s="100">
        <v>540806</v>
      </c>
      <c r="B2833" s="122" t="s">
        <v>2261</v>
      </c>
      <c r="C2833" s="138">
        <v>0</v>
      </c>
      <c r="D2833" s="97">
        <v>200588</v>
      </c>
      <c r="E2833" s="77">
        <v>210076100</v>
      </c>
      <c r="F2833" s="125" t="s">
        <v>2971</v>
      </c>
      <c r="G2833" s="139"/>
    </row>
    <row r="2834" spans="1:7" ht="22.5">
      <c r="A2834" s="100">
        <v>540806</v>
      </c>
      <c r="B2834" s="122" t="s">
        <v>2261</v>
      </c>
      <c r="C2834" s="138">
        <v>0</v>
      </c>
      <c r="D2834" s="97">
        <v>255563</v>
      </c>
      <c r="E2834" s="77">
        <v>211376113</v>
      </c>
      <c r="F2834" s="125" t="s">
        <v>1509</v>
      </c>
      <c r="G2834" s="139"/>
    </row>
    <row r="2835" spans="1:7" ht="22.5">
      <c r="A2835" s="100">
        <v>540806</v>
      </c>
      <c r="B2835" s="122" t="s">
        <v>2261</v>
      </c>
      <c r="C2835" s="138">
        <v>0</v>
      </c>
      <c r="D2835" s="97">
        <v>365991</v>
      </c>
      <c r="E2835" s="77">
        <v>212276122</v>
      </c>
      <c r="F2835" s="125" t="s">
        <v>1510</v>
      </c>
      <c r="G2835" s="139"/>
    </row>
    <row r="2836" spans="1:7" ht="22.5">
      <c r="A2836" s="100">
        <v>540806</v>
      </c>
      <c r="B2836" s="122" t="s">
        <v>2261</v>
      </c>
      <c r="C2836" s="138">
        <v>0</v>
      </c>
      <c r="D2836" s="97">
        <v>173061</v>
      </c>
      <c r="E2836" s="77">
        <v>212676126</v>
      </c>
      <c r="F2836" s="125" t="s">
        <v>1511</v>
      </c>
      <c r="G2836" s="139"/>
    </row>
    <row r="2837" spans="1:7" ht="22.5">
      <c r="A2837" s="100">
        <v>540806</v>
      </c>
      <c r="B2837" s="122" t="s">
        <v>2261</v>
      </c>
      <c r="C2837" s="138">
        <v>0</v>
      </c>
      <c r="D2837" s="97">
        <v>639442</v>
      </c>
      <c r="E2837" s="77">
        <v>213076130</v>
      </c>
      <c r="F2837" s="125" t="s">
        <v>3260</v>
      </c>
      <c r="G2837" s="139"/>
    </row>
    <row r="2838" spans="1:7" ht="22.5">
      <c r="A2838" s="100">
        <v>540806</v>
      </c>
      <c r="B2838" s="122" t="s">
        <v>2261</v>
      </c>
      <c r="C2838" s="138">
        <v>0</v>
      </c>
      <c r="D2838" s="97">
        <v>436436</v>
      </c>
      <c r="E2838" s="77">
        <v>213376233</v>
      </c>
      <c r="F2838" s="125" t="s">
        <v>1512</v>
      </c>
      <c r="G2838" s="139"/>
    </row>
    <row r="2839" spans="1:7" ht="22.5">
      <c r="A2839" s="100">
        <v>540806</v>
      </c>
      <c r="B2839" s="122" t="s">
        <v>2261</v>
      </c>
      <c r="C2839" s="138">
        <v>0</v>
      </c>
      <c r="D2839" s="97">
        <v>110860</v>
      </c>
      <c r="E2839" s="77">
        <v>214376243</v>
      </c>
      <c r="F2839" s="125" t="s">
        <v>1513</v>
      </c>
      <c r="G2839" s="139"/>
    </row>
    <row r="2840" spans="1:7" ht="22.5">
      <c r="A2840" s="100">
        <v>540806</v>
      </c>
      <c r="B2840" s="122" t="s">
        <v>2261</v>
      </c>
      <c r="C2840" s="138">
        <v>0</v>
      </c>
      <c r="D2840" s="97">
        <v>105265</v>
      </c>
      <c r="E2840" s="77">
        <v>214676246</v>
      </c>
      <c r="F2840" s="125" t="s">
        <v>1514</v>
      </c>
      <c r="G2840" s="139"/>
    </row>
    <row r="2841" spans="1:7" ht="22.5">
      <c r="A2841" s="100">
        <v>540806</v>
      </c>
      <c r="B2841" s="122" t="s">
        <v>2261</v>
      </c>
      <c r="C2841" s="138">
        <v>0</v>
      </c>
      <c r="D2841" s="97">
        <v>519839</v>
      </c>
      <c r="E2841" s="77">
        <v>214876248</v>
      </c>
      <c r="F2841" s="125" t="s">
        <v>1515</v>
      </c>
      <c r="G2841" s="139"/>
    </row>
    <row r="2842" spans="1:7" ht="22.5">
      <c r="A2842" s="100">
        <v>540806</v>
      </c>
      <c r="B2842" s="122" t="s">
        <v>2261</v>
      </c>
      <c r="C2842" s="138">
        <v>0</v>
      </c>
      <c r="D2842" s="97">
        <v>168947</v>
      </c>
      <c r="E2842" s="77">
        <v>215076250</v>
      </c>
      <c r="F2842" s="125" t="s">
        <v>1516</v>
      </c>
      <c r="G2842" s="139"/>
    </row>
    <row r="2843" spans="1:7" ht="22.5">
      <c r="A2843" s="100">
        <v>540806</v>
      </c>
      <c r="B2843" s="122" t="s">
        <v>2261</v>
      </c>
      <c r="C2843" s="138">
        <v>0</v>
      </c>
      <c r="D2843" s="97">
        <v>590664</v>
      </c>
      <c r="E2843" s="77">
        <v>217576275</v>
      </c>
      <c r="F2843" s="125" t="s">
        <v>1517</v>
      </c>
      <c r="G2843" s="139"/>
    </row>
    <row r="2844" spans="1:7" ht="22.5">
      <c r="A2844" s="100">
        <v>540806</v>
      </c>
      <c r="B2844" s="122" t="s">
        <v>2261</v>
      </c>
      <c r="C2844" s="138">
        <v>0</v>
      </c>
      <c r="D2844" s="97">
        <v>203703</v>
      </c>
      <c r="E2844" s="77">
        <v>210676306</v>
      </c>
      <c r="F2844" s="125" t="s">
        <v>1518</v>
      </c>
      <c r="G2844" s="139"/>
    </row>
    <row r="2845" spans="1:7" ht="22.5">
      <c r="A2845" s="100">
        <v>540806</v>
      </c>
      <c r="B2845" s="122" t="s">
        <v>2261</v>
      </c>
      <c r="C2845" s="138">
        <v>0</v>
      </c>
      <c r="D2845" s="97">
        <v>316220</v>
      </c>
      <c r="E2845" s="77">
        <v>211876318</v>
      </c>
      <c r="F2845" s="125" t="s">
        <v>1519</v>
      </c>
      <c r="G2845" s="139"/>
    </row>
    <row r="2846" spans="1:7" ht="22.5">
      <c r="A2846" s="100">
        <v>540806</v>
      </c>
      <c r="B2846" s="122" t="s">
        <v>2261</v>
      </c>
      <c r="C2846" s="138">
        <v>0</v>
      </c>
      <c r="D2846" s="97">
        <v>791861</v>
      </c>
      <c r="E2846" s="77">
        <v>216476364</v>
      </c>
      <c r="F2846" s="125" t="s">
        <v>1520</v>
      </c>
      <c r="G2846" s="139"/>
    </row>
    <row r="2847" spans="1:7" ht="22.5">
      <c r="A2847" s="100">
        <v>540806</v>
      </c>
      <c r="B2847" s="122" t="s">
        <v>2261</v>
      </c>
      <c r="C2847" s="138">
        <v>0</v>
      </c>
      <c r="D2847" s="97">
        <v>154260</v>
      </c>
      <c r="E2847" s="77">
        <v>217776377</v>
      </c>
      <c r="F2847" s="125" t="s">
        <v>1521</v>
      </c>
      <c r="G2847" s="139"/>
    </row>
    <row r="2848" spans="1:7" ht="22.5">
      <c r="A2848" s="100">
        <v>540806</v>
      </c>
      <c r="B2848" s="122" t="s">
        <v>2261</v>
      </c>
      <c r="C2848" s="138">
        <v>0</v>
      </c>
      <c r="D2848" s="97">
        <v>353402</v>
      </c>
      <c r="E2848" s="77">
        <v>210076400</v>
      </c>
      <c r="F2848" s="125" t="s">
        <v>3167</v>
      </c>
      <c r="G2848" s="139"/>
    </row>
    <row r="2849" spans="1:7" ht="22.5">
      <c r="A2849" s="100">
        <v>540806</v>
      </c>
      <c r="B2849" s="122" t="s">
        <v>2261</v>
      </c>
      <c r="C2849" s="138">
        <v>0</v>
      </c>
      <c r="D2849" s="97">
        <v>196077</v>
      </c>
      <c r="E2849" s="77">
        <v>210376403</v>
      </c>
      <c r="F2849" s="125" t="s">
        <v>558</v>
      </c>
      <c r="G2849" s="139"/>
    </row>
    <row r="2850" spans="1:7" ht="22.5">
      <c r="A2850" s="100">
        <v>540806</v>
      </c>
      <c r="B2850" s="122" t="s">
        <v>2261</v>
      </c>
      <c r="C2850" s="138">
        <v>0</v>
      </c>
      <c r="D2850" s="97">
        <v>181828</v>
      </c>
      <c r="E2850" s="77">
        <v>219776497</v>
      </c>
      <c r="F2850" s="125" t="s">
        <v>1522</v>
      </c>
      <c r="G2850" s="139"/>
    </row>
    <row r="2851" spans="1:7" ht="22.5">
      <c r="A2851" s="100">
        <v>540806</v>
      </c>
      <c r="B2851" s="122" t="s">
        <v>2261</v>
      </c>
      <c r="C2851" s="138">
        <v>0</v>
      </c>
      <c r="D2851" s="97">
        <v>559903</v>
      </c>
      <c r="E2851" s="77">
        <v>216376563</v>
      </c>
      <c r="F2851" s="125" t="s">
        <v>1523</v>
      </c>
      <c r="G2851" s="139"/>
    </row>
    <row r="2852" spans="1:7" ht="22.5">
      <c r="A2852" s="100">
        <v>540806</v>
      </c>
      <c r="B2852" s="122" t="s">
        <v>2261</v>
      </c>
      <c r="C2852" s="138">
        <v>0</v>
      </c>
      <c r="D2852" s="97">
        <v>210916</v>
      </c>
      <c r="E2852" s="77">
        <v>210676606</v>
      </c>
      <c r="F2852" s="125" t="s">
        <v>1199</v>
      </c>
      <c r="G2852" s="139"/>
    </row>
    <row r="2853" spans="1:7" ht="22.5">
      <c r="A2853" s="100">
        <v>540806</v>
      </c>
      <c r="B2853" s="122" t="s">
        <v>2261</v>
      </c>
      <c r="C2853" s="138">
        <v>0</v>
      </c>
      <c r="D2853" s="97">
        <v>198707</v>
      </c>
      <c r="E2853" s="77">
        <v>211676616</v>
      </c>
      <c r="F2853" s="125" t="s">
        <v>1524</v>
      </c>
      <c r="G2853" s="139"/>
    </row>
    <row r="2854" spans="1:7" ht="22.5">
      <c r="A2854" s="100">
        <v>540806</v>
      </c>
      <c r="B2854" s="122" t="s">
        <v>2261</v>
      </c>
      <c r="C2854" s="138">
        <v>0</v>
      </c>
      <c r="D2854" s="97">
        <v>443980</v>
      </c>
      <c r="E2854" s="77">
        <v>212276622</v>
      </c>
      <c r="F2854" s="125" t="s">
        <v>1525</v>
      </c>
      <c r="G2854" s="139"/>
    </row>
    <row r="2855" spans="1:7" ht="22.5">
      <c r="A2855" s="100">
        <v>540806</v>
      </c>
      <c r="B2855" s="122" t="s">
        <v>2261</v>
      </c>
      <c r="C2855" s="138">
        <v>0</v>
      </c>
      <c r="D2855" s="97">
        <v>163313</v>
      </c>
      <c r="E2855" s="77">
        <v>217076670</v>
      </c>
      <c r="F2855" s="125" t="s">
        <v>3211</v>
      </c>
      <c r="G2855" s="139"/>
    </row>
    <row r="2856" spans="1:7" ht="22.5">
      <c r="A2856" s="100">
        <v>540806</v>
      </c>
      <c r="B2856" s="122" t="s">
        <v>2261</v>
      </c>
      <c r="C2856" s="138">
        <v>0</v>
      </c>
      <c r="D2856" s="97">
        <v>522666</v>
      </c>
      <c r="E2856" s="77">
        <v>213676736</v>
      </c>
      <c r="F2856" s="125" t="s">
        <v>1526</v>
      </c>
      <c r="G2856" s="139"/>
    </row>
    <row r="2857" spans="1:7" ht="22.5">
      <c r="A2857" s="100">
        <v>540806</v>
      </c>
      <c r="B2857" s="122" t="s">
        <v>2261</v>
      </c>
      <c r="C2857" s="138">
        <v>0</v>
      </c>
      <c r="D2857" s="97">
        <v>214539</v>
      </c>
      <c r="E2857" s="77">
        <v>212376823</v>
      </c>
      <c r="F2857" s="125" t="s">
        <v>1527</v>
      </c>
      <c r="G2857" s="139"/>
    </row>
    <row r="2858" spans="1:7" ht="22.5">
      <c r="A2858" s="100">
        <v>540806</v>
      </c>
      <c r="B2858" s="122" t="s">
        <v>2261</v>
      </c>
      <c r="C2858" s="138">
        <v>0</v>
      </c>
      <c r="D2858" s="97">
        <v>207199</v>
      </c>
      <c r="E2858" s="77">
        <v>212876828</v>
      </c>
      <c r="F2858" s="125" t="s">
        <v>1528</v>
      </c>
      <c r="G2858" s="139"/>
    </row>
    <row r="2859" spans="1:7" ht="22.5">
      <c r="A2859" s="100">
        <v>540806</v>
      </c>
      <c r="B2859" s="122" t="s">
        <v>2261</v>
      </c>
      <c r="C2859" s="138">
        <v>0</v>
      </c>
      <c r="D2859" s="97">
        <v>90206</v>
      </c>
      <c r="E2859" s="77">
        <v>214576845</v>
      </c>
      <c r="F2859" s="125" t="s">
        <v>1529</v>
      </c>
      <c r="G2859" s="139"/>
    </row>
    <row r="2860" spans="1:7" ht="22.5">
      <c r="A2860" s="100">
        <v>540806</v>
      </c>
      <c r="B2860" s="122" t="s">
        <v>2261</v>
      </c>
      <c r="C2860" s="138">
        <v>0</v>
      </c>
      <c r="D2860" s="97">
        <v>137867</v>
      </c>
      <c r="E2860" s="77">
        <v>216376863</v>
      </c>
      <c r="F2860" s="125" t="s">
        <v>1530</v>
      </c>
      <c r="G2860" s="139"/>
    </row>
    <row r="2861" spans="1:7" ht="22.5">
      <c r="A2861" s="100">
        <v>540806</v>
      </c>
      <c r="B2861" s="122" t="s">
        <v>2261</v>
      </c>
      <c r="C2861" s="138">
        <v>0</v>
      </c>
      <c r="D2861" s="97">
        <v>132335</v>
      </c>
      <c r="E2861" s="77">
        <v>216976869</v>
      </c>
      <c r="F2861" s="125" t="s">
        <v>1531</v>
      </c>
      <c r="G2861" s="139"/>
    </row>
    <row r="2862" spans="1:7" ht="22.5">
      <c r="A2862" s="100">
        <v>540806</v>
      </c>
      <c r="B2862" s="122" t="s">
        <v>2261</v>
      </c>
      <c r="C2862" s="138">
        <v>0</v>
      </c>
      <c r="D2862" s="97">
        <v>196818</v>
      </c>
      <c r="E2862" s="77">
        <v>219076890</v>
      </c>
      <c r="F2862" s="125" t="s">
        <v>1532</v>
      </c>
      <c r="G2862" s="139"/>
    </row>
    <row r="2863" spans="1:7" ht="22.5">
      <c r="A2863" s="100">
        <v>540806</v>
      </c>
      <c r="B2863" s="122" t="s">
        <v>2261</v>
      </c>
      <c r="C2863" s="138">
        <v>0</v>
      </c>
      <c r="D2863" s="97">
        <v>958736</v>
      </c>
      <c r="E2863" s="77">
        <v>219276892</v>
      </c>
      <c r="F2863" s="125" t="s">
        <v>1533</v>
      </c>
      <c r="G2863" s="139"/>
    </row>
    <row r="2864" spans="1:7" ht="22.5">
      <c r="A2864" s="100">
        <v>540806</v>
      </c>
      <c r="B2864" s="122" t="s">
        <v>2261</v>
      </c>
      <c r="C2864" s="138">
        <v>0</v>
      </c>
      <c r="D2864" s="97">
        <v>416174</v>
      </c>
      <c r="E2864" s="77">
        <v>219576895</v>
      </c>
      <c r="F2864" s="125" t="s">
        <v>1534</v>
      </c>
      <c r="G2864" s="139"/>
    </row>
    <row r="2865" spans="1:7" ht="22.5">
      <c r="A2865" s="100">
        <v>540806</v>
      </c>
      <c r="B2865" s="122" t="s">
        <v>2261</v>
      </c>
      <c r="C2865" s="138">
        <v>0</v>
      </c>
      <c r="D2865" s="97">
        <v>911233</v>
      </c>
      <c r="E2865" s="77">
        <v>210181001</v>
      </c>
      <c r="F2865" s="125" t="s">
        <v>2991</v>
      </c>
      <c r="G2865" s="139"/>
    </row>
    <row r="2866" spans="1:7" ht="22.5">
      <c r="A2866" s="100">
        <v>540806</v>
      </c>
      <c r="B2866" s="122" t="s">
        <v>2261</v>
      </c>
      <c r="C2866" s="138">
        <v>0</v>
      </c>
      <c r="D2866" s="97">
        <v>639134</v>
      </c>
      <c r="E2866" s="77">
        <v>216581065</v>
      </c>
      <c r="F2866" s="125" t="s">
        <v>1535</v>
      </c>
      <c r="G2866" s="139"/>
    </row>
    <row r="2867" spans="1:7" ht="22.5">
      <c r="A2867" s="100">
        <v>540806</v>
      </c>
      <c r="B2867" s="122" t="s">
        <v>2261</v>
      </c>
      <c r="C2867" s="138">
        <v>0</v>
      </c>
      <c r="D2867" s="97">
        <v>64526</v>
      </c>
      <c r="E2867" s="77">
        <v>212081220</v>
      </c>
      <c r="F2867" s="125" t="s">
        <v>1536</v>
      </c>
      <c r="G2867" s="139"/>
    </row>
    <row r="2868" spans="1:7" ht="22.5">
      <c r="A2868" s="100">
        <v>540806</v>
      </c>
      <c r="B2868" s="122" t="s">
        <v>2261</v>
      </c>
      <c r="C2868" s="138">
        <v>0</v>
      </c>
      <c r="D2868" s="97">
        <v>248410</v>
      </c>
      <c r="E2868" s="77">
        <v>210081300</v>
      </c>
      <c r="F2868" s="125" t="s">
        <v>1537</v>
      </c>
      <c r="G2868" s="139"/>
    </row>
    <row r="2869" spans="1:7" ht="22.5">
      <c r="A2869" s="100">
        <v>540806</v>
      </c>
      <c r="B2869" s="122" t="s">
        <v>2261</v>
      </c>
      <c r="C2869" s="138">
        <v>0</v>
      </c>
      <c r="D2869" s="97">
        <v>84943</v>
      </c>
      <c r="E2869" s="77">
        <v>219181591</v>
      </c>
      <c r="F2869" s="125" t="s">
        <v>1538</v>
      </c>
      <c r="G2869" s="139"/>
    </row>
    <row r="2870" spans="1:7" ht="22.5">
      <c r="A2870" s="100">
        <v>540806</v>
      </c>
      <c r="B2870" s="122" t="s">
        <v>2261</v>
      </c>
      <c r="C2870" s="138">
        <v>0</v>
      </c>
      <c r="D2870" s="97">
        <v>637096</v>
      </c>
      <c r="E2870" s="77">
        <v>213681736</v>
      </c>
      <c r="F2870" s="125" t="s">
        <v>1539</v>
      </c>
      <c r="G2870" s="139"/>
    </row>
    <row r="2871" spans="1:7" ht="22.5">
      <c r="A2871" s="100">
        <v>540806</v>
      </c>
      <c r="B2871" s="122" t="s">
        <v>2261</v>
      </c>
      <c r="C2871" s="138">
        <v>0</v>
      </c>
      <c r="D2871" s="97">
        <v>882595</v>
      </c>
      <c r="E2871" s="77">
        <v>219481794</v>
      </c>
      <c r="F2871" s="125" t="s">
        <v>1540</v>
      </c>
      <c r="G2871" s="139"/>
    </row>
    <row r="2872" spans="1:7" ht="22.5">
      <c r="A2872" s="100">
        <v>540806</v>
      </c>
      <c r="B2872" s="122" t="s">
        <v>2261</v>
      </c>
      <c r="C2872" s="138">
        <v>0</v>
      </c>
      <c r="D2872" s="97">
        <v>1281344</v>
      </c>
      <c r="E2872" s="77">
        <v>210185001</v>
      </c>
      <c r="F2872" s="125" t="s">
        <v>1541</v>
      </c>
      <c r="G2872" s="139"/>
    </row>
    <row r="2873" spans="1:7" ht="22.5">
      <c r="A2873" s="100">
        <v>540806</v>
      </c>
      <c r="B2873" s="122" t="s">
        <v>2261</v>
      </c>
      <c r="C2873" s="138">
        <v>0</v>
      </c>
      <c r="D2873" s="97">
        <v>417217</v>
      </c>
      <c r="E2873" s="77">
        <v>211085010</v>
      </c>
      <c r="F2873" s="125" t="s">
        <v>1542</v>
      </c>
      <c r="G2873" s="139"/>
    </row>
    <row r="2874" spans="1:7" ht="22.5">
      <c r="A2874" s="100">
        <v>540806</v>
      </c>
      <c r="B2874" s="122" t="s">
        <v>2261</v>
      </c>
      <c r="C2874" s="138">
        <v>0</v>
      </c>
      <c r="D2874" s="97">
        <v>20764</v>
      </c>
      <c r="E2874" s="77">
        <v>211585015</v>
      </c>
      <c r="F2874" s="125" t="s">
        <v>1543</v>
      </c>
      <c r="G2874" s="139"/>
    </row>
    <row r="2875" spans="1:7" ht="22.5">
      <c r="A2875" s="100">
        <v>540806</v>
      </c>
      <c r="B2875" s="122" t="s">
        <v>2261</v>
      </c>
      <c r="C2875" s="138">
        <v>0</v>
      </c>
      <c r="D2875" s="97">
        <v>224248</v>
      </c>
      <c r="E2875" s="77">
        <v>212585125</v>
      </c>
      <c r="F2875" s="125" t="s">
        <v>1544</v>
      </c>
      <c r="G2875" s="139"/>
    </row>
    <row r="2876" spans="1:7" ht="22.5">
      <c r="A2876" s="100">
        <v>540806</v>
      </c>
      <c r="B2876" s="122" t="s">
        <v>2261</v>
      </c>
      <c r="C2876" s="138">
        <v>0</v>
      </c>
      <c r="D2876" s="97">
        <v>28604</v>
      </c>
      <c r="E2876" s="77">
        <v>213685136</v>
      </c>
      <c r="F2876" s="125" t="s">
        <v>1545</v>
      </c>
      <c r="G2876" s="139"/>
    </row>
    <row r="2877" spans="1:7" ht="22.5">
      <c r="A2877" s="100">
        <v>540806</v>
      </c>
      <c r="B2877" s="122" t="s">
        <v>2261</v>
      </c>
      <c r="C2877" s="138">
        <v>0</v>
      </c>
      <c r="D2877" s="97">
        <v>177869</v>
      </c>
      <c r="E2877" s="77">
        <v>213985139</v>
      </c>
      <c r="F2877" s="125" t="s">
        <v>1546</v>
      </c>
      <c r="G2877" s="139"/>
    </row>
    <row r="2878" spans="1:7" ht="22.5">
      <c r="A2878" s="100">
        <v>540806</v>
      </c>
      <c r="B2878" s="122" t="s">
        <v>2261</v>
      </c>
      <c r="C2878" s="138">
        <v>0</v>
      </c>
      <c r="D2878" s="97">
        <v>189653</v>
      </c>
      <c r="E2878" s="77">
        <v>216285162</v>
      </c>
      <c r="F2878" s="125" t="s">
        <v>1547</v>
      </c>
      <c r="G2878" s="139"/>
    </row>
    <row r="2879" spans="1:7" ht="22.5">
      <c r="A2879" s="100">
        <v>540806</v>
      </c>
      <c r="B2879" s="122" t="s">
        <v>2261</v>
      </c>
      <c r="C2879" s="138">
        <v>0</v>
      </c>
      <c r="D2879" s="97">
        <v>180079</v>
      </c>
      <c r="E2879" s="77">
        <v>212585225</v>
      </c>
      <c r="F2879" s="125" t="s">
        <v>1548</v>
      </c>
      <c r="G2879" s="139"/>
    </row>
    <row r="2880" spans="1:7" ht="22.5">
      <c r="A2880" s="100">
        <v>540806</v>
      </c>
      <c r="B2880" s="122" t="s">
        <v>2261</v>
      </c>
      <c r="C2880" s="138">
        <v>0</v>
      </c>
      <c r="D2880" s="97">
        <v>177733</v>
      </c>
      <c r="E2880" s="77">
        <v>213085230</v>
      </c>
      <c r="F2880" s="125" t="s">
        <v>1549</v>
      </c>
      <c r="G2880" s="139"/>
    </row>
    <row r="2881" spans="1:7" ht="22.5">
      <c r="A2881" s="100">
        <v>540806</v>
      </c>
      <c r="B2881" s="122" t="s">
        <v>2261</v>
      </c>
      <c r="C2881" s="138">
        <v>0</v>
      </c>
      <c r="D2881" s="97">
        <v>457552</v>
      </c>
      <c r="E2881" s="77">
        <v>215085250</v>
      </c>
      <c r="F2881" s="125" t="s">
        <v>1550</v>
      </c>
      <c r="G2881" s="139"/>
    </row>
    <row r="2882" spans="1:7" ht="22.5">
      <c r="A2882" s="100">
        <v>540806</v>
      </c>
      <c r="B2882" s="122" t="s">
        <v>2261</v>
      </c>
      <c r="C2882" s="138">
        <v>0</v>
      </c>
      <c r="D2882" s="97">
        <v>136312</v>
      </c>
      <c r="E2882" s="77">
        <v>216385263</v>
      </c>
      <c r="F2882" s="125" t="s">
        <v>1551</v>
      </c>
      <c r="G2882" s="139"/>
    </row>
    <row r="2883" spans="1:7" ht="22.5">
      <c r="A2883" s="100">
        <v>540806</v>
      </c>
      <c r="B2883" s="122" t="s">
        <v>2261</v>
      </c>
      <c r="C2883" s="138">
        <v>0</v>
      </c>
      <c r="D2883" s="97">
        <v>20285</v>
      </c>
      <c r="E2883" s="77">
        <v>217985279</v>
      </c>
      <c r="F2883" s="125" t="s">
        <v>1552</v>
      </c>
      <c r="G2883" s="139"/>
    </row>
    <row r="2884" spans="1:7" ht="22.5">
      <c r="A2884" s="100">
        <v>540806</v>
      </c>
      <c r="B2884" s="122" t="s">
        <v>2261</v>
      </c>
      <c r="C2884" s="138">
        <v>0</v>
      </c>
      <c r="D2884" s="97">
        <v>65491</v>
      </c>
      <c r="E2884" s="77">
        <v>210085300</v>
      </c>
      <c r="F2884" s="125" t="s">
        <v>3199</v>
      </c>
      <c r="G2884" s="139"/>
    </row>
    <row r="2885" spans="1:7" ht="22.5">
      <c r="A2885" s="100">
        <v>540806</v>
      </c>
      <c r="B2885" s="122" t="s">
        <v>2261</v>
      </c>
      <c r="C2885" s="138">
        <v>0</v>
      </c>
      <c r="D2885" s="97">
        <v>33153</v>
      </c>
      <c r="E2885" s="77">
        <v>211585315</v>
      </c>
      <c r="F2885" s="125" t="s">
        <v>1553</v>
      </c>
      <c r="G2885" s="139"/>
    </row>
    <row r="2886" spans="1:7" ht="22.5">
      <c r="A2886" s="100">
        <v>540806</v>
      </c>
      <c r="B2886" s="122" t="s">
        <v>2261</v>
      </c>
      <c r="C2886" s="138">
        <v>0</v>
      </c>
      <c r="D2886" s="97">
        <v>106722</v>
      </c>
      <c r="E2886" s="77">
        <v>212585325</v>
      </c>
      <c r="F2886" s="125" t="s">
        <v>1554</v>
      </c>
      <c r="G2886" s="139"/>
    </row>
    <row r="2887" spans="1:7" ht="22.5">
      <c r="A2887" s="100">
        <v>540806</v>
      </c>
      <c r="B2887" s="122" t="s">
        <v>2261</v>
      </c>
      <c r="C2887" s="138">
        <v>0</v>
      </c>
      <c r="D2887" s="97">
        <v>179006</v>
      </c>
      <c r="E2887" s="77">
        <v>210085400</v>
      </c>
      <c r="F2887" s="125" t="s">
        <v>1555</v>
      </c>
      <c r="G2887" s="139"/>
    </row>
    <row r="2888" spans="1:7" ht="22.5">
      <c r="A2888" s="100">
        <v>540806</v>
      </c>
      <c r="B2888" s="122" t="s">
        <v>2261</v>
      </c>
      <c r="C2888" s="138">
        <v>0</v>
      </c>
      <c r="D2888" s="97">
        <v>269007</v>
      </c>
      <c r="E2888" s="77">
        <v>211085410</v>
      </c>
      <c r="F2888" s="125" t="s">
        <v>1556</v>
      </c>
      <c r="G2888" s="139"/>
    </row>
    <row r="2889" spans="1:7" ht="22.5">
      <c r="A2889" s="100">
        <v>540806</v>
      </c>
      <c r="B2889" s="122" t="s">
        <v>2261</v>
      </c>
      <c r="C2889" s="138">
        <v>0</v>
      </c>
      <c r="D2889" s="97">
        <v>188429</v>
      </c>
      <c r="E2889" s="77">
        <v>213085430</v>
      </c>
      <c r="F2889" s="125" t="s">
        <v>1557</v>
      </c>
      <c r="G2889" s="139"/>
    </row>
    <row r="2890" spans="1:7" ht="22.5">
      <c r="A2890" s="100">
        <v>540806</v>
      </c>
      <c r="B2890" s="122" t="s">
        <v>2261</v>
      </c>
      <c r="C2890" s="138">
        <v>0</v>
      </c>
      <c r="D2890" s="97">
        <v>298884</v>
      </c>
      <c r="E2890" s="77">
        <v>214085440</v>
      </c>
      <c r="F2890" s="125" t="s">
        <v>491</v>
      </c>
      <c r="G2890" s="139"/>
    </row>
    <row r="2891" spans="1:7" ht="22.5">
      <c r="A2891" s="100">
        <v>540806</v>
      </c>
      <c r="B2891" s="122" t="s">
        <v>2261</v>
      </c>
      <c r="C2891" s="138">
        <v>0</v>
      </c>
      <c r="D2891" s="97">
        <v>739202</v>
      </c>
      <c r="E2891" s="100">
        <v>210186001</v>
      </c>
      <c r="F2891" s="125" t="s">
        <v>2271</v>
      </c>
      <c r="G2891" s="139"/>
    </row>
    <row r="2892" spans="1:7" ht="22.5">
      <c r="A2892" s="100">
        <v>540806</v>
      </c>
      <c r="B2892" s="122" t="s">
        <v>2261</v>
      </c>
      <c r="C2892" s="138">
        <v>0</v>
      </c>
      <c r="D2892" s="97">
        <v>69142</v>
      </c>
      <c r="E2892" s="100">
        <v>211986219</v>
      </c>
      <c r="F2892" s="125" t="s">
        <v>1558</v>
      </c>
      <c r="G2892" s="139"/>
    </row>
    <row r="2893" spans="1:7" ht="22.5">
      <c r="A2893" s="100">
        <v>540806</v>
      </c>
      <c r="B2893" s="122" t="s">
        <v>2261</v>
      </c>
      <c r="C2893" s="138">
        <v>0</v>
      </c>
      <c r="D2893" s="97">
        <v>677910</v>
      </c>
      <c r="E2893" s="77">
        <v>212086320</v>
      </c>
      <c r="F2893" s="125" t="s">
        <v>1559</v>
      </c>
      <c r="G2893" s="139"/>
    </row>
    <row r="2894" spans="1:7" ht="22.5">
      <c r="A2894" s="100">
        <v>540806</v>
      </c>
      <c r="B2894" s="122" t="s">
        <v>2261</v>
      </c>
      <c r="C2894" s="138">
        <v>0</v>
      </c>
      <c r="D2894" s="97">
        <v>1004858</v>
      </c>
      <c r="E2894" s="77">
        <v>216886568</v>
      </c>
      <c r="F2894" s="125" t="s">
        <v>2272</v>
      </c>
      <c r="G2894" s="139"/>
    </row>
    <row r="2895" spans="1:7" ht="22.5">
      <c r="A2895" s="100">
        <v>540806</v>
      </c>
      <c r="B2895" s="122" t="s">
        <v>2261</v>
      </c>
      <c r="C2895" s="138">
        <v>0</v>
      </c>
      <c r="D2895" s="97">
        <v>197406</v>
      </c>
      <c r="E2895" s="77">
        <v>216986569</v>
      </c>
      <c r="F2895" s="125" t="s">
        <v>1560</v>
      </c>
      <c r="G2895" s="139"/>
    </row>
    <row r="2896" spans="1:7" ht="22.5">
      <c r="A2896" s="100">
        <v>540806</v>
      </c>
      <c r="B2896" s="122" t="s">
        <v>2261</v>
      </c>
      <c r="C2896" s="138">
        <v>0</v>
      </c>
      <c r="D2896" s="97">
        <v>564732</v>
      </c>
      <c r="E2896" s="77">
        <v>217186571</v>
      </c>
      <c r="F2896" s="125" t="s">
        <v>1561</v>
      </c>
      <c r="G2896" s="139"/>
    </row>
    <row r="2897" spans="1:7" ht="22.5">
      <c r="A2897" s="100">
        <v>540806</v>
      </c>
      <c r="B2897" s="122" t="s">
        <v>2261</v>
      </c>
      <c r="C2897" s="138">
        <v>0</v>
      </c>
      <c r="D2897" s="97">
        <v>389985</v>
      </c>
      <c r="E2897" s="100">
        <v>217386573</v>
      </c>
      <c r="F2897" s="125" t="s">
        <v>1562</v>
      </c>
      <c r="G2897" s="139"/>
    </row>
    <row r="2898" spans="1:7" ht="22.5">
      <c r="A2898" s="100">
        <v>540806</v>
      </c>
      <c r="B2898" s="122" t="s">
        <v>2261</v>
      </c>
      <c r="C2898" s="138">
        <v>0</v>
      </c>
      <c r="D2898" s="97">
        <v>232471</v>
      </c>
      <c r="E2898" s="100">
        <v>214986749</v>
      </c>
      <c r="F2898" s="125" t="s">
        <v>2273</v>
      </c>
      <c r="G2898" s="139"/>
    </row>
    <row r="2899" spans="1:7" ht="22.5">
      <c r="A2899" s="100">
        <v>540806</v>
      </c>
      <c r="B2899" s="122" t="s">
        <v>2261</v>
      </c>
      <c r="C2899" s="138">
        <v>0</v>
      </c>
      <c r="D2899" s="97">
        <v>117070</v>
      </c>
      <c r="E2899" s="100">
        <v>215586755</v>
      </c>
      <c r="F2899" s="125" t="s">
        <v>3203</v>
      </c>
      <c r="G2899" s="139"/>
    </row>
    <row r="2900" spans="1:7" ht="22.5">
      <c r="A2900" s="100">
        <v>540806</v>
      </c>
      <c r="B2900" s="122" t="s">
        <v>2261</v>
      </c>
      <c r="C2900" s="138">
        <v>0</v>
      </c>
      <c r="D2900" s="97">
        <v>163034</v>
      </c>
      <c r="E2900" s="100">
        <v>216086760</v>
      </c>
      <c r="F2900" s="125" t="s">
        <v>1283</v>
      </c>
      <c r="G2900" s="139"/>
    </row>
    <row r="2901" spans="1:7" ht="22.5">
      <c r="A2901" s="100">
        <v>540806</v>
      </c>
      <c r="B2901" s="122" t="s">
        <v>2261</v>
      </c>
      <c r="C2901" s="138">
        <v>0</v>
      </c>
      <c r="D2901" s="97">
        <v>543219</v>
      </c>
      <c r="E2901" s="100">
        <v>216586865</v>
      </c>
      <c r="F2901" s="125" t="s">
        <v>1563</v>
      </c>
      <c r="G2901" s="139"/>
    </row>
    <row r="2902" spans="1:7" ht="22.5">
      <c r="A2902" s="100">
        <v>540806</v>
      </c>
      <c r="B2902" s="122" t="s">
        <v>2261</v>
      </c>
      <c r="C2902" s="138">
        <v>0</v>
      </c>
      <c r="D2902" s="97">
        <v>379629</v>
      </c>
      <c r="E2902" s="100">
        <v>218586885</v>
      </c>
      <c r="F2902" s="125" t="s">
        <v>1564</v>
      </c>
      <c r="G2902" s="139"/>
    </row>
    <row r="2903" spans="1:7" ht="22.5">
      <c r="A2903" s="100">
        <v>540806</v>
      </c>
      <c r="B2903" s="122" t="s">
        <v>2261</v>
      </c>
      <c r="C2903" s="138">
        <v>0</v>
      </c>
      <c r="D2903" s="97">
        <v>263316</v>
      </c>
      <c r="E2903" s="100" t="s">
        <v>1565</v>
      </c>
      <c r="F2903" s="125" t="s">
        <v>2994</v>
      </c>
      <c r="G2903" s="139"/>
    </row>
    <row r="2904" spans="1:7" ht="22.5">
      <c r="A2904" s="100">
        <v>540806</v>
      </c>
      <c r="B2904" s="122" t="s">
        <v>2261</v>
      </c>
      <c r="C2904" s="138">
        <v>0</v>
      </c>
      <c r="D2904" s="97">
        <v>52595</v>
      </c>
      <c r="E2904" s="100">
        <v>216488564</v>
      </c>
      <c r="F2904" s="125" t="s">
        <v>1566</v>
      </c>
      <c r="G2904" s="139"/>
    </row>
    <row r="2905" spans="1:7" ht="22.5">
      <c r="A2905" s="100">
        <v>540806</v>
      </c>
      <c r="B2905" s="122" t="s">
        <v>2261</v>
      </c>
      <c r="C2905" s="138">
        <v>0</v>
      </c>
      <c r="D2905" s="97">
        <v>713835</v>
      </c>
      <c r="E2905" s="77">
        <v>210191001</v>
      </c>
      <c r="F2905" s="125" t="s">
        <v>1567</v>
      </c>
      <c r="G2905" s="139"/>
    </row>
    <row r="2906" spans="1:7" ht="22.5">
      <c r="A2906" s="100">
        <v>540806</v>
      </c>
      <c r="B2906" s="122" t="s">
        <v>2261</v>
      </c>
      <c r="C2906" s="138">
        <v>0</v>
      </c>
      <c r="D2906" s="97">
        <v>177949</v>
      </c>
      <c r="E2906" s="77">
        <v>214091540</v>
      </c>
      <c r="F2906" s="125" t="s">
        <v>1568</v>
      </c>
      <c r="G2906" s="139"/>
    </row>
    <row r="2907" spans="1:7" ht="22.5">
      <c r="A2907" s="100">
        <v>540806</v>
      </c>
      <c r="B2907" s="122" t="s">
        <v>2261</v>
      </c>
      <c r="C2907" s="138">
        <v>0</v>
      </c>
      <c r="D2907" s="97">
        <v>731898</v>
      </c>
      <c r="E2907" s="100">
        <v>210194001</v>
      </c>
      <c r="F2907" s="125" t="s">
        <v>1569</v>
      </c>
      <c r="G2907" s="139"/>
    </row>
    <row r="2908" spans="1:7" ht="22.5">
      <c r="A2908" s="100">
        <v>540806</v>
      </c>
      <c r="B2908" s="122" t="s">
        <v>2261</v>
      </c>
      <c r="C2908" s="138">
        <v>0</v>
      </c>
      <c r="D2908" s="97">
        <v>931472</v>
      </c>
      <c r="E2908" s="100">
        <v>210195001</v>
      </c>
      <c r="F2908" s="125" t="s">
        <v>1570</v>
      </c>
      <c r="G2908" s="139"/>
    </row>
    <row r="2909" spans="1:7" ht="22.5">
      <c r="A2909" s="100">
        <v>540806</v>
      </c>
      <c r="B2909" s="122" t="s">
        <v>2261</v>
      </c>
      <c r="C2909" s="138">
        <v>0</v>
      </c>
      <c r="D2909" s="97">
        <v>128530</v>
      </c>
      <c r="E2909" s="77">
        <v>211595015</v>
      </c>
      <c r="F2909" s="125" t="s">
        <v>3304</v>
      </c>
      <c r="G2909" s="139"/>
    </row>
    <row r="2910" spans="1:7" ht="22.5">
      <c r="A2910" s="100">
        <v>540806</v>
      </c>
      <c r="B2910" s="122" t="s">
        <v>2261</v>
      </c>
      <c r="C2910" s="138">
        <v>0</v>
      </c>
      <c r="D2910" s="97">
        <v>288879</v>
      </c>
      <c r="E2910" s="100">
        <v>212595025</v>
      </c>
      <c r="F2910" s="125" t="s">
        <v>1571</v>
      </c>
      <c r="G2910" s="139"/>
    </row>
    <row r="2911" spans="1:7" ht="22.5">
      <c r="A2911" s="100">
        <v>540806</v>
      </c>
      <c r="B2911" s="122" t="s">
        <v>2261</v>
      </c>
      <c r="C2911" s="138">
        <v>0</v>
      </c>
      <c r="D2911" s="97">
        <v>126735</v>
      </c>
      <c r="E2911" s="100">
        <v>210095200</v>
      </c>
      <c r="F2911" s="125" t="s">
        <v>567</v>
      </c>
      <c r="G2911" s="139"/>
    </row>
    <row r="2912" spans="1:7" ht="22.5">
      <c r="A2912" s="100">
        <v>540806</v>
      </c>
      <c r="B2912" s="122" t="s">
        <v>2261</v>
      </c>
      <c r="C2912" s="138">
        <v>0</v>
      </c>
      <c r="D2912" s="97">
        <v>534645</v>
      </c>
      <c r="E2912" s="77">
        <v>210197001</v>
      </c>
      <c r="F2912" s="125" t="s">
        <v>1572</v>
      </c>
      <c r="G2912" s="139"/>
    </row>
    <row r="2913" spans="1:7" ht="22.5">
      <c r="A2913" s="100">
        <v>540806</v>
      </c>
      <c r="B2913" s="122" t="s">
        <v>2261</v>
      </c>
      <c r="C2913" s="138">
        <v>0</v>
      </c>
      <c r="D2913" s="97">
        <v>55418</v>
      </c>
      <c r="E2913" s="77">
        <v>216197161</v>
      </c>
      <c r="F2913" s="125" t="s">
        <v>1573</v>
      </c>
      <c r="G2913" s="139"/>
    </row>
    <row r="2914" spans="1:7" ht="22.5">
      <c r="A2914" s="100">
        <v>540806</v>
      </c>
      <c r="B2914" s="122" t="s">
        <v>2261</v>
      </c>
      <c r="C2914" s="138">
        <v>0</v>
      </c>
      <c r="D2914" s="97">
        <v>22271</v>
      </c>
      <c r="E2914" s="77">
        <v>216697666</v>
      </c>
      <c r="F2914" s="125" t="s">
        <v>1574</v>
      </c>
      <c r="G2914" s="139"/>
    </row>
    <row r="2915" spans="1:7" ht="22.5">
      <c r="A2915" s="100">
        <v>540806</v>
      </c>
      <c r="B2915" s="122" t="s">
        <v>2261</v>
      </c>
      <c r="C2915" s="138">
        <v>0</v>
      </c>
      <c r="D2915" s="97">
        <v>263679</v>
      </c>
      <c r="E2915" s="77">
        <v>210199001</v>
      </c>
      <c r="F2915" s="125" t="s">
        <v>1575</v>
      </c>
      <c r="G2915" s="139"/>
    </row>
    <row r="2916" spans="1:7" ht="22.5">
      <c r="A2916" s="100">
        <v>540806</v>
      </c>
      <c r="B2916" s="122" t="s">
        <v>2261</v>
      </c>
      <c r="C2916" s="138">
        <v>0</v>
      </c>
      <c r="D2916" s="97">
        <v>184441</v>
      </c>
      <c r="E2916" s="77">
        <v>212499524</v>
      </c>
      <c r="F2916" s="125" t="s">
        <v>1576</v>
      </c>
      <c r="G2916" s="139"/>
    </row>
    <row r="2917" spans="1:7" ht="22.5">
      <c r="A2917" s="100">
        <v>540806</v>
      </c>
      <c r="B2917" s="122" t="s">
        <v>2261</v>
      </c>
      <c r="C2917" s="138">
        <v>0</v>
      </c>
      <c r="D2917" s="97">
        <v>83059</v>
      </c>
      <c r="E2917" s="77">
        <v>212499624</v>
      </c>
      <c r="F2917" s="125" t="s">
        <v>1577</v>
      </c>
      <c r="G2917" s="139"/>
    </row>
    <row r="2918" spans="1:7" ht="22.5">
      <c r="A2918" s="100">
        <v>540806</v>
      </c>
      <c r="B2918" s="122" t="s">
        <v>2261</v>
      </c>
      <c r="C2918" s="138">
        <v>0</v>
      </c>
      <c r="D2918" s="97">
        <v>889108</v>
      </c>
      <c r="E2918" s="77">
        <v>217399773</v>
      </c>
      <c r="F2918" s="125" t="s">
        <v>1578</v>
      </c>
      <c r="G2918" s="139"/>
    </row>
    <row r="2919" spans="1:7" ht="12.75">
      <c r="A2919" s="100">
        <v>570501</v>
      </c>
      <c r="B2919" s="122" t="s">
        <v>2274</v>
      </c>
      <c r="C2919" s="138">
        <v>0</v>
      </c>
      <c r="D2919" s="97">
        <v>13328</v>
      </c>
      <c r="E2919" s="85" t="s">
        <v>2963</v>
      </c>
      <c r="F2919" s="125" t="s">
        <v>2275</v>
      </c>
      <c r="G2919" s="139"/>
    </row>
    <row r="2920" spans="1:7" ht="12.75">
      <c r="A2920" s="100">
        <v>570502</v>
      </c>
      <c r="B2920" s="122" t="s">
        <v>2125</v>
      </c>
      <c r="C2920" s="138">
        <v>0</v>
      </c>
      <c r="D2920" s="97">
        <v>190382</v>
      </c>
      <c r="E2920" s="85" t="s">
        <v>2963</v>
      </c>
      <c r="F2920" s="125" t="s">
        <v>2275</v>
      </c>
      <c r="G2920" s="139"/>
    </row>
    <row r="2921" spans="1:7" ht="12.75">
      <c r="A2921" s="100">
        <v>570505</v>
      </c>
      <c r="B2921" s="122" t="s">
        <v>2276</v>
      </c>
      <c r="C2921" s="138">
        <v>0</v>
      </c>
      <c r="D2921" s="97">
        <v>3257990</v>
      </c>
      <c r="E2921" s="85" t="s">
        <v>2963</v>
      </c>
      <c r="F2921" s="84" t="s">
        <v>2275</v>
      </c>
      <c r="G2921" s="139"/>
    </row>
    <row r="2922" spans="1:7" ht="12.75">
      <c r="A2922" s="100">
        <v>570506</v>
      </c>
      <c r="B2922" s="122" t="s">
        <v>2277</v>
      </c>
      <c r="C2922" s="79">
        <v>0</v>
      </c>
      <c r="D2922" s="97">
        <v>203526</v>
      </c>
      <c r="E2922" s="85" t="s">
        <v>2963</v>
      </c>
      <c r="F2922" s="84" t="s">
        <v>2275</v>
      </c>
      <c r="G2922" s="139"/>
    </row>
    <row r="2923" spans="1:7" ht="12.75">
      <c r="A2923" s="100">
        <v>572080</v>
      </c>
      <c r="B2923" s="122" t="s">
        <v>2278</v>
      </c>
      <c r="C2923" s="79">
        <v>0</v>
      </c>
      <c r="D2923" s="97">
        <v>23792385</v>
      </c>
      <c r="E2923" s="85" t="s">
        <v>2963</v>
      </c>
      <c r="F2923" s="84" t="s">
        <v>2275</v>
      </c>
      <c r="G2923" s="139"/>
    </row>
    <row r="2924" spans="1:7" ht="12.75">
      <c r="A2924" s="100">
        <v>572201</v>
      </c>
      <c r="B2924" s="122" t="s">
        <v>2279</v>
      </c>
      <c r="C2924" s="79">
        <v>0</v>
      </c>
      <c r="D2924" s="97">
        <v>3193382</v>
      </c>
      <c r="E2924" s="85" t="s">
        <v>2963</v>
      </c>
      <c r="F2924" s="84" t="s">
        <v>2275</v>
      </c>
      <c r="G2924" s="139"/>
    </row>
    <row r="2925" ht="12.75"/>
    <row r="2926" ht="12.75"/>
    <row r="2928" ht="12.75"/>
    <row r="2929" ht="12.75"/>
    <row r="2930" spans="2:5" ht="12.75">
      <c r="B2930" s="142" t="s">
        <v>37</v>
      </c>
      <c r="C2930" s="143" t="s">
        <v>1591</v>
      </c>
      <c r="D2930" s="211" t="s">
        <v>2280</v>
      </c>
      <c r="E2930" s="211"/>
    </row>
    <row r="2931" spans="2:5" ht="12.75">
      <c r="B2931" s="107" t="s">
        <v>2281</v>
      </c>
      <c r="C2931" s="144" t="s">
        <v>2282</v>
      </c>
      <c r="D2931" s="144" t="s">
        <v>2283</v>
      </c>
      <c r="E2931" s="144" t="s">
        <v>1591</v>
      </c>
    </row>
    <row r="2932" spans="2:5" ht="12.75">
      <c r="B2932" s="107"/>
      <c r="C2932" s="144" t="s">
        <v>1591</v>
      </c>
      <c r="D2932" s="144" t="s">
        <v>1591</v>
      </c>
      <c r="E2932" s="144" t="s">
        <v>1591</v>
      </c>
    </row>
    <row r="2933" spans="2:5" ht="12.75">
      <c r="B2933" s="107"/>
      <c r="C2933" s="144"/>
      <c r="D2933" s="145"/>
      <c r="E2933" s="145"/>
    </row>
    <row r="2934" spans="2:5" ht="12.75">
      <c r="B2934" s="142" t="s">
        <v>1591</v>
      </c>
      <c r="C2934" s="144"/>
      <c r="D2934" s="145"/>
      <c r="E2934" s="145"/>
    </row>
    <row r="2935" spans="2:5" ht="12.75">
      <c r="B2935" s="107" t="s">
        <v>1591</v>
      </c>
      <c r="C2935" s="144"/>
      <c r="D2935" s="145"/>
      <c r="E2935" s="145"/>
    </row>
    <row r="2936" spans="2:5" ht="12.75">
      <c r="B2936" s="106" t="s">
        <v>41</v>
      </c>
      <c r="C2936" s="145"/>
      <c r="D2936" s="145"/>
      <c r="E2936" s="145"/>
    </row>
    <row r="2937" spans="2:5" ht="12.75">
      <c r="B2937" s="107" t="s">
        <v>42</v>
      </c>
      <c r="C2937" s="145"/>
      <c r="D2937" s="145"/>
      <c r="E2937" s="145"/>
    </row>
    <row r="2938" spans="2:5" ht="12.75">
      <c r="B2938" s="107" t="s">
        <v>43</v>
      </c>
      <c r="C2938" s="145"/>
      <c r="D2938" s="145"/>
      <c r="E2938" s="145"/>
    </row>
  </sheetData>
  <sheetProtection password="8D25" sheet="1" formatCells="0" formatColumns="0" formatRows="0" insertColumns="0" insertRows="0" insertHyperlinks="0" deleteColumns="0" deleteRows="0" sort="0" autoFilter="0" pivotTables="0"/>
  <mergeCells count="1">
    <mergeCell ref="D2930:E2930"/>
  </mergeCells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812"/>
  <sheetViews>
    <sheetView workbookViewId="0" topLeftCell="A1">
      <selection activeCell="D800" sqref="D800"/>
    </sheetView>
  </sheetViews>
  <sheetFormatPr defaultColWidth="11.421875" defaultRowHeight="12.75"/>
  <cols>
    <col min="1" max="1" width="13.7109375" style="1" customWidth="1"/>
    <col min="2" max="2" width="41.8515625" style="2" customWidth="1"/>
    <col min="3" max="3" width="12.28125" style="3" customWidth="1"/>
    <col min="4" max="4" width="13.28125" style="4" customWidth="1"/>
    <col min="5" max="5" width="15.28125" style="5" customWidth="1"/>
    <col min="6" max="6" width="11.421875" style="2" customWidth="1"/>
    <col min="7" max="7" width="11.7109375" style="2" bestFit="1" customWidth="1"/>
    <col min="8" max="16384" width="11.421875" style="2" customWidth="1"/>
  </cols>
  <sheetData>
    <row r="1" spans="1:5" ht="12.75" customHeight="1">
      <c r="A1" s="1" t="s">
        <v>1589</v>
      </c>
      <c r="B1" s="2" t="s">
        <v>1590</v>
      </c>
      <c r="C1" s="3" t="s">
        <v>1591</v>
      </c>
      <c r="E1" s="5" t="s">
        <v>1592</v>
      </c>
    </row>
    <row r="2" spans="1:5" ht="12.75" customHeight="1">
      <c r="A2" s="1" t="s">
        <v>1593</v>
      </c>
      <c r="B2" s="2" t="s">
        <v>1594</v>
      </c>
      <c r="E2" s="6" t="s">
        <v>44</v>
      </c>
    </row>
    <row r="3" spans="1:5" ht="12.75" customHeight="1">
      <c r="A3" s="1" t="s">
        <v>1596</v>
      </c>
      <c r="B3" s="7" t="s">
        <v>1597</v>
      </c>
      <c r="E3" s="8"/>
    </row>
    <row r="4" spans="1:2" ht="12.75" customHeight="1">
      <c r="A4" s="1" t="s">
        <v>1598</v>
      </c>
      <c r="B4" s="9" t="s">
        <v>1599</v>
      </c>
    </row>
    <row r="5" spans="1:7" ht="12.75" customHeight="1">
      <c r="A5" s="1" t="s">
        <v>1600</v>
      </c>
      <c r="B5" s="10" t="s">
        <v>1601</v>
      </c>
      <c r="C5" s="3" t="s">
        <v>1591</v>
      </c>
      <c r="F5" s="18"/>
      <c r="G5" s="18"/>
    </row>
    <row r="6" spans="2:7" ht="10.5" customHeight="1">
      <c r="B6" s="11"/>
      <c r="C6" s="12"/>
      <c r="F6" s="18"/>
      <c r="G6" s="18"/>
    </row>
    <row r="7" spans="2:7" ht="11.25" customHeight="1">
      <c r="B7" s="13"/>
      <c r="D7" s="14" t="s">
        <v>45</v>
      </c>
      <c r="G7" s="18"/>
    </row>
    <row r="8" spans="2:4" ht="13.5" customHeight="1">
      <c r="B8" s="15" t="s">
        <v>1591</v>
      </c>
      <c r="C8" s="16"/>
      <c r="D8" s="17"/>
    </row>
    <row r="9" spans="1:7" s="11" customFormat="1" ht="12.75" customHeight="1">
      <c r="A9" s="45"/>
      <c r="B9" s="46" t="s">
        <v>1602</v>
      </c>
      <c r="C9" s="47" t="s">
        <v>1603</v>
      </c>
      <c r="D9" s="48" t="s">
        <v>1604</v>
      </c>
      <c r="E9" s="47" t="s">
        <v>1605</v>
      </c>
      <c r="G9" s="49"/>
    </row>
    <row r="10" spans="1:7" ht="12.75" customHeight="1">
      <c r="A10" s="19">
        <v>100000</v>
      </c>
      <c r="B10" s="20" t="s">
        <v>1606</v>
      </c>
      <c r="C10" s="21">
        <f>C11+C22+C31+C63+C128</f>
        <v>265579473</v>
      </c>
      <c r="D10" s="21">
        <f>D11+D22+D31+D63+D128</f>
        <v>123079049</v>
      </c>
      <c r="E10" s="21">
        <f>SUM(C10:D10)</f>
        <v>388658522</v>
      </c>
      <c r="F10" s="18"/>
      <c r="G10" s="18"/>
    </row>
    <row r="11" spans="1:6" ht="12.75" customHeight="1">
      <c r="A11" s="19">
        <v>110000</v>
      </c>
      <c r="B11" s="20" t="s">
        <v>1607</v>
      </c>
      <c r="C11" s="21">
        <f>+C12+C15+C19</f>
        <v>11385395</v>
      </c>
      <c r="D11" s="21">
        <f>+D12+D15</f>
        <v>0</v>
      </c>
      <c r="E11" s="21">
        <f aca="true" t="shared" si="0" ref="E11:E19">+C11+D11</f>
        <v>11385395</v>
      </c>
      <c r="F11" s="18"/>
    </row>
    <row r="12" spans="1:6" ht="12.75" customHeight="1">
      <c r="A12" s="19">
        <v>110500</v>
      </c>
      <c r="B12" s="20" t="s">
        <v>1608</v>
      </c>
      <c r="C12" s="21">
        <f>SUM(C13:C14)</f>
        <v>1404</v>
      </c>
      <c r="D12" s="21">
        <f>SUM(D14)</f>
        <v>0</v>
      </c>
      <c r="E12" s="21">
        <f t="shared" si="0"/>
        <v>1404</v>
      </c>
      <c r="F12" s="21"/>
    </row>
    <row r="13" spans="1:6" ht="12.75" customHeight="1">
      <c r="A13" s="19">
        <v>110501</v>
      </c>
      <c r="B13" s="22" t="s">
        <v>46</v>
      </c>
      <c r="C13" s="23">
        <v>1404</v>
      </c>
      <c r="D13" s="23">
        <v>0</v>
      </c>
      <c r="E13" s="23">
        <f>+C13+D13</f>
        <v>1404</v>
      </c>
      <c r="F13" s="18"/>
    </row>
    <row r="14" spans="1:5" ht="12.75" customHeight="1">
      <c r="A14" s="19">
        <v>110502</v>
      </c>
      <c r="B14" s="22" t="s">
        <v>1609</v>
      </c>
      <c r="C14" s="23">
        <v>0</v>
      </c>
      <c r="D14" s="23">
        <v>0</v>
      </c>
      <c r="E14" s="23">
        <f t="shared" si="0"/>
        <v>0</v>
      </c>
    </row>
    <row r="15" spans="1:5" ht="12.75" customHeight="1">
      <c r="A15" s="19">
        <v>111000</v>
      </c>
      <c r="B15" s="20" t="s">
        <v>1610</v>
      </c>
      <c r="C15" s="21">
        <f>SUM(C16:C18)</f>
        <v>754067</v>
      </c>
      <c r="D15" s="4">
        <v>0</v>
      </c>
      <c r="E15" s="4">
        <f t="shared" si="0"/>
        <v>754067</v>
      </c>
    </row>
    <row r="16" spans="1:5" ht="12.75" customHeight="1">
      <c r="A16" s="19">
        <v>111005</v>
      </c>
      <c r="B16" s="22" t="s">
        <v>1611</v>
      </c>
      <c r="C16" s="23">
        <f>169141+40526+34273</f>
        <v>243940</v>
      </c>
      <c r="D16" s="18">
        <v>0</v>
      </c>
      <c r="E16" s="18">
        <f t="shared" si="0"/>
        <v>243940</v>
      </c>
    </row>
    <row r="17" spans="1:5" ht="12.75" customHeight="1">
      <c r="A17" s="19">
        <v>111006</v>
      </c>
      <c r="B17" s="22" t="s">
        <v>47</v>
      </c>
      <c r="C17" s="23">
        <v>510127</v>
      </c>
      <c r="D17" s="18">
        <v>0</v>
      </c>
      <c r="E17" s="18">
        <f t="shared" si="0"/>
        <v>510127</v>
      </c>
    </row>
    <row r="18" spans="1:5" ht="12.75" customHeight="1">
      <c r="A18" s="19">
        <v>111090</v>
      </c>
      <c r="B18" s="22" t="s">
        <v>1612</v>
      </c>
      <c r="C18" s="23">
        <v>0</v>
      </c>
      <c r="D18" s="18">
        <v>0</v>
      </c>
      <c r="E18" s="18">
        <f t="shared" si="0"/>
        <v>0</v>
      </c>
    </row>
    <row r="19" spans="1:5" ht="12.75" customHeight="1">
      <c r="A19" s="19">
        <v>112500</v>
      </c>
      <c r="B19" s="24" t="s">
        <v>1613</v>
      </c>
      <c r="C19" s="21">
        <f>SUM(C20:C21)</f>
        <v>10629924</v>
      </c>
      <c r="D19" s="4">
        <v>0</v>
      </c>
      <c r="E19" s="4">
        <f t="shared" si="0"/>
        <v>10629924</v>
      </c>
    </row>
    <row r="20" spans="1:5" ht="12.75" customHeight="1">
      <c r="A20" s="19">
        <v>112504</v>
      </c>
      <c r="B20" s="22" t="s">
        <v>1614</v>
      </c>
      <c r="C20" s="23">
        <v>9777713</v>
      </c>
      <c r="D20" s="18">
        <v>0</v>
      </c>
      <c r="E20" s="18">
        <f>SUM(C20:D20)</f>
        <v>9777713</v>
      </c>
    </row>
    <row r="21" spans="1:5" ht="12" customHeight="1">
      <c r="A21" s="19">
        <v>112506</v>
      </c>
      <c r="B21" s="22" t="s">
        <v>1615</v>
      </c>
      <c r="C21" s="23">
        <v>852211</v>
      </c>
      <c r="D21" s="25">
        <v>0</v>
      </c>
      <c r="E21" s="25">
        <f aca="true" t="shared" si="1" ref="E21:E50">+C21+D21</f>
        <v>852211</v>
      </c>
    </row>
    <row r="22" spans="1:6" ht="12.75" customHeight="1">
      <c r="A22" s="19">
        <v>120000</v>
      </c>
      <c r="B22" s="20" t="s">
        <v>1616</v>
      </c>
      <c r="C22" s="21">
        <f>+C23+C26+C28</f>
        <v>162398817</v>
      </c>
      <c r="D22" s="21">
        <f>+D23+D26+D28</f>
        <v>2333307</v>
      </c>
      <c r="E22" s="26">
        <f>SUM(C22:D22)</f>
        <v>164732124</v>
      </c>
      <c r="F22" s="18"/>
    </row>
    <row r="23" spans="1:5" ht="12.75" customHeight="1">
      <c r="A23" s="19">
        <v>120100</v>
      </c>
      <c r="B23" s="20" t="s">
        <v>1617</v>
      </c>
      <c r="C23" s="21">
        <f>SUM(C24:C25)</f>
        <v>162349608</v>
      </c>
      <c r="D23" s="26">
        <v>0</v>
      </c>
      <c r="E23" s="26">
        <f t="shared" si="1"/>
        <v>162349608</v>
      </c>
    </row>
    <row r="24" spans="1:6" ht="12.75" customHeight="1">
      <c r="A24" s="19">
        <v>120101</v>
      </c>
      <c r="B24" s="22" t="s">
        <v>1618</v>
      </c>
      <c r="C24" s="23">
        <v>0</v>
      </c>
      <c r="D24" s="23">
        <v>0</v>
      </c>
      <c r="E24" s="23">
        <f t="shared" si="1"/>
        <v>0</v>
      </c>
      <c r="F24" s="18"/>
    </row>
    <row r="25" spans="1:5" ht="12.75" customHeight="1">
      <c r="A25" s="19">
        <v>120106</v>
      </c>
      <c r="B25" s="22" t="s">
        <v>1619</v>
      </c>
      <c r="C25" s="18">
        <f>159281592+3068016</f>
        <v>162349608</v>
      </c>
      <c r="D25" s="23">
        <v>0</v>
      </c>
      <c r="E25" s="23">
        <f t="shared" si="1"/>
        <v>162349608</v>
      </c>
    </row>
    <row r="26" spans="1:5" ht="12.75" customHeight="1">
      <c r="A26" s="19">
        <v>120200</v>
      </c>
      <c r="B26" s="20" t="s">
        <v>48</v>
      </c>
      <c r="C26" s="4">
        <f>SUM(C27:C28)</f>
        <v>49209</v>
      </c>
      <c r="D26" s="4">
        <v>0</v>
      </c>
      <c r="E26" s="4">
        <f>+C26+D26</f>
        <v>49209</v>
      </c>
    </row>
    <row r="27" spans="1:5" ht="12.75" customHeight="1">
      <c r="A27" s="19">
        <v>120290</v>
      </c>
      <c r="B27" s="22" t="s">
        <v>49</v>
      </c>
      <c r="C27" s="18">
        <v>49209</v>
      </c>
      <c r="D27" s="18">
        <v>0</v>
      </c>
      <c r="E27" s="18">
        <f>+C27+D27</f>
        <v>49209</v>
      </c>
    </row>
    <row r="28" spans="1:5" ht="12.75" customHeight="1">
      <c r="A28" s="19">
        <v>120800</v>
      </c>
      <c r="B28" s="20" t="s">
        <v>1620</v>
      </c>
      <c r="C28" s="4">
        <f>SUM(C29:C30)</f>
        <v>0</v>
      </c>
      <c r="D28" s="4">
        <f>SUM(D29:D30)</f>
        <v>2333307</v>
      </c>
      <c r="E28" s="4">
        <f t="shared" si="1"/>
        <v>2333307</v>
      </c>
    </row>
    <row r="29" spans="1:5" ht="12.75" customHeight="1">
      <c r="A29" s="19">
        <v>120802</v>
      </c>
      <c r="B29" s="22" t="s">
        <v>1621</v>
      </c>
      <c r="C29" s="18">
        <v>0</v>
      </c>
      <c r="D29" s="18">
        <v>2333307</v>
      </c>
      <c r="E29" s="18">
        <f t="shared" si="1"/>
        <v>2333307</v>
      </c>
    </row>
    <row r="30" spans="1:5" ht="12.75" customHeight="1">
      <c r="A30" s="19">
        <v>120890</v>
      </c>
      <c r="B30" s="22" t="s">
        <v>1622</v>
      </c>
      <c r="C30" s="23">
        <v>0</v>
      </c>
      <c r="D30" s="23">
        <v>0</v>
      </c>
      <c r="E30" s="23">
        <f t="shared" si="1"/>
        <v>0</v>
      </c>
    </row>
    <row r="31" spans="1:6" ht="12.75" customHeight="1">
      <c r="A31" s="19">
        <v>140000</v>
      </c>
      <c r="B31" s="20" t="s">
        <v>1623</v>
      </c>
      <c r="C31" s="21">
        <f>+C32+C34+C37+C40+C42+C48+C53+C58</f>
        <v>91687036</v>
      </c>
      <c r="D31" s="21">
        <f>+D32+D34+D37+D40+D48++D50+D53+D58</f>
        <v>114478439</v>
      </c>
      <c r="E31" s="21">
        <f>SUM(C31:D31)</f>
        <v>206165475</v>
      </c>
      <c r="F31" s="18"/>
    </row>
    <row r="32" spans="1:6" ht="12.75" customHeight="1">
      <c r="A32" s="19">
        <v>140100</v>
      </c>
      <c r="B32" s="24" t="s">
        <v>1624</v>
      </c>
      <c r="C32" s="21">
        <f>+C33</f>
        <v>0</v>
      </c>
      <c r="D32" s="21">
        <f>SUM(D33:D33)</f>
        <v>0</v>
      </c>
      <c r="E32" s="21">
        <f t="shared" si="1"/>
        <v>0</v>
      </c>
      <c r="F32" s="18"/>
    </row>
    <row r="33" spans="1:5" ht="12.75" customHeight="1">
      <c r="A33" s="19">
        <v>140190</v>
      </c>
      <c r="B33" s="22" t="s">
        <v>1625</v>
      </c>
      <c r="C33" s="23">
        <v>0</v>
      </c>
      <c r="D33" s="18">
        <v>0</v>
      </c>
      <c r="E33" s="18">
        <f t="shared" si="1"/>
        <v>0</v>
      </c>
    </row>
    <row r="34" spans="1:5" ht="12.75" customHeight="1">
      <c r="A34" s="19">
        <v>140400</v>
      </c>
      <c r="B34" s="20" t="s">
        <v>1613</v>
      </c>
      <c r="C34" s="21">
        <f>SUM(C35:C36)</f>
        <v>1283937</v>
      </c>
      <c r="D34" s="4">
        <v>0</v>
      </c>
      <c r="E34" s="4">
        <f t="shared" si="1"/>
        <v>1283937</v>
      </c>
    </row>
    <row r="35" spans="1:5" ht="12.75" customHeight="1">
      <c r="A35" s="19">
        <v>140414</v>
      </c>
      <c r="B35" s="22" t="s">
        <v>1626</v>
      </c>
      <c r="C35" s="23">
        <v>1283937</v>
      </c>
      <c r="D35" s="18">
        <v>0</v>
      </c>
      <c r="E35" s="18">
        <f t="shared" si="1"/>
        <v>1283937</v>
      </c>
    </row>
    <row r="36" spans="1:5" ht="12.75" customHeight="1">
      <c r="A36" s="19">
        <v>140415</v>
      </c>
      <c r="B36" s="22" t="s">
        <v>1627</v>
      </c>
      <c r="C36" s="23">
        <v>0</v>
      </c>
      <c r="D36" s="18">
        <v>0</v>
      </c>
      <c r="E36" s="18">
        <f t="shared" si="1"/>
        <v>0</v>
      </c>
    </row>
    <row r="37" spans="1:5" ht="12.75" customHeight="1">
      <c r="A37" s="19">
        <v>140700</v>
      </c>
      <c r="B37" s="20" t="s">
        <v>50</v>
      </c>
      <c r="C37" s="21">
        <f>SUM(C38:C39)</f>
        <v>1028170</v>
      </c>
      <c r="D37" s="4">
        <v>0</v>
      </c>
      <c r="E37" s="4">
        <f>+C37+D37</f>
        <v>1028170</v>
      </c>
    </row>
    <row r="38" spans="1:5" ht="12.75" customHeight="1">
      <c r="A38" s="19">
        <v>140701</v>
      </c>
      <c r="B38" s="22" t="s">
        <v>51</v>
      </c>
      <c r="C38" s="23">
        <v>1028170</v>
      </c>
      <c r="D38" s="18">
        <v>0</v>
      </c>
      <c r="E38" s="18">
        <f>+C38+D38</f>
        <v>1028170</v>
      </c>
    </row>
    <row r="39" spans="1:5" ht="12.75" customHeight="1">
      <c r="A39" s="19">
        <v>140790</v>
      </c>
      <c r="B39" s="22" t="s">
        <v>52</v>
      </c>
      <c r="C39" s="23">
        <v>0</v>
      </c>
      <c r="D39" s="18">
        <v>0</v>
      </c>
      <c r="E39" s="18">
        <f>+C39+D39</f>
        <v>0</v>
      </c>
    </row>
    <row r="40" spans="1:5" ht="12.75" customHeight="1">
      <c r="A40" s="19">
        <v>141500</v>
      </c>
      <c r="B40" s="20" t="s">
        <v>1628</v>
      </c>
      <c r="C40" s="21">
        <f>+C41</f>
        <v>0</v>
      </c>
      <c r="D40" s="4">
        <v>0</v>
      </c>
      <c r="E40" s="4">
        <f t="shared" si="1"/>
        <v>0</v>
      </c>
    </row>
    <row r="41" spans="1:5" ht="12.75" customHeight="1">
      <c r="A41" s="19">
        <v>141590</v>
      </c>
      <c r="B41" s="22" t="s">
        <v>1629</v>
      </c>
      <c r="C41" s="23">
        <v>0</v>
      </c>
      <c r="D41" s="18">
        <v>0</v>
      </c>
      <c r="E41" s="18">
        <f t="shared" si="1"/>
        <v>0</v>
      </c>
    </row>
    <row r="42" spans="1:5" ht="12.75" customHeight="1">
      <c r="A42" s="19">
        <v>142000</v>
      </c>
      <c r="B42" s="20" t="s">
        <v>1630</v>
      </c>
      <c r="C42" s="21">
        <f>SUM(C43:C47)</f>
        <v>83964617</v>
      </c>
      <c r="D42" s="21">
        <f>SUM(D45:D46)</f>
        <v>0</v>
      </c>
      <c r="E42" s="21">
        <f t="shared" si="1"/>
        <v>83964617</v>
      </c>
    </row>
    <row r="43" spans="1:5" ht="12.75" customHeight="1">
      <c r="A43" s="19">
        <v>142003</v>
      </c>
      <c r="B43" s="22" t="s">
        <v>1631</v>
      </c>
      <c r="C43" s="23">
        <v>11227860</v>
      </c>
      <c r="D43" s="23">
        <v>0</v>
      </c>
      <c r="E43" s="23">
        <f t="shared" si="1"/>
        <v>11227860</v>
      </c>
    </row>
    <row r="44" spans="1:5" ht="12.75" customHeight="1">
      <c r="A44" s="19">
        <v>142005</v>
      </c>
      <c r="B44" s="22" t="s">
        <v>1632</v>
      </c>
      <c r="C44" s="23">
        <v>72736757</v>
      </c>
      <c r="D44" s="23">
        <v>0</v>
      </c>
      <c r="E44" s="23">
        <f t="shared" si="1"/>
        <v>72736757</v>
      </c>
    </row>
    <row r="45" spans="1:5" ht="12.75" customHeight="1">
      <c r="A45" s="19">
        <v>142012</v>
      </c>
      <c r="B45" s="22" t="s">
        <v>1633</v>
      </c>
      <c r="C45" s="23">
        <v>0</v>
      </c>
      <c r="D45" s="18">
        <v>0</v>
      </c>
      <c r="E45" s="18">
        <f t="shared" si="1"/>
        <v>0</v>
      </c>
    </row>
    <row r="46" spans="1:5" ht="12.75" customHeight="1">
      <c r="A46" s="19">
        <v>142013</v>
      </c>
      <c r="B46" s="22" t="s">
        <v>1634</v>
      </c>
      <c r="C46" s="23">
        <v>0</v>
      </c>
      <c r="D46" s="18">
        <v>0</v>
      </c>
      <c r="E46" s="18">
        <f t="shared" si="1"/>
        <v>0</v>
      </c>
    </row>
    <row r="47" spans="1:5" ht="12.75" customHeight="1">
      <c r="A47" s="19">
        <v>142090</v>
      </c>
      <c r="B47" s="22" t="s">
        <v>1635</v>
      </c>
      <c r="C47" s="23">
        <v>0</v>
      </c>
      <c r="D47" s="18">
        <v>0</v>
      </c>
      <c r="E47" s="18">
        <f t="shared" si="1"/>
        <v>0</v>
      </c>
    </row>
    <row r="48" spans="1:5" ht="12.75" customHeight="1">
      <c r="A48" s="19">
        <v>142200</v>
      </c>
      <c r="B48" s="20" t="s">
        <v>53</v>
      </c>
      <c r="C48" s="21">
        <f>+C49</f>
        <v>434</v>
      </c>
      <c r="D48" s="21">
        <v>0</v>
      </c>
      <c r="E48" s="4">
        <f>SUM(C48:D48)</f>
        <v>434</v>
      </c>
    </row>
    <row r="49" spans="1:5" ht="12.75" customHeight="1">
      <c r="A49" s="19">
        <v>142250</v>
      </c>
      <c r="B49" s="22" t="s">
        <v>54</v>
      </c>
      <c r="C49" s="23">
        <v>434</v>
      </c>
      <c r="D49" s="18">
        <v>0</v>
      </c>
      <c r="E49" s="18">
        <f>SUM(C49:D49)</f>
        <v>434</v>
      </c>
    </row>
    <row r="50" spans="1:5" ht="12.75" customHeight="1">
      <c r="A50" s="19">
        <v>142500</v>
      </c>
      <c r="B50" s="20" t="s">
        <v>1636</v>
      </c>
      <c r="C50" s="21">
        <v>0</v>
      </c>
      <c r="D50" s="21">
        <f>SUM(D51:D52)</f>
        <v>114478439</v>
      </c>
      <c r="E50" s="21">
        <f t="shared" si="1"/>
        <v>114478439</v>
      </c>
    </row>
    <row r="51" spans="1:5" ht="12.75" customHeight="1">
      <c r="A51" s="19">
        <v>142503</v>
      </c>
      <c r="B51" s="22" t="s">
        <v>1637</v>
      </c>
      <c r="C51" s="21">
        <v>0</v>
      </c>
      <c r="D51" s="23">
        <v>41706415</v>
      </c>
      <c r="E51" s="23">
        <f>SUM(C51:D51)</f>
        <v>41706415</v>
      </c>
    </row>
    <row r="52" spans="1:5" ht="12.75" customHeight="1">
      <c r="A52" s="19">
        <v>142504</v>
      </c>
      <c r="B52" s="22" t="s">
        <v>1638</v>
      </c>
      <c r="C52" s="27">
        <v>0</v>
      </c>
      <c r="D52" s="23">
        <f>72746939+25085</f>
        <v>72772024</v>
      </c>
      <c r="E52" s="23">
        <f>SUM(C52:D52)</f>
        <v>72772024</v>
      </c>
    </row>
    <row r="53" spans="1:5" ht="12.75" customHeight="1">
      <c r="A53" s="19">
        <v>147000</v>
      </c>
      <c r="B53" s="20" t="s">
        <v>1639</v>
      </c>
      <c r="C53" s="4">
        <f>SUM(C54:C57)</f>
        <v>5462498</v>
      </c>
      <c r="D53" s="21">
        <f>SUM(D54:D54)</f>
        <v>0</v>
      </c>
      <c r="E53" s="21">
        <f aca="true" t="shared" si="2" ref="E53:E116">+C53+D53</f>
        <v>5462498</v>
      </c>
    </row>
    <row r="54" spans="1:5" ht="12.75" customHeight="1">
      <c r="A54" s="19">
        <v>147002</v>
      </c>
      <c r="B54" s="22" t="s">
        <v>1640</v>
      </c>
      <c r="C54" s="18">
        <f>60872+10173</f>
        <v>71045</v>
      </c>
      <c r="D54" s="23">
        <v>0</v>
      </c>
      <c r="E54" s="23">
        <f t="shared" si="2"/>
        <v>71045</v>
      </c>
    </row>
    <row r="55" spans="1:5" ht="12.75" customHeight="1">
      <c r="A55" s="19">
        <v>147013</v>
      </c>
      <c r="B55" s="22" t="s">
        <v>1641</v>
      </c>
      <c r="C55" s="18">
        <v>100246</v>
      </c>
      <c r="D55" s="21">
        <v>0</v>
      </c>
      <c r="E55" s="23">
        <f t="shared" si="2"/>
        <v>100246</v>
      </c>
    </row>
    <row r="56" spans="1:5" ht="12.75" customHeight="1">
      <c r="A56" s="19">
        <v>147028</v>
      </c>
      <c r="B56" s="22" t="s">
        <v>1642</v>
      </c>
      <c r="C56" s="18">
        <v>2918</v>
      </c>
      <c r="D56" s="21">
        <v>0</v>
      </c>
      <c r="E56" s="23">
        <f>+C56+D56</f>
        <v>2918</v>
      </c>
    </row>
    <row r="57" spans="1:5" ht="12" customHeight="1">
      <c r="A57" s="19">
        <v>147090</v>
      </c>
      <c r="B57" s="22" t="s">
        <v>1643</v>
      </c>
      <c r="C57" s="18">
        <v>5288289</v>
      </c>
      <c r="D57" s="23">
        <v>0</v>
      </c>
      <c r="E57" s="23">
        <f t="shared" si="2"/>
        <v>5288289</v>
      </c>
    </row>
    <row r="58" spans="1:5" ht="12.75" customHeight="1">
      <c r="A58" s="19">
        <v>148000</v>
      </c>
      <c r="B58" s="20" t="s">
        <v>1644</v>
      </c>
      <c r="C58" s="4">
        <f>SUM(C59:C62)</f>
        <v>-52620</v>
      </c>
      <c r="D58" s="4">
        <f>SUM(D59:D62)</f>
        <v>0</v>
      </c>
      <c r="E58" s="4">
        <f t="shared" si="2"/>
        <v>-52620</v>
      </c>
    </row>
    <row r="59" spans="1:5" ht="12.75" customHeight="1">
      <c r="A59" s="19">
        <v>148006</v>
      </c>
      <c r="B59" s="22" t="s">
        <v>55</v>
      </c>
      <c r="C59" s="18">
        <v>0</v>
      </c>
      <c r="D59" s="18">
        <v>0</v>
      </c>
      <c r="E59" s="18">
        <f>+C59+D59</f>
        <v>0</v>
      </c>
    </row>
    <row r="60" spans="1:5" ht="12.75" customHeight="1">
      <c r="A60" s="19">
        <v>148009</v>
      </c>
      <c r="B60" s="22" t="s">
        <v>1645</v>
      </c>
      <c r="C60" s="18">
        <v>0</v>
      </c>
      <c r="D60" s="18">
        <v>0</v>
      </c>
      <c r="E60" s="18">
        <f t="shared" si="2"/>
        <v>0</v>
      </c>
    </row>
    <row r="61" spans="1:5" ht="12.75" customHeight="1">
      <c r="A61" s="19">
        <v>148012</v>
      </c>
      <c r="B61" s="22" t="s">
        <v>56</v>
      </c>
      <c r="C61" s="18">
        <v>-52620</v>
      </c>
      <c r="D61" s="18">
        <v>0</v>
      </c>
      <c r="E61" s="18">
        <f>+C61+D61</f>
        <v>-52620</v>
      </c>
    </row>
    <row r="62" spans="1:5" ht="12.75" customHeight="1">
      <c r="A62" s="19">
        <v>148090</v>
      </c>
      <c r="B62" s="22" t="s">
        <v>1646</v>
      </c>
      <c r="C62" s="18">
        <v>0</v>
      </c>
      <c r="D62" s="23">
        <v>0</v>
      </c>
      <c r="E62" s="23">
        <f>+C62+D62</f>
        <v>0</v>
      </c>
    </row>
    <row r="63" spans="1:6" ht="12.75" customHeight="1">
      <c r="A63" s="19">
        <v>160000</v>
      </c>
      <c r="B63" s="20" t="s">
        <v>1647</v>
      </c>
      <c r="C63" s="28">
        <f>C64+C67+C71+C75+C83+C87+C97+C102+C107+C113+C116+C119</f>
        <v>0</v>
      </c>
      <c r="D63" s="28">
        <f>D64+D67+D71+D73+D75+D83+D87+D97+D102+D107+D113+D116+D119</f>
        <v>27834893</v>
      </c>
      <c r="E63" s="28">
        <f t="shared" si="2"/>
        <v>27834893</v>
      </c>
      <c r="F63" s="18"/>
    </row>
    <row r="64" spans="1:6" ht="12.75" customHeight="1">
      <c r="A64" s="19">
        <v>160500</v>
      </c>
      <c r="B64" s="20" t="s">
        <v>1648</v>
      </c>
      <c r="C64" s="28">
        <f>SUM(C65:C66)</f>
        <v>0</v>
      </c>
      <c r="D64" s="28">
        <f>SUM(D65:D66)</f>
        <v>15971316</v>
      </c>
      <c r="E64" s="28">
        <f t="shared" si="2"/>
        <v>15971316</v>
      </c>
      <c r="F64" s="18"/>
    </row>
    <row r="65" spans="1:5" ht="12.75" customHeight="1">
      <c r="A65" s="19">
        <v>160501</v>
      </c>
      <c r="B65" s="22" t="s">
        <v>1649</v>
      </c>
      <c r="C65" s="29">
        <v>0</v>
      </c>
      <c r="D65" s="29">
        <f>15160386+25155</f>
        <v>15185541</v>
      </c>
      <c r="E65" s="29">
        <f t="shared" si="2"/>
        <v>15185541</v>
      </c>
    </row>
    <row r="66" spans="1:5" ht="12.75" customHeight="1">
      <c r="A66" s="19">
        <v>160502</v>
      </c>
      <c r="B66" s="22" t="s">
        <v>1650</v>
      </c>
      <c r="C66" s="29">
        <v>0</v>
      </c>
      <c r="D66" s="29">
        <v>785775</v>
      </c>
      <c r="E66" s="29">
        <f t="shared" si="2"/>
        <v>785775</v>
      </c>
    </row>
    <row r="67" spans="1:5" ht="12.75" customHeight="1">
      <c r="A67" s="19">
        <v>161500</v>
      </c>
      <c r="B67" s="20" t="s">
        <v>1651</v>
      </c>
      <c r="C67" s="28">
        <f>SUM(C68:C70)</f>
        <v>0</v>
      </c>
      <c r="D67" s="28">
        <f>SUM(D68:D70)</f>
        <v>0</v>
      </c>
      <c r="E67" s="28">
        <f t="shared" si="2"/>
        <v>0</v>
      </c>
    </row>
    <row r="68" spans="1:5" ht="12.75" customHeight="1">
      <c r="A68" s="19">
        <v>161501</v>
      </c>
      <c r="B68" s="22" t="s">
        <v>1652</v>
      </c>
      <c r="C68" s="29">
        <v>0</v>
      </c>
      <c r="D68" s="29">
        <v>0</v>
      </c>
      <c r="E68" s="29">
        <f t="shared" si="2"/>
        <v>0</v>
      </c>
    </row>
    <row r="69" spans="1:5" ht="12.75" customHeight="1">
      <c r="A69" s="19">
        <v>161505</v>
      </c>
      <c r="B69" s="22" t="s">
        <v>1653</v>
      </c>
      <c r="C69" s="29">
        <v>0</v>
      </c>
      <c r="D69" s="29">
        <v>0</v>
      </c>
      <c r="E69" s="29">
        <f t="shared" si="2"/>
        <v>0</v>
      </c>
    </row>
    <row r="70" spans="1:5" ht="12.75" customHeight="1">
      <c r="A70" s="19">
        <v>161590</v>
      </c>
      <c r="B70" s="22" t="s">
        <v>1654</v>
      </c>
      <c r="C70" s="29">
        <v>0</v>
      </c>
      <c r="D70" s="29">
        <v>0</v>
      </c>
      <c r="E70" s="29">
        <f t="shared" si="2"/>
        <v>0</v>
      </c>
    </row>
    <row r="71" spans="1:5" ht="12.75" customHeight="1">
      <c r="A71" s="19">
        <v>162000</v>
      </c>
      <c r="B71" s="20" t="s">
        <v>1655</v>
      </c>
      <c r="C71" s="28">
        <f>+C72</f>
        <v>0</v>
      </c>
      <c r="D71" s="28">
        <f>+D72</f>
        <v>0</v>
      </c>
      <c r="E71" s="28">
        <f t="shared" si="2"/>
        <v>0</v>
      </c>
    </row>
    <row r="72" spans="1:5" ht="12.75" customHeight="1">
      <c r="A72" s="19">
        <v>162005</v>
      </c>
      <c r="B72" s="22" t="s">
        <v>1656</v>
      </c>
      <c r="C72" s="29">
        <v>0</v>
      </c>
      <c r="D72" s="29">
        <v>0</v>
      </c>
      <c r="E72" s="29">
        <f t="shared" si="2"/>
        <v>0</v>
      </c>
    </row>
    <row r="73" spans="1:5" ht="12.75" customHeight="1">
      <c r="A73" s="19">
        <v>162500</v>
      </c>
      <c r="B73" s="20" t="s">
        <v>1657</v>
      </c>
      <c r="C73" s="28">
        <f>+C74</f>
        <v>0</v>
      </c>
      <c r="D73" s="28">
        <f>+D74</f>
        <v>0</v>
      </c>
      <c r="E73" s="28">
        <f t="shared" si="2"/>
        <v>0</v>
      </c>
    </row>
    <row r="74" spans="1:5" ht="12.75" customHeight="1">
      <c r="A74" s="19">
        <v>162505</v>
      </c>
      <c r="B74" s="22" t="s">
        <v>1658</v>
      </c>
      <c r="C74" s="29">
        <v>0</v>
      </c>
      <c r="D74" s="29">
        <v>0</v>
      </c>
      <c r="E74" s="29">
        <f t="shared" si="2"/>
        <v>0</v>
      </c>
    </row>
    <row r="75" spans="1:5" ht="12.75" customHeight="1">
      <c r="A75" s="19">
        <v>163500</v>
      </c>
      <c r="B75" s="24" t="s">
        <v>1659</v>
      </c>
      <c r="C75" s="28">
        <f>SUM(C76:C82)</f>
        <v>0</v>
      </c>
      <c r="D75" s="28">
        <f>SUM(D76:D82)</f>
        <v>298667</v>
      </c>
      <c r="E75" s="28">
        <f t="shared" si="2"/>
        <v>298667</v>
      </c>
    </row>
    <row r="76" spans="1:5" ht="12.75" customHeight="1">
      <c r="A76" s="19">
        <v>163501</v>
      </c>
      <c r="B76" s="22" t="s">
        <v>1660</v>
      </c>
      <c r="C76" s="29">
        <v>0</v>
      </c>
      <c r="D76" s="29">
        <v>294</v>
      </c>
      <c r="E76" s="29">
        <f t="shared" si="2"/>
        <v>294</v>
      </c>
    </row>
    <row r="77" spans="1:5" ht="12.75" customHeight="1">
      <c r="A77" s="19">
        <v>163502</v>
      </c>
      <c r="B77" s="22" t="s">
        <v>1661</v>
      </c>
      <c r="C77" s="29">
        <v>0</v>
      </c>
      <c r="D77" s="29">
        <v>0</v>
      </c>
      <c r="E77" s="29">
        <f t="shared" si="2"/>
        <v>0</v>
      </c>
    </row>
    <row r="78" spans="1:5" ht="12.75" customHeight="1">
      <c r="A78" s="19">
        <v>163503</v>
      </c>
      <c r="B78" s="22" t="s">
        <v>1662</v>
      </c>
      <c r="C78" s="29">
        <v>0</v>
      </c>
      <c r="D78" s="29">
        <f>74974+107996</f>
        <v>182970</v>
      </c>
      <c r="E78" s="29">
        <f t="shared" si="2"/>
        <v>182970</v>
      </c>
    </row>
    <row r="79" spans="1:5" ht="12.75" customHeight="1">
      <c r="A79" s="19">
        <v>163504</v>
      </c>
      <c r="B79" s="30" t="s">
        <v>1658</v>
      </c>
      <c r="C79" s="29">
        <v>0</v>
      </c>
      <c r="D79" s="29">
        <v>107274</v>
      </c>
      <c r="E79" s="29">
        <f t="shared" si="2"/>
        <v>107274</v>
      </c>
    </row>
    <row r="80" spans="1:5" ht="12.75" customHeight="1">
      <c r="A80" s="19">
        <v>163505</v>
      </c>
      <c r="B80" s="30" t="s">
        <v>1663</v>
      </c>
      <c r="C80" s="29">
        <v>0</v>
      </c>
      <c r="D80" s="29">
        <v>7528</v>
      </c>
      <c r="E80" s="29">
        <f t="shared" si="2"/>
        <v>7528</v>
      </c>
    </row>
    <row r="81" spans="1:5" ht="12.75" customHeight="1">
      <c r="A81" s="19">
        <v>163511</v>
      </c>
      <c r="B81" s="2" t="s">
        <v>57</v>
      </c>
      <c r="C81" s="29">
        <v>0</v>
      </c>
      <c r="D81" s="29">
        <v>601</v>
      </c>
      <c r="E81" s="29">
        <f t="shared" si="2"/>
        <v>601</v>
      </c>
    </row>
    <row r="82" spans="1:5" ht="12.75" customHeight="1">
      <c r="A82" s="19">
        <v>163599</v>
      </c>
      <c r="B82" s="2" t="s">
        <v>1665</v>
      </c>
      <c r="C82" s="29">
        <v>0</v>
      </c>
      <c r="D82" s="29">
        <v>0</v>
      </c>
      <c r="E82" s="29">
        <f t="shared" si="2"/>
        <v>0</v>
      </c>
    </row>
    <row r="83" spans="1:5" ht="12.75" customHeight="1">
      <c r="A83" s="19">
        <v>164000</v>
      </c>
      <c r="B83" s="31" t="s">
        <v>1666</v>
      </c>
      <c r="C83" s="28">
        <f>SUM(C84:C86)</f>
        <v>0</v>
      </c>
      <c r="D83" s="28">
        <f>SUM(D84:D85)</f>
        <v>6642367</v>
      </c>
      <c r="E83" s="28">
        <f t="shared" si="2"/>
        <v>6642367</v>
      </c>
    </row>
    <row r="84" spans="1:5" ht="12.75" customHeight="1">
      <c r="A84" s="19">
        <v>164001</v>
      </c>
      <c r="B84" s="32" t="s">
        <v>1667</v>
      </c>
      <c r="C84" s="29">
        <v>0</v>
      </c>
      <c r="D84" s="29">
        <f>5767479+868273</f>
        <v>6635752</v>
      </c>
      <c r="E84" s="29">
        <f t="shared" si="2"/>
        <v>6635752</v>
      </c>
    </row>
    <row r="85" spans="1:5" ht="12.75" customHeight="1">
      <c r="A85" s="19">
        <v>164002</v>
      </c>
      <c r="B85" s="32" t="s">
        <v>58</v>
      </c>
      <c r="C85" s="29">
        <v>0</v>
      </c>
      <c r="D85" s="29">
        <v>6615</v>
      </c>
      <c r="E85" s="29">
        <f t="shared" si="2"/>
        <v>6615</v>
      </c>
    </row>
    <row r="86" spans="1:5" ht="12.75" customHeight="1">
      <c r="A86" s="19">
        <v>164099</v>
      </c>
      <c r="B86" s="2" t="s">
        <v>1665</v>
      </c>
      <c r="C86" s="29">
        <v>0</v>
      </c>
      <c r="D86" s="29">
        <v>0</v>
      </c>
      <c r="E86" s="29">
        <f t="shared" si="2"/>
        <v>0</v>
      </c>
    </row>
    <row r="87" spans="1:5" ht="12.75" customHeight="1">
      <c r="A87" s="19">
        <v>165500</v>
      </c>
      <c r="B87" s="31" t="s">
        <v>1668</v>
      </c>
      <c r="C87" s="28">
        <f>SUM(C88:C96)</f>
        <v>0</v>
      </c>
      <c r="D87" s="28">
        <f>SUM(D88:D96)</f>
        <v>567985</v>
      </c>
      <c r="E87" s="28">
        <f t="shared" si="2"/>
        <v>567985</v>
      </c>
    </row>
    <row r="88" spans="1:5" ht="12.75" customHeight="1">
      <c r="A88" s="19">
        <v>165501</v>
      </c>
      <c r="B88" s="2" t="s">
        <v>1669</v>
      </c>
      <c r="C88" s="29">
        <v>0</v>
      </c>
      <c r="D88" s="29">
        <v>2816</v>
      </c>
      <c r="E88" s="29">
        <f t="shared" si="2"/>
        <v>2816</v>
      </c>
    </row>
    <row r="89" spans="1:5" ht="12.75" customHeight="1">
      <c r="A89" s="19">
        <v>165504</v>
      </c>
      <c r="B89" s="2" t="s">
        <v>1670</v>
      </c>
      <c r="C89" s="29">
        <v>0</v>
      </c>
      <c r="D89" s="29">
        <v>0</v>
      </c>
      <c r="E89" s="29">
        <f t="shared" si="2"/>
        <v>0</v>
      </c>
    </row>
    <row r="90" spans="1:5" ht="12.75" customHeight="1">
      <c r="A90" s="19">
        <v>165505</v>
      </c>
      <c r="B90" s="2" t="s">
        <v>1671</v>
      </c>
      <c r="C90" s="29">
        <v>0</v>
      </c>
      <c r="D90" s="29">
        <v>5498</v>
      </c>
      <c r="E90" s="29">
        <f t="shared" si="2"/>
        <v>5498</v>
      </c>
    </row>
    <row r="91" spans="1:5" ht="12.75" customHeight="1">
      <c r="A91" s="19">
        <v>165506</v>
      </c>
      <c r="B91" s="32" t="s">
        <v>1672</v>
      </c>
      <c r="C91" s="29">
        <v>0</v>
      </c>
      <c r="D91" s="29">
        <f>5960+56306</f>
        <v>62266</v>
      </c>
      <c r="E91" s="29">
        <f t="shared" si="2"/>
        <v>62266</v>
      </c>
    </row>
    <row r="92" spans="1:5" ht="12.75" customHeight="1">
      <c r="A92" s="19">
        <v>165509</v>
      </c>
      <c r="B92" s="32" t="s">
        <v>59</v>
      </c>
      <c r="C92" s="29">
        <v>0</v>
      </c>
      <c r="D92" s="29">
        <v>473297</v>
      </c>
      <c r="E92" s="29">
        <f>SUM(C92:D92)</f>
        <v>473297</v>
      </c>
    </row>
    <row r="93" spans="1:5" ht="12.75" customHeight="1">
      <c r="A93" s="19">
        <v>165510</v>
      </c>
      <c r="B93" s="2" t="s">
        <v>1673</v>
      </c>
      <c r="C93" s="29">
        <v>0</v>
      </c>
      <c r="D93" s="29">
        <v>3812</v>
      </c>
      <c r="E93" s="29">
        <f t="shared" si="2"/>
        <v>3812</v>
      </c>
    </row>
    <row r="94" spans="1:5" ht="12.75" customHeight="1">
      <c r="A94" s="19">
        <v>165511</v>
      </c>
      <c r="B94" s="2" t="s">
        <v>1674</v>
      </c>
      <c r="C94" s="29">
        <v>0</v>
      </c>
      <c r="D94" s="29">
        <f>6705+13591</f>
        <v>20296</v>
      </c>
      <c r="E94" s="29">
        <f t="shared" si="2"/>
        <v>20296</v>
      </c>
    </row>
    <row r="95" spans="1:5" ht="12.75" customHeight="1">
      <c r="A95" s="19">
        <v>165590</v>
      </c>
      <c r="B95" s="2" t="s">
        <v>1675</v>
      </c>
      <c r="C95" s="29">
        <v>0</v>
      </c>
      <c r="D95" s="29">
        <v>0</v>
      </c>
      <c r="E95" s="29">
        <f t="shared" si="2"/>
        <v>0</v>
      </c>
    </row>
    <row r="96" spans="1:5" ht="12.75" customHeight="1">
      <c r="A96" s="19">
        <v>165599</v>
      </c>
      <c r="B96" s="2" t="s">
        <v>1665</v>
      </c>
      <c r="C96" s="29">
        <v>0</v>
      </c>
      <c r="D96" s="29">
        <v>0</v>
      </c>
      <c r="E96" s="29">
        <f t="shared" si="2"/>
        <v>0</v>
      </c>
    </row>
    <row r="97" spans="1:5" ht="12.75" customHeight="1">
      <c r="A97" s="19">
        <v>166000</v>
      </c>
      <c r="B97" s="31" t="s">
        <v>1676</v>
      </c>
      <c r="C97" s="28">
        <f>SUM(C100:C101)</f>
        <v>0</v>
      </c>
      <c r="D97" s="28">
        <f>SUM(D98:D101)</f>
        <v>413329</v>
      </c>
      <c r="E97" s="28">
        <f t="shared" si="2"/>
        <v>413329</v>
      </c>
    </row>
    <row r="98" spans="1:5" ht="12.75" customHeight="1">
      <c r="A98" s="19">
        <v>166001</v>
      </c>
      <c r="B98" s="2" t="s">
        <v>60</v>
      </c>
      <c r="C98" s="29">
        <v>0</v>
      </c>
      <c r="D98" s="29">
        <v>6936</v>
      </c>
      <c r="E98" s="29">
        <f>+C98+D98</f>
        <v>6936</v>
      </c>
    </row>
    <row r="99" spans="1:5" ht="12.75" customHeight="1">
      <c r="A99" s="19">
        <v>166002</v>
      </c>
      <c r="B99" s="2" t="s">
        <v>61</v>
      </c>
      <c r="C99" s="29">
        <v>0</v>
      </c>
      <c r="D99" s="29">
        <v>406393</v>
      </c>
      <c r="E99" s="29">
        <f>+C99+D99</f>
        <v>406393</v>
      </c>
    </row>
    <row r="100" spans="1:5" ht="12.75" customHeight="1">
      <c r="A100" s="19">
        <v>166003</v>
      </c>
      <c r="B100" s="2" t="s">
        <v>1677</v>
      </c>
      <c r="C100" s="29">
        <v>0</v>
      </c>
      <c r="D100" s="29">
        <v>0</v>
      </c>
      <c r="E100" s="29">
        <f t="shared" si="2"/>
        <v>0</v>
      </c>
    </row>
    <row r="101" spans="1:5" ht="12.75" customHeight="1">
      <c r="A101" s="19">
        <v>166099</v>
      </c>
      <c r="B101" s="2" t="s">
        <v>1665</v>
      </c>
      <c r="C101" s="29">
        <v>0</v>
      </c>
      <c r="D101" s="29">
        <v>0</v>
      </c>
      <c r="E101" s="29">
        <f t="shared" si="2"/>
        <v>0</v>
      </c>
    </row>
    <row r="102" spans="1:5" ht="12.75" customHeight="1">
      <c r="A102" s="19">
        <v>166500</v>
      </c>
      <c r="B102" s="31" t="s">
        <v>1678</v>
      </c>
      <c r="C102" s="28">
        <f>SUM(C103:C106)</f>
        <v>0</v>
      </c>
      <c r="D102" s="28">
        <f>SUM(D103:D106)</f>
        <v>1401417</v>
      </c>
      <c r="E102" s="28">
        <f t="shared" si="2"/>
        <v>1401417</v>
      </c>
    </row>
    <row r="103" spans="1:5" ht="12.75" customHeight="1">
      <c r="A103" s="19">
        <v>166501</v>
      </c>
      <c r="B103" s="22" t="s">
        <v>1679</v>
      </c>
      <c r="C103" s="29">
        <v>0</v>
      </c>
      <c r="D103" s="29">
        <f>866897+119890+137809</f>
        <v>1124596</v>
      </c>
      <c r="E103" s="29">
        <f t="shared" si="2"/>
        <v>1124596</v>
      </c>
    </row>
    <row r="104" spans="1:5" ht="12.75" customHeight="1">
      <c r="A104" s="19">
        <v>166502</v>
      </c>
      <c r="B104" s="22" t="s">
        <v>1680</v>
      </c>
      <c r="C104" s="29">
        <v>0</v>
      </c>
      <c r="D104" s="29">
        <f>69668+107691+99462</f>
        <v>276821</v>
      </c>
      <c r="E104" s="29">
        <f t="shared" si="2"/>
        <v>276821</v>
      </c>
    </row>
    <row r="105" spans="1:5" ht="12.75" customHeight="1">
      <c r="A105" s="19">
        <v>166590</v>
      </c>
      <c r="B105" s="22" t="s">
        <v>1681</v>
      </c>
      <c r="C105" s="29">
        <v>0</v>
      </c>
      <c r="D105" s="29">
        <v>0</v>
      </c>
      <c r="E105" s="29">
        <f t="shared" si="2"/>
        <v>0</v>
      </c>
    </row>
    <row r="106" spans="1:5" ht="12.75" customHeight="1">
      <c r="A106" s="19">
        <v>166599</v>
      </c>
      <c r="B106" s="2" t="s">
        <v>1682</v>
      </c>
      <c r="C106" s="29">
        <v>0</v>
      </c>
      <c r="D106" s="29">
        <v>0</v>
      </c>
      <c r="E106" s="29">
        <f t="shared" si="2"/>
        <v>0</v>
      </c>
    </row>
    <row r="107" spans="1:5" ht="12.75" customHeight="1">
      <c r="A107" s="19">
        <v>167000</v>
      </c>
      <c r="B107" s="33" t="s">
        <v>1683</v>
      </c>
      <c r="C107" s="28">
        <f>SUM(C108:C112)</f>
        <v>0</v>
      </c>
      <c r="D107" s="28">
        <f>SUM(D108:D112)</f>
        <v>3074850</v>
      </c>
      <c r="E107" s="28">
        <f t="shared" si="2"/>
        <v>3074850</v>
      </c>
    </row>
    <row r="108" spans="1:5" ht="12.75" customHeight="1">
      <c r="A108" s="19">
        <v>167001</v>
      </c>
      <c r="B108" s="2" t="s">
        <v>1684</v>
      </c>
      <c r="C108" s="23">
        <v>0</v>
      </c>
      <c r="D108" s="23">
        <f>65906+67907+24110</f>
        <v>157923</v>
      </c>
      <c r="E108" s="23">
        <f t="shared" si="2"/>
        <v>157923</v>
      </c>
    </row>
    <row r="109" spans="1:5" ht="12.75" customHeight="1">
      <c r="A109" s="19">
        <v>167002</v>
      </c>
      <c r="B109" s="2" t="s">
        <v>1685</v>
      </c>
      <c r="C109" s="23">
        <v>0</v>
      </c>
      <c r="D109" s="23">
        <f>2000759+332364+583804</f>
        <v>2916927</v>
      </c>
      <c r="E109" s="23">
        <f t="shared" si="2"/>
        <v>2916927</v>
      </c>
    </row>
    <row r="110" spans="1:5" ht="12.75" customHeight="1">
      <c r="A110" s="19">
        <v>167003</v>
      </c>
      <c r="B110" s="2" t="s">
        <v>1686</v>
      </c>
      <c r="C110" s="23">
        <v>0</v>
      </c>
      <c r="D110" s="23">
        <v>0</v>
      </c>
      <c r="E110" s="23">
        <f t="shared" si="2"/>
        <v>0</v>
      </c>
    </row>
    <row r="111" spans="1:5" ht="12.75" customHeight="1">
      <c r="A111" s="19">
        <v>167090</v>
      </c>
      <c r="B111" s="2" t="s">
        <v>1687</v>
      </c>
      <c r="C111" s="23">
        <v>0</v>
      </c>
      <c r="D111" s="23">
        <v>0</v>
      </c>
      <c r="E111" s="23">
        <f t="shared" si="2"/>
        <v>0</v>
      </c>
    </row>
    <row r="112" spans="1:5" ht="12.75" customHeight="1">
      <c r="A112" s="19">
        <v>167099</v>
      </c>
      <c r="B112" s="2" t="s">
        <v>1688</v>
      </c>
      <c r="C112" s="23">
        <v>0</v>
      </c>
      <c r="D112" s="23">
        <v>0</v>
      </c>
      <c r="E112" s="23">
        <f t="shared" si="2"/>
        <v>0</v>
      </c>
    </row>
    <row r="113" spans="1:5" ht="12.75" customHeight="1">
      <c r="A113" s="19">
        <v>167500</v>
      </c>
      <c r="B113" s="31" t="s">
        <v>1689</v>
      </c>
      <c r="C113" s="21">
        <f>SUM(C114:C115)</f>
        <v>0</v>
      </c>
      <c r="D113" s="21">
        <f>SUM(D114:D115)</f>
        <v>540593</v>
      </c>
      <c r="E113" s="21">
        <f t="shared" si="2"/>
        <v>540593</v>
      </c>
    </row>
    <row r="114" spans="1:5" ht="12.75" customHeight="1">
      <c r="A114" s="19">
        <v>167502</v>
      </c>
      <c r="B114" s="2" t="s">
        <v>1690</v>
      </c>
      <c r="C114" s="23">
        <v>0</v>
      </c>
      <c r="D114" s="23">
        <f>402211+60893+77489</f>
        <v>540593</v>
      </c>
      <c r="E114" s="23">
        <f t="shared" si="2"/>
        <v>540593</v>
      </c>
    </row>
    <row r="115" spans="1:5" ht="12.75" customHeight="1">
      <c r="A115" s="19">
        <v>167599</v>
      </c>
      <c r="B115" s="32" t="s">
        <v>1665</v>
      </c>
      <c r="C115" s="23">
        <v>0</v>
      </c>
      <c r="D115" s="23">
        <v>0</v>
      </c>
      <c r="E115" s="23">
        <f t="shared" si="2"/>
        <v>0</v>
      </c>
    </row>
    <row r="116" spans="1:5" ht="12.75" customHeight="1">
      <c r="A116" s="19">
        <v>168000</v>
      </c>
      <c r="B116" s="34" t="s">
        <v>1691</v>
      </c>
      <c r="C116" s="21">
        <f>SUM(C117:C118)</f>
        <v>0</v>
      </c>
      <c r="D116" s="21">
        <f>SUM(D117:D118)</f>
        <v>10867</v>
      </c>
      <c r="E116" s="21">
        <f t="shared" si="2"/>
        <v>10867</v>
      </c>
    </row>
    <row r="117" spans="1:5" ht="12.75" customHeight="1">
      <c r="A117" s="19">
        <v>168002</v>
      </c>
      <c r="B117" s="32" t="s">
        <v>1692</v>
      </c>
      <c r="C117" s="23">
        <v>0</v>
      </c>
      <c r="D117" s="23">
        <f>6262+4605</f>
        <v>10867</v>
      </c>
      <c r="E117" s="23">
        <f aca="true" t="shared" si="3" ref="E117:E180">+C117+D117</f>
        <v>10867</v>
      </c>
    </row>
    <row r="118" spans="1:5" ht="12.75" customHeight="1">
      <c r="A118" s="19">
        <v>168099</v>
      </c>
      <c r="B118" s="32" t="s">
        <v>1665</v>
      </c>
      <c r="C118" s="23">
        <v>0</v>
      </c>
      <c r="D118" s="23">
        <v>0</v>
      </c>
      <c r="E118" s="23">
        <f t="shared" si="3"/>
        <v>0</v>
      </c>
    </row>
    <row r="119" spans="1:5" ht="12.75" customHeight="1">
      <c r="A119" s="19">
        <v>168500</v>
      </c>
      <c r="B119" s="33" t="s">
        <v>1693</v>
      </c>
      <c r="C119" s="35">
        <f>SUM(C120:C127)</f>
        <v>0</v>
      </c>
      <c r="D119" s="35">
        <f>SUM(D120:D127)</f>
        <v>-1086498</v>
      </c>
      <c r="E119" s="35">
        <f t="shared" si="3"/>
        <v>-1086498</v>
      </c>
    </row>
    <row r="120" spans="1:5" ht="12.75" customHeight="1">
      <c r="A120" s="19">
        <v>168501</v>
      </c>
      <c r="B120" s="32" t="s">
        <v>1694</v>
      </c>
      <c r="C120" s="29">
        <v>0</v>
      </c>
      <c r="D120" s="29">
        <v>-113917</v>
      </c>
      <c r="E120" s="29">
        <f t="shared" si="3"/>
        <v>-113917</v>
      </c>
    </row>
    <row r="121" spans="1:5" ht="12.75" customHeight="1">
      <c r="A121" s="19">
        <v>168504</v>
      </c>
      <c r="B121" s="32" t="s">
        <v>1660</v>
      </c>
      <c r="C121" s="29">
        <v>0</v>
      </c>
      <c r="D121" s="29">
        <f>-70-3818-53492</f>
        <v>-57380</v>
      </c>
      <c r="E121" s="29">
        <f t="shared" si="3"/>
        <v>-57380</v>
      </c>
    </row>
    <row r="122" spans="1:5" ht="12.75" customHeight="1">
      <c r="A122" s="19">
        <v>168505</v>
      </c>
      <c r="B122" s="32" t="s">
        <v>1695</v>
      </c>
      <c r="C122" s="29">
        <v>0</v>
      </c>
      <c r="D122" s="29">
        <v>-72012</v>
      </c>
      <c r="E122" s="29">
        <f t="shared" si="3"/>
        <v>-72012</v>
      </c>
    </row>
    <row r="123" spans="1:5" ht="12.75" customHeight="1">
      <c r="A123" s="19">
        <v>168506</v>
      </c>
      <c r="B123" s="32" t="s">
        <v>1696</v>
      </c>
      <c r="C123" s="29">
        <v>0</v>
      </c>
      <c r="D123" s="29">
        <f>-5148-166585-61502</f>
        <v>-233235</v>
      </c>
      <c r="E123" s="29">
        <f t="shared" si="3"/>
        <v>-233235</v>
      </c>
    </row>
    <row r="124" spans="1:5" ht="12.75" customHeight="1">
      <c r="A124" s="19">
        <v>168507</v>
      </c>
      <c r="B124" s="32" t="s">
        <v>1658</v>
      </c>
      <c r="C124" s="29">
        <v>0</v>
      </c>
      <c r="D124" s="29">
        <f>-9406-267093-235203</f>
        <v>-511702</v>
      </c>
      <c r="E124" s="29">
        <f t="shared" si="3"/>
        <v>-511702</v>
      </c>
    </row>
    <row r="125" spans="1:5" ht="12.75" customHeight="1">
      <c r="A125" s="19">
        <v>168508</v>
      </c>
      <c r="B125" s="32" t="s">
        <v>1697</v>
      </c>
      <c r="C125" s="29">
        <v>0</v>
      </c>
      <c r="D125" s="29">
        <f>-1526-33574-58540</f>
        <v>-93640</v>
      </c>
      <c r="E125" s="29">
        <f t="shared" si="3"/>
        <v>-93640</v>
      </c>
    </row>
    <row r="126" spans="1:5" ht="12.75" customHeight="1">
      <c r="A126" s="19">
        <v>168509</v>
      </c>
      <c r="B126" s="32" t="s">
        <v>1698</v>
      </c>
      <c r="C126" s="29">
        <v>0</v>
      </c>
      <c r="D126" s="29">
        <f>-7-4605</f>
        <v>-4612</v>
      </c>
      <c r="E126" s="29">
        <f t="shared" si="3"/>
        <v>-4612</v>
      </c>
    </row>
    <row r="127" spans="1:5" ht="12.75" customHeight="1">
      <c r="A127" s="19">
        <v>168599</v>
      </c>
      <c r="B127" s="32" t="s">
        <v>1665</v>
      </c>
      <c r="C127" s="29">
        <v>0</v>
      </c>
      <c r="D127" s="29">
        <v>0</v>
      </c>
      <c r="E127" s="29">
        <f t="shared" si="3"/>
        <v>0</v>
      </c>
    </row>
    <row r="128" spans="1:6" ht="12.75" customHeight="1">
      <c r="A128" s="19">
        <v>190000</v>
      </c>
      <c r="B128" s="31" t="s">
        <v>1699</v>
      </c>
      <c r="C128" s="28">
        <f>+C129+C136+C147+C149+C153+C156+C160+C164+C167+C169+C173+C177+C186+C190+C192</f>
        <v>108225</v>
      </c>
      <c r="D128" s="28">
        <f>+D129+D136+D147+D149+D153+D156+D160+D164+D167+D169+D173+D177+D186+D190+D192</f>
        <v>-21567590</v>
      </c>
      <c r="E128" s="28">
        <f>SUM(C128:D128)</f>
        <v>-21459365</v>
      </c>
      <c r="F128" s="18"/>
    </row>
    <row r="129" spans="1:5" ht="12.75" customHeight="1">
      <c r="A129" s="19">
        <v>190500</v>
      </c>
      <c r="B129" s="31" t="s">
        <v>62</v>
      </c>
      <c r="C129" s="28">
        <f>SUM(C130:C146)</f>
        <v>108225</v>
      </c>
      <c r="D129" s="28">
        <f>SUM(D130:D135)</f>
        <v>0</v>
      </c>
      <c r="E129" s="28">
        <f t="shared" si="3"/>
        <v>108225</v>
      </c>
    </row>
    <row r="130" spans="1:5" ht="12.75" customHeight="1">
      <c r="A130" s="19">
        <v>190501</v>
      </c>
      <c r="B130" s="2" t="s">
        <v>1701</v>
      </c>
      <c r="C130" s="29">
        <f>58760+1587+339</f>
        <v>60686</v>
      </c>
      <c r="D130" s="29">
        <v>0</v>
      </c>
      <c r="E130" s="29">
        <f t="shared" si="3"/>
        <v>60686</v>
      </c>
    </row>
    <row r="131" spans="1:5" ht="12.75" customHeight="1">
      <c r="A131" s="19">
        <v>190504</v>
      </c>
      <c r="B131" s="2" t="s">
        <v>1702</v>
      </c>
      <c r="C131" s="29">
        <v>0</v>
      </c>
      <c r="D131" s="29">
        <v>0</v>
      </c>
      <c r="E131" s="29">
        <f t="shared" si="3"/>
        <v>0</v>
      </c>
    </row>
    <row r="132" spans="1:5" ht="12.75" customHeight="1">
      <c r="A132" s="19">
        <v>190505</v>
      </c>
      <c r="B132" s="2" t="s">
        <v>1703</v>
      </c>
      <c r="C132" s="29">
        <v>5643</v>
      </c>
      <c r="D132" s="29">
        <v>0</v>
      </c>
      <c r="E132" s="29">
        <f t="shared" si="3"/>
        <v>5643</v>
      </c>
    </row>
    <row r="133" spans="1:5" ht="12.75" customHeight="1">
      <c r="A133" s="19">
        <v>190507</v>
      </c>
      <c r="B133" s="2" t="s">
        <v>1704</v>
      </c>
      <c r="C133" s="29">
        <v>10782</v>
      </c>
      <c r="D133" s="29">
        <v>0</v>
      </c>
      <c r="E133" s="29">
        <f t="shared" si="3"/>
        <v>10782</v>
      </c>
    </row>
    <row r="134" spans="1:5" ht="12.75" customHeight="1">
      <c r="A134" s="19">
        <v>190508</v>
      </c>
      <c r="B134" s="2" t="s">
        <v>1705</v>
      </c>
      <c r="C134" s="29">
        <v>31114</v>
      </c>
      <c r="D134" s="29">
        <v>0</v>
      </c>
      <c r="E134" s="29">
        <f t="shared" si="3"/>
        <v>31114</v>
      </c>
    </row>
    <row r="135" spans="1:5" ht="12.75" customHeight="1">
      <c r="A135" s="19">
        <v>190590</v>
      </c>
      <c r="B135" s="2" t="s">
        <v>1706</v>
      </c>
      <c r="C135" s="29">
        <v>0</v>
      </c>
      <c r="D135" s="29">
        <v>0</v>
      </c>
      <c r="E135" s="29">
        <f t="shared" si="3"/>
        <v>0</v>
      </c>
    </row>
    <row r="136" spans="1:5" ht="12.75" customHeight="1">
      <c r="A136" s="19">
        <v>191000</v>
      </c>
      <c r="B136" s="31" t="s">
        <v>1707</v>
      </c>
      <c r="C136" s="35">
        <f>SUM(C137:C146)</f>
        <v>0</v>
      </c>
      <c r="D136" s="35">
        <f>SUM(D137:D146)</f>
        <v>118158</v>
      </c>
      <c r="E136" s="35">
        <f t="shared" si="3"/>
        <v>118158</v>
      </c>
    </row>
    <row r="137" spans="1:5" ht="12.75" customHeight="1">
      <c r="A137" s="19">
        <v>191001</v>
      </c>
      <c r="B137" s="2" t="s">
        <v>1708</v>
      </c>
      <c r="C137" s="18">
        <v>0</v>
      </c>
      <c r="D137" s="36">
        <f>57100+34080</f>
        <v>91180</v>
      </c>
      <c r="E137" s="36">
        <f t="shared" si="3"/>
        <v>91180</v>
      </c>
    </row>
    <row r="138" spans="1:5" ht="12.75" customHeight="1">
      <c r="A138" s="19">
        <v>191003</v>
      </c>
      <c r="B138" s="2" t="s">
        <v>1709</v>
      </c>
      <c r="C138" s="18">
        <v>0</v>
      </c>
      <c r="D138" s="36">
        <v>0</v>
      </c>
      <c r="E138" s="36">
        <f t="shared" si="3"/>
        <v>0</v>
      </c>
    </row>
    <row r="139" spans="1:5" ht="12.75" customHeight="1">
      <c r="A139" s="19">
        <v>191004</v>
      </c>
      <c r="B139" s="32" t="s">
        <v>1710</v>
      </c>
      <c r="C139" s="36">
        <v>0</v>
      </c>
      <c r="D139" s="36">
        <v>16114</v>
      </c>
      <c r="E139" s="36">
        <f t="shared" si="3"/>
        <v>16114</v>
      </c>
    </row>
    <row r="140" spans="1:5" ht="12.75" customHeight="1">
      <c r="A140" s="19">
        <v>191008</v>
      </c>
      <c r="B140" s="32" t="s">
        <v>1711</v>
      </c>
      <c r="C140" s="36">
        <v>0</v>
      </c>
      <c r="D140" s="36">
        <v>0</v>
      </c>
      <c r="E140" s="36">
        <f t="shared" si="3"/>
        <v>0</v>
      </c>
    </row>
    <row r="141" spans="1:5" ht="12.75" customHeight="1">
      <c r="A141" s="19">
        <v>191012</v>
      </c>
      <c r="B141" s="32" t="s">
        <v>1712</v>
      </c>
      <c r="C141" s="36">
        <v>0</v>
      </c>
      <c r="D141" s="36">
        <v>0</v>
      </c>
      <c r="E141" s="36">
        <f t="shared" si="3"/>
        <v>0</v>
      </c>
    </row>
    <row r="142" spans="1:5" ht="12.75" customHeight="1">
      <c r="A142" s="19">
        <v>191021</v>
      </c>
      <c r="B142" s="32" t="s">
        <v>1713</v>
      </c>
      <c r="C142" s="36">
        <v>0</v>
      </c>
      <c r="D142" s="36">
        <v>4524</v>
      </c>
      <c r="E142" s="36">
        <f t="shared" si="3"/>
        <v>4524</v>
      </c>
    </row>
    <row r="143" spans="1:5" ht="12.75" customHeight="1">
      <c r="A143" s="19">
        <v>191022</v>
      </c>
      <c r="B143" s="2" t="s">
        <v>1714</v>
      </c>
      <c r="C143" s="36">
        <v>0</v>
      </c>
      <c r="D143" s="36">
        <f>6120+220</f>
        <v>6340</v>
      </c>
      <c r="E143" s="36">
        <f t="shared" si="3"/>
        <v>6340</v>
      </c>
    </row>
    <row r="144" spans="1:5" ht="12.75" customHeight="1">
      <c r="A144" s="19">
        <v>191023</v>
      </c>
      <c r="B144" s="2" t="s">
        <v>1715</v>
      </c>
      <c r="C144" s="36">
        <v>0</v>
      </c>
      <c r="D144" s="36">
        <v>0</v>
      </c>
      <c r="E144" s="36">
        <f t="shared" si="3"/>
        <v>0</v>
      </c>
    </row>
    <row r="145" spans="1:5" ht="12.75" customHeight="1">
      <c r="A145" s="19">
        <v>191090</v>
      </c>
      <c r="B145" s="2" t="s">
        <v>1716</v>
      </c>
      <c r="C145" s="36">
        <v>0</v>
      </c>
      <c r="D145" s="36">
        <v>0</v>
      </c>
      <c r="E145" s="36">
        <f t="shared" si="3"/>
        <v>0</v>
      </c>
    </row>
    <row r="146" spans="1:5" ht="12.75" customHeight="1">
      <c r="A146" s="19">
        <v>191099</v>
      </c>
      <c r="B146" s="32" t="s">
        <v>1665</v>
      </c>
      <c r="C146" s="36">
        <v>0</v>
      </c>
      <c r="D146" s="36">
        <v>0</v>
      </c>
      <c r="E146" s="36">
        <f t="shared" si="3"/>
        <v>0</v>
      </c>
    </row>
    <row r="147" spans="1:5" ht="12.75" customHeight="1">
      <c r="A147" s="19">
        <v>191100</v>
      </c>
      <c r="B147" s="33" t="s">
        <v>1717</v>
      </c>
      <c r="C147" s="35">
        <f>+C148</f>
        <v>0</v>
      </c>
      <c r="D147" s="35">
        <f>SUM(D148)</f>
        <v>90750999</v>
      </c>
      <c r="E147" s="35">
        <f t="shared" si="3"/>
        <v>90750999</v>
      </c>
    </row>
    <row r="148" spans="1:5" ht="12.75" customHeight="1">
      <c r="A148" s="19">
        <v>191102</v>
      </c>
      <c r="B148" s="32" t="s">
        <v>1718</v>
      </c>
      <c r="C148" s="36">
        <v>0</v>
      </c>
      <c r="D148" s="36">
        <v>90750999</v>
      </c>
      <c r="E148" s="36">
        <f t="shared" si="3"/>
        <v>90750999</v>
      </c>
    </row>
    <row r="149" spans="1:5" ht="12.75" customHeight="1">
      <c r="A149" s="19">
        <v>192000</v>
      </c>
      <c r="B149" s="33" t="s">
        <v>1719</v>
      </c>
      <c r="C149" s="35">
        <f>+C151+C152</f>
        <v>0</v>
      </c>
      <c r="D149" s="35">
        <f>SUM(D150:D152)</f>
        <v>4497902</v>
      </c>
      <c r="E149" s="35">
        <f t="shared" si="3"/>
        <v>4497902</v>
      </c>
    </row>
    <row r="150" spans="1:5" ht="12.75" customHeight="1">
      <c r="A150" s="19">
        <v>192002</v>
      </c>
      <c r="B150" s="32" t="s">
        <v>1720</v>
      </c>
      <c r="C150" s="35">
        <v>0</v>
      </c>
      <c r="D150" s="36">
        <v>4370250</v>
      </c>
      <c r="E150" s="36">
        <f t="shared" si="3"/>
        <v>4370250</v>
      </c>
    </row>
    <row r="151" spans="1:5" ht="12.75" customHeight="1">
      <c r="A151" s="19">
        <v>192005</v>
      </c>
      <c r="B151" s="32" t="s">
        <v>1721</v>
      </c>
      <c r="C151" s="29">
        <v>0</v>
      </c>
      <c r="D151" s="36">
        <v>127652</v>
      </c>
      <c r="E151" s="36">
        <f t="shared" si="3"/>
        <v>127652</v>
      </c>
    </row>
    <row r="152" spans="1:5" ht="12.75" customHeight="1">
      <c r="A152" s="19">
        <v>192099</v>
      </c>
      <c r="B152" s="32" t="s">
        <v>1665</v>
      </c>
      <c r="C152" s="29">
        <v>0</v>
      </c>
      <c r="D152" s="36">
        <v>0</v>
      </c>
      <c r="E152" s="36">
        <f t="shared" si="3"/>
        <v>0</v>
      </c>
    </row>
    <row r="153" spans="1:5" ht="12.75" customHeight="1">
      <c r="A153" s="19">
        <v>192500</v>
      </c>
      <c r="B153" s="34" t="s">
        <v>1722</v>
      </c>
      <c r="C153" s="28">
        <f>+C154+C155</f>
        <v>0</v>
      </c>
      <c r="D153" s="28">
        <f>+D154+D155</f>
        <v>-10006</v>
      </c>
      <c r="E153" s="28">
        <f t="shared" si="3"/>
        <v>-10006</v>
      </c>
    </row>
    <row r="154" spans="1:5" ht="12.75" customHeight="1">
      <c r="A154" s="19">
        <v>192505</v>
      </c>
      <c r="B154" s="32" t="s">
        <v>1721</v>
      </c>
      <c r="C154" s="29">
        <v>0</v>
      </c>
      <c r="D154" s="36">
        <v>-10006</v>
      </c>
      <c r="E154" s="36">
        <f t="shared" si="3"/>
        <v>-10006</v>
      </c>
    </row>
    <row r="155" spans="1:5" ht="12.75" customHeight="1">
      <c r="A155" s="19">
        <v>192599</v>
      </c>
      <c r="B155" s="32" t="s">
        <v>1723</v>
      </c>
      <c r="C155" s="29">
        <v>0</v>
      </c>
      <c r="D155" s="29">
        <v>0</v>
      </c>
      <c r="E155" s="29">
        <f t="shared" si="3"/>
        <v>0</v>
      </c>
    </row>
    <row r="156" spans="1:5" ht="12.75" customHeight="1">
      <c r="A156" s="19">
        <v>195000</v>
      </c>
      <c r="B156" s="31" t="s">
        <v>1724</v>
      </c>
      <c r="C156" s="35">
        <f>SUM(C157:C158)</f>
        <v>0</v>
      </c>
      <c r="D156" s="35">
        <f>SUM(D157:D158)</f>
        <v>0</v>
      </c>
      <c r="E156" s="35">
        <f t="shared" si="3"/>
        <v>0</v>
      </c>
    </row>
    <row r="157" spans="1:5" ht="12.75" customHeight="1">
      <c r="A157" s="19">
        <v>195002</v>
      </c>
      <c r="B157" s="2" t="s">
        <v>1725</v>
      </c>
      <c r="C157" s="36">
        <v>0</v>
      </c>
      <c r="D157" s="36">
        <v>0</v>
      </c>
      <c r="E157" s="36">
        <f t="shared" si="3"/>
        <v>0</v>
      </c>
    </row>
    <row r="158" spans="1:5" ht="12.75" customHeight="1">
      <c r="A158" s="19">
        <v>195003</v>
      </c>
      <c r="B158" s="2" t="s">
        <v>1726</v>
      </c>
      <c r="C158" s="29">
        <v>0</v>
      </c>
      <c r="D158" s="29">
        <v>0</v>
      </c>
      <c r="E158" s="36">
        <f t="shared" si="3"/>
        <v>0</v>
      </c>
    </row>
    <row r="159" spans="1:5" ht="12.75" customHeight="1">
      <c r="A159" s="19">
        <v>195004</v>
      </c>
      <c r="B159" s="2" t="s">
        <v>1727</v>
      </c>
      <c r="C159" s="29">
        <v>0</v>
      </c>
      <c r="D159" s="29">
        <v>0</v>
      </c>
      <c r="E159" s="29">
        <f t="shared" si="3"/>
        <v>0</v>
      </c>
    </row>
    <row r="160" spans="1:5" ht="12.75" customHeight="1">
      <c r="A160" s="19">
        <v>195500</v>
      </c>
      <c r="B160" s="31" t="s">
        <v>1728</v>
      </c>
      <c r="C160" s="35">
        <f>-SUM(C161:C162)</f>
        <v>0</v>
      </c>
      <c r="D160" s="35">
        <f>SUM(D161:D162)</f>
        <v>0</v>
      </c>
      <c r="E160" s="35">
        <f t="shared" si="3"/>
        <v>0</v>
      </c>
    </row>
    <row r="161" spans="1:5" ht="12.75" customHeight="1">
      <c r="A161" s="19">
        <v>195502</v>
      </c>
      <c r="B161" s="2" t="s">
        <v>1725</v>
      </c>
      <c r="C161" s="36">
        <f>+C157</f>
        <v>0</v>
      </c>
      <c r="D161" s="36">
        <v>0</v>
      </c>
      <c r="E161" s="36">
        <f t="shared" si="3"/>
        <v>0</v>
      </c>
    </row>
    <row r="162" spans="1:5" ht="12.75" customHeight="1">
      <c r="A162" s="19">
        <v>195503</v>
      </c>
      <c r="B162" s="2" t="s">
        <v>1729</v>
      </c>
      <c r="C162" s="36">
        <f>+C158</f>
        <v>0</v>
      </c>
      <c r="D162" s="18">
        <v>0</v>
      </c>
      <c r="E162" s="36">
        <f t="shared" si="3"/>
        <v>0</v>
      </c>
    </row>
    <row r="163" spans="1:5" ht="12.75" customHeight="1">
      <c r="A163" s="19">
        <v>195504</v>
      </c>
      <c r="B163" s="2" t="s">
        <v>1727</v>
      </c>
      <c r="C163" s="36">
        <v>0</v>
      </c>
      <c r="D163" s="4">
        <v>0</v>
      </c>
      <c r="E163" s="18">
        <f t="shared" si="3"/>
        <v>0</v>
      </c>
    </row>
    <row r="164" spans="1:5" ht="12" customHeight="1">
      <c r="A164" s="19">
        <v>196000</v>
      </c>
      <c r="B164" s="31" t="s">
        <v>1730</v>
      </c>
      <c r="C164" s="28">
        <f>SUM(C165:C166)</f>
        <v>0</v>
      </c>
      <c r="D164" s="28">
        <f>+D165+D166</f>
        <v>0</v>
      </c>
      <c r="E164" s="28">
        <f t="shared" si="3"/>
        <v>0</v>
      </c>
    </row>
    <row r="165" spans="1:5" ht="12.75" customHeight="1">
      <c r="A165" s="19">
        <v>196007</v>
      </c>
      <c r="B165" s="2" t="s">
        <v>1731</v>
      </c>
      <c r="C165" s="29">
        <v>0</v>
      </c>
      <c r="D165" s="29">
        <v>0</v>
      </c>
      <c r="E165" s="29">
        <f t="shared" si="3"/>
        <v>0</v>
      </c>
    </row>
    <row r="166" spans="1:5" ht="12.75" customHeight="1">
      <c r="A166" s="19">
        <v>196099</v>
      </c>
      <c r="B166" s="2" t="s">
        <v>1732</v>
      </c>
      <c r="C166" s="29">
        <v>0</v>
      </c>
      <c r="D166" s="29">
        <v>0</v>
      </c>
      <c r="E166" s="29">
        <f t="shared" si="3"/>
        <v>0</v>
      </c>
    </row>
    <row r="167" spans="1:5" ht="12.75" customHeight="1">
      <c r="A167" s="19">
        <v>196500</v>
      </c>
      <c r="B167" s="31" t="s">
        <v>1733</v>
      </c>
      <c r="C167" s="29">
        <v>0</v>
      </c>
      <c r="D167" s="35">
        <f>+D168</f>
        <v>0</v>
      </c>
      <c r="E167" s="35">
        <f t="shared" si="3"/>
        <v>0</v>
      </c>
    </row>
    <row r="168" spans="1:5" ht="12.75" customHeight="1">
      <c r="A168" s="19">
        <v>196507</v>
      </c>
      <c r="B168" s="2" t="s">
        <v>1731</v>
      </c>
      <c r="C168" s="29">
        <v>0</v>
      </c>
      <c r="D168" s="36">
        <v>0</v>
      </c>
      <c r="E168" s="36">
        <f t="shared" si="3"/>
        <v>0</v>
      </c>
    </row>
    <row r="169" spans="1:5" ht="12.75" customHeight="1">
      <c r="A169" s="19">
        <v>197000</v>
      </c>
      <c r="B169" s="31" t="s">
        <v>1734</v>
      </c>
      <c r="C169" s="28">
        <f>SUM(C170:C172)</f>
        <v>0</v>
      </c>
      <c r="D169" s="28">
        <f>SUM(D170:D172)</f>
        <v>6557146</v>
      </c>
      <c r="E169" s="28">
        <f t="shared" si="3"/>
        <v>6557146</v>
      </c>
    </row>
    <row r="170" spans="1:5" ht="12.75" customHeight="1">
      <c r="A170" s="19">
        <v>197007</v>
      </c>
      <c r="B170" s="2" t="s">
        <v>1735</v>
      </c>
      <c r="C170" s="29">
        <v>0</v>
      </c>
      <c r="D170" s="29">
        <v>0</v>
      </c>
      <c r="E170" s="29">
        <f t="shared" si="3"/>
        <v>0</v>
      </c>
    </row>
    <row r="171" spans="1:5" ht="12.75" customHeight="1">
      <c r="A171" s="19">
        <v>197008</v>
      </c>
      <c r="B171" s="2" t="s">
        <v>1736</v>
      </c>
      <c r="C171" s="29">
        <v>0</v>
      </c>
      <c r="D171" s="29">
        <f>6448284+100626+8236</f>
        <v>6557146</v>
      </c>
      <c r="E171" s="29">
        <f t="shared" si="3"/>
        <v>6557146</v>
      </c>
    </row>
    <row r="172" spans="1:5" ht="12.75" customHeight="1">
      <c r="A172" s="19">
        <v>197099</v>
      </c>
      <c r="B172" s="2" t="s">
        <v>1665</v>
      </c>
      <c r="C172" s="29">
        <v>0</v>
      </c>
      <c r="D172" s="29">
        <v>0</v>
      </c>
      <c r="E172" s="36">
        <f t="shared" si="3"/>
        <v>0</v>
      </c>
    </row>
    <row r="173" spans="1:5" ht="12.75" customHeight="1">
      <c r="A173" s="19">
        <v>197500</v>
      </c>
      <c r="B173" s="31" t="s">
        <v>1737</v>
      </c>
      <c r="C173" s="35">
        <f>-SUM(C174:C176)</f>
        <v>0</v>
      </c>
      <c r="D173" s="35">
        <f>SUM(D174:D176)</f>
        <v>-6069584</v>
      </c>
      <c r="E173" s="35">
        <f t="shared" si="3"/>
        <v>-6069584</v>
      </c>
    </row>
    <row r="174" spans="1:5" ht="12.75" customHeight="1">
      <c r="A174" s="19">
        <v>197507</v>
      </c>
      <c r="B174" s="2" t="s">
        <v>1735</v>
      </c>
      <c r="C174" s="29">
        <v>0</v>
      </c>
      <c r="D174" s="18">
        <v>0</v>
      </c>
      <c r="E174" s="18">
        <f>SUM(C174:D174)</f>
        <v>0</v>
      </c>
    </row>
    <row r="175" spans="1:5" ht="12.75" customHeight="1">
      <c r="A175" s="19">
        <v>197508</v>
      </c>
      <c r="B175" s="2" t="s">
        <v>1736</v>
      </c>
      <c r="C175" s="29">
        <v>0</v>
      </c>
      <c r="D175" s="18">
        <f>-6009737-59847</f>
        <v>-6069584</v>
      </c>
      <c r="E175" s="18">
        <f t="shared" si="3"/>
        <v>-6069584</v>
      </c>
    </row>
    <row r="176" spans="1:5" ht="12.75" customHeight="1">
      <c r="A176" s="19">
        <v>197599</v>
      </c>
      <c r="B176" s="2" t="s">
        <v>1665</v>
      </c>
      <c r="C176" s="29">
        <v>0</v>
      </c>
      <c r="D176" s="18">
        <v>0</v>
      </c>
      <c r="E176" s="18">
        <f t="shared" si="3"/>
        <v>0</v>
      </c>
    </row>
    <row r="177" spans="1:5" ht="12.75" customHeight="1">
      <c r="A177" s="19">
        <v>199500</v>
      </c>
      <c r="B177" s="31" t="s">
        <v>1738</v>
      </c>
      <c r="C177" s="28">
        <f>SUM(C178:C185)</f>
        <v>0</v>
      </c>
      <c r="D177" s="28">
        <f>SUM(D178:D185)</f>
        <v>-132564800</v>
      </c>
      <c r="E177" s="4">
        <f t="shared" si="3"/>
        <v>-132564800</v>
      </c>
    </row>
    <row r="178" spans="1:5" ht="12.75" customHeight="1">
      <c r="A178" s="19">
        <v>199501</v>
      </c>
      <c r="B178" s="2" t="s">
        <v>1739</v>
      </c>
      <c r="C178" s="29">
        <v>0</v>
      </c>
      <c r="D178" s="18">
        <v>-132564800</v>
      </c>
      <c r="E178" s="18">
        <f t="shared" si="3"/>
        <v>-132564800</v>
      </c>
    </row>
    <row r="179" spans="1:5" ht="12.75" customHeight="1">
      <c r="A179" s="19">
        <v>199503</v>
      </c>
      <c r="B179" s="2" t="s">
        <v>1740</v>
      </c>
      <c r="C179" s="29">
        <v>0</v>
      </c>
      <c r="D179" s="18">
        <v>0</v>
      </c>
      <c r="E179" s="18">
        <f t="shared" si="3"/>
        <v>0</v>
      </c>
    </row>
    <row r="180" spans="1:5" ht="12.75" customHeight="1">
      <c r="A180" s="19">
        <v>199505</v>
      </c>
      <c r="B180" s="2" t="s">
        <v>1741</v>
      </c>
      <c r="C180" s="29">
        <v>0</v>
      </c>
      <c r="D180" s="18">
        <v>0</v>
      </c>
      <c r="E180" s="18">
        <f t="shared" si="3"/>
        <v>0</v>
      </c>
    </row>
    <row r="181" spans="1:5" ht="12.75" customHeight="1">
      <c r="A181" s="19">
        <v>199506</v>
      </c>
      <c r="B181" s="2" t="s">
        <v>1742</v>
      </c>
      <c r="C181" s="29">
        <v>0</v>
      </c>
      <c r="D181" s="18">
        <v>0</v>
      </c>
      <c r="E181" s="18">
        <f aca="true" t="shared" si="4" ref="E181:E244">+C181+D181</f>
        <v>0</v>
      </c>
    </row>
    <row r="182" spans="1:5" ht="12.75" customHeight="1">
      <c r="A182" s="19">
        <v>199508</v>
      </c>
      <c r="B182" s="2" t="s">
        <v>1743</v>
      </c>
      <c r="C182" s="29">
        <v>0</v>
      </c>
      <c r="D182" s="18">
        <v>0</v>
      </c>
      <c r="E182" s="18">
        <f t="shared" si="4"/>
        <v>0</v>
      </c>
    </row>
    <row r="183" spans="1:5" ht="12.75" customHeight="1">
      <c r="A183" s="19">
        <v>199509</v>
      </c>
      <c r="B183" s="2" t="s">
        <v>1744</v>
      </c>
      <c r="C183" s="29">
        <v>0</v>
      </c>
      <c r="D183" s="18">
        <v>0</v>
      </c>
      <c r="E183" s="18">
        <f t="shared" si="4"/>
        <v>0</v>
      </c>
    </row>
    <row r="184" spans="1:5" ht="12.75" customHeight="1">
      <c r="A184" s="19">
        <v>199510</v>
      </c>
      <c r="B184" s="2" t="s">
        <v>1745</v>
      </c>
      <c r="C184" s="29">
        <v>0</v>
      </c>
      <c r="D184" s="18">
        <v>0</v>
      </c>
      <c r="E184" s="18">
        <f t="shared" si="4"/>
        <v>0</v>
      </c>
    </row>
    <row r="185" spans="1:5" ht="12.75" customHeight="1">
      <c r="A185" s="19">
        <v>199511</v>
      </c>
      <c r="B185" s="2" t="s">
        <v>1746</v>
      </c>
      <c r="C185" s="29">
        <v>0</v>
      </c>
      <c r="D185" s="18">
        <v>0</v>
      </c>
      <c r="E185" s="18">
        <f t="shared" si="4"/>
        <v>0</v>
      </c>
    </row>
    <row r="186" spans="1:5" ht="12.75" customHeight="1">
      <c r="A186" s="19">
        <v>199600</v>
      </c>
      <c r="B186" s="31" t="s">
        <v>1747</v>
      </c>
      <c r="C186" s="28">
        <f>+C187</f>
        <v>0</v>
      </c>
      <c r="D186" s="28">
        <f>SUM(D187:D189)</f>
        <v>234902</v>
      </c>
      <c r="E186" s="4">
        <f aca="true" t="shared" si="5" ref="E186:E191">SUM(C186:D186)</f>
        <v>234902</v>
      </c>
    </row>
    <row r="187" spans="1:5" ht="12.75" customHeight="1">
      <c r="A187" s="19">
        <v>199601</v>
      </c>
      <c r="B187" s="2" t="s">
        <v>1748</v>
      </c>
      <c r="C187" s="29">
        <v>0</v>
      </c>
      <c r="D187" s="29">
        <v>0</v>
      </c>
      <c r="E187" s="18">
        <f t="shared" si="5"/>
        <v>0</v>
      </c>
    </row>
    <row r="188" spans="1:5" ht="12.75" customHeight="1">
      <c r="A188" s="19">
        <v>199604</v>
      </c>
      <c r="B188" s="2" t="s">
        <v>1749</v>
      </c>
      <c r="C188" s="29">
        <v>0</v>
      </c>
      <c r="D188" s="29">
        <f>26000+150162</f>
        <v>176162</v>
      </c>
      <c r="E188" s="18">
        <f t="shared" si="5"/>
        <v>176162</v>
      </c>
    </row>
    <row r="189" spans="1:5" ht="12.75" customHeight="1">
      <c r="A189" s="19">
        <v>199690</v>
      </c>
      <c r="B189" s="2" t="s">
        <v>1750</v>
      </c>
      <c r="C189" s="29">
        <v>0</v>
      </c>
      <c r="D189" s="29">
        <v>58740</v>
      </c>
      <c r="E189" s="18">
        <f t="shared" si="5"/>
        <v>58740</v>
      </c>
    </row>
    <row r="190" spans="1:5" ht="12.75" customHeight="1">
      <c r="A190" s="19">
        <v>199700</v>
      </c>
      <c r="B190" s="31" t="s">
        <v>1751</v>
      </c>
      <c r="C190" s="29">
        <v>0</v>
      </c>
      <c r="D190" s="28">
        <f>+D191</f>
        <v>0</v>
      </c>
      <c r="E190" s="18">
        <f t="shared" si="5"/>
        <v>0</v>
      </c>
    </row>
    <row r="191" spans="1:5" ht="12.75" customHeight="1">
      <c r="A191" s="19">
        <v>199701</v>
      </c>
      <c r="B191" s="2" t="s">
        <v>1748</v>
      </c>
      <c r="C191" s="29">
        <v>0</v>
      </c>
      <c r="D191" s="29">
        <v>0</v>
      </c>
      <c r="E191" s="18">
        <f t="shared" si="5"/>
        <v>0</v>
      </c>
    </row>
    <row r="192" spans="1:5" ht="12.75" customHeight="1">
      <c r="A192" s="19">
        <v>199900</v>
      </c>
      <c r="B192" s="31" t="s">
        <v>1752</v>
      </c>
      <c r="C192" s="29">
        <v>0</v>
      </c>
      <c r="D192" s="28">
        <f>SUM(D193:D198)</f>
        <v>14917693</v>
      </c>
      <c r="E192" s="4">
        <f aca="true" t="shared" si="6" ref="E192:E198">SUM(C192:D192)</f>
        <v>14917693</v>
      </c>
    </row>
    <row r="193" spans="1:5" ht="12.75" customHeight="1">
      <c r="A193" s="19">
        <v>199952</v>
      </c>
      <c r="B193" s="2" t="s">
        <v>1753</v>
      </c>
      <c r="C193" s="29">
        <v>0</v>
      </c>
      <c r="D193" s="29">
        <v>12905980</v>
      </c>
      <c r="E193" s="18">
        <f>SUM(C193:D193)</f>
        <v>12905980</v>
      </c>
    </row>
    <row r="194" spans="1:5" ht="12.75" customHeight="1">
      <c r="A194" s="19">
        <v>199962</v>
      </c>
      <c r="B194" s="2" t="s">
        <v>1694</v>
      </c>
      <c r="C194" s="29">
        <v>0</v>
      </c>
      <c r="D194" s="29">
        <v>2011713</v>
      </c>
      <c r="E194" s="18">
        <f t="shared" si="6"/>
        <v>2011713</v>
      </c>
    </row>
    <row r="195" spans="1:5" ht="12.75" customHeight="1">
      <c r="A195" s="19">
        <v>199968</v>
      </c>
      <c r="B195" s="2" t="s">
        <v>1754</v>
      </c>
      <c r="C195" s="29">
        <v>0</v>
      </c>
      <c r="D195" s="29">
        <v>0</v>
      </c>
      <c r="E195" s="18">
        <f t="shared" si="6"/>
        <v>0</v>
      </c>
    </row>
    <row r="196" spans="1:5" ht="12.75" customHeight="1">
      <c r="A196" s="19">
        <v>199969</v>
      </c>
      <c r="B196" s="2" t="s">
        <v>1755</v>
      </c>
      <c r="C196" s="29">
        <v>0</v>
      </c>
      <c r="D196" s="29">
        <v>0</v>
      </c>
      <c r="E196" s="18">
        <f t="shared" si="6"/>
        <v>0</v>
      </c>
    </row>
    <row r="197" spans="1:5" ht="12.75" customHeight="1">
      <c r="A197" s="19">
        <v>199970</v>
      </c>
      <c r="B197" s="2" t="s">
        <v>1756</v>
      </c>
      <c r="C197" s="29">
        <v>0</v>
      </c>
      <c r="D197" s="29">
        <v>0</v>
      </c>
      <c r="E197" s="18">
        <f t="shared" si="6"/>
        <v>0</v>
      </c>
    </row>
    <row r="198" spans="1:5" ht="12.75" customHeight="1">
      <c r="A198" s="19">
        <v>199971</v>
      </c>
      <c r="B198" s="2" t="s">
        <v>1757</v>
      </c>
      <c r="C198" s="29">
        <v>0</v>
      </c>
      <c r="D198" s="29">
        <v>0</v>
      </c>
      <c r="E198" s="18">
        <f t="shared" si="6"/>
        <v>0</v>
      </c>
    </row>
    <row r="199" spans="1:6" ht="12.75" customHeight="1">
      <c r="A199" s="19">
        <v>200000</v>
      </c>
      <c r="B199" s="31" t="s">
        <v>1758</v>
      </c>
      <c r="C199" s="28">
        <f>+C200+C203+C260+C269+C279</f>
        <v>745691462</v>
      </c>
      <c r="D199" s="28">
        <f>+D203+D269+D260+D279</f>
        <v>0</v>
      </c>
      <c r="E199" s="28">
        <f>SUM(C199:D199)</f>
        <v>745691462</v>
      </c>
      <c r="F199" s="18"/>
    </row>
    <row r="200" spans="1:6" ht="12.75" customHeight="1">
      <c r="A200" s="19">
        <v>220000</v>
      </c>
      <c r="B200" s="31" t="s">
        <v>1759</v>
      </c>
      <c r="C200" s="28">
        <f>+C201</f>
        <v>132000</v>
      </c>
      <c r="D200" s="28">
        <v>0</v>
      </c>
      <c r="E200" s="28">
        <f t="shared" si="4"/>
        <v>132000</v>
      </c>
      <c r="F200" s="18"/>
    </row>
    <row r="201" spans="1:6" ht="12.75" customHeight="1">
      <c r="A201" s="19">
        <v>224600</v>
      </c>
      <c r="B201" s="31" t="s">
        <v>1760</v>
      </c>
      <c r="C201" s="28">
        <f>+C202</f>
        <v>132000</v>
      </c>
      <c r="D201" s="28">
        <v>0</v>
      </c>
      <c r="E201" s="28">
        <f t="shared" si="4"/>
        <v>132000</v>
      </c>
      <c r="F201" s="18"/>
    </row>
    <row r="202" spans="1:5" ht="12.75" customHeight="1">
      <c r="A202" s="19">
        <v>224625</v>
      </c>
      <c r="B202" s="2" t="s">
        <v>1761</v>
      </c>
      <c r="C202" s="29">
        <v>132000</v>
      </c>
      <c r="D202" s="28">
        <v>0</v>
      </c>
      <c r="E202" s="36">
        <f t="shared" si="4"/>
        <v>132000</v>
      </c>
    </row>
    <row r="203" spans="1:5" ht="12.75" customHeight="1">
      <c r="A203" s="19">
        <v>240000</v>
      </c>
      <c r="B203" s="31" t="s">
        <v>1762</v>
      </c>
      <c r="C203" s="28">
        <f>+C204+C207+C215+C234+C236+C247+C249+C255+C258</f>
        <v>744652265</v>
      </c>
      <c r="D203" s="28">
        <f>+D204+D207+D215+D234+D236+D247+D249+D258</f>
        <v>0</v>
      </c>
      <c r="E203" s="28">
        <f t="shared" si="4"/>
        <v>744652265</v>
      </c>
    </row>
    <row r="204" spans="1:5" ht="12.75" customHeight="1">
      <c r="A204" s="19">
        <v>240100</v>
      </c>
      <c r="B204" s="31" t="s">
        <v>1763</v>
      </c>
      <c r="C204" s="28">
        <f>SUM(C205:C206)</f>
        <v>247603</v>
      </c>
      <c r="D204" s="28">
        <f>SUM(D205:D206)</f>
        <v>0</v>
      </c>
      <c r="E204" s="28">
        <f t="shared" si="4"/>
        <v>247603</v>
      </c>
    </row>
    <row r="205" spans="1:5" ht="12.75" customHeight="1">
      <c r="A205" s="19">
        <v>240101</v>
      </c>
      <c r="B205" s="2" t="s">
        <v>1764</v>
      </c>
      <c r="C205" s="36">
        <f>8417+15889+194257</f>
        <v>218563</v>
      </c>
      <c r="D205" s="36">
        <v>0</v>
      </c>
      <c r="E205" s="36">
        <f t="shared" si="4"/>
        <v>218563</v>
      </c>
    </row>
    <row r="206" spans="1:5" ht="12.75" customHeight="1">
      <c r="A206" s="19">
        <v>240102</v>
      </c>
      <c r="B206" s="2" t="s">
        <v>1765</v>
      </c>
      <c r="C206" s="29">
        <v>29040</v>
      </c>
      <c r="D206" s="36">
        <v>0</v>
      </c>
      <c r="E206" s="36">
        <f t="shared" si="4"/>
        <v>29040</v>
      </c>
    </row>
    <row r="207" spans="1:5" ht="12.75" customHeight="1">
      <c r="A207" s="19">
        <v>240300</v>
      </c>
      <c r="B207" s="31" t="s">
        <v>1766</v>
      </c>
      <c r="C207" s="28">
        <f>SUM(C208:C214)</f>
        <v>743904419</v>
      </c>
      <c r="D207" s="28">
        <v>0</v>
      </c>
      <c r="E207" s="28">
        <f t="shared" si="4"/>
        <v>743904419</v>
      </c>
    </row>
    <row r="208" spans="1:5" ht="12.75" customHeight="1">
      <c r="A208" s="19">
        <v>240303</v>
      </c>
      <c r="B208" s="2" t="s">
        <v>1767</v>
      </c>
      <c r="C208" s="29">
        <v>10500</v>
      </c>
      <c r="D208" s="29">
        <v>0</v>
      </c>
      <c r="E208" s="29">
        <f t="shared" si="4"/>
        <v>10500</v>
      </c>
    </row>
    <row r="209" spans="1:5" ht="12.75" customHeight="1">
      <c r="A209" s="19">
        <v>240304</v>
      </c>
      <c r="B209" s="2" t="s">
        <v>1768</v>
      </c>
      <c r="C209" s="29">
        <v>45559421</v>
      </c>
      <c r="D209" s="29">
        <v>0</v>
      </c>
      <c r="E209" s="29">
        <f t="shared" si="4"/>
        <v>45559421</v>
      </c>
    </row>
    <row r="210" spans="1:5" ht="12.75" customHeight="1">
      <c r="A210" s="19">
        <v>240305</v>
      </c>
      <c r="B210" s="2" t="s">
        <v>1769</v>
      </c>
      <c r="C210" s="29">
        <v>0</v>
      </c>
      <c r="D210" s="29">
        <v>0</v>
      </c>
      <c r="E210" s="29">
        <f t="shared" si="4"/>
        <v>0</v>
      </c>
    </row>
    <row r="211" spans="1:5" ht="12.75" customHeight="1">
      <c r="A211" s="19">
        <v>240307</v>
      </c>
      <c r="B211" s="2" t="s">
        <v>1770</v>
      </c>
      <c r="C211" s="29">
        <v>0</v>
      </c>
      <c r="D211" s="29">
        <v>0</v>
      </c>
      <c r="E211" s="29">
        <f t="shared" si="4"/>
        <v>0</v>
      </c>
    </row>
    <row r="212" spans="1:5" ht="12.75" customHeight="1">
      <c r="A212" s="19">
        <v>240308</v>
      </c>
      <c r="B212" s="2" t="s">
        <v>1771</v>
      </c>
      <c r="C212" s="29">
        <v>0</v>
      </c>
      <c r="D212" s="29">
        <v>0</v>
      </c>
      <c r="E212" s="29">
        <f t="shared" si="4"/>
        <v>0</v>
      </c>
    </row>
    <row r="213" spans="1:5" ht="12.75" customHeight="1">
      <c r="A213" s="19">
        <v>240313</v>
      </c>
      <c r="B213" s="2" t="s">
        <v>1772</v>
      </c>
      <c r="C213" s="29">
        <v>0</v>
      </c>
      <c r="D213" s="29">
        <v>0</v>
      </c>
      <c r="E213" s="29">
        <f t="shared" si="4"/>
        <v>0</v>
      </c>
    </row>
    <row r="214" spans="1:5" ht="12.75" customHeight="1">
      <c r="A214" s="19">
        <v>240314</v>
      </c>
      <c r="B214" s="2" t="s">
        <v>1773</v>
      </c>
      <c r="C214" s="29">
        <v>698334498</v>
      </c>
      <c r="D214" s="29">
        <v>0</v>
      </c>
      <c r="E214" s="29">
        <f t="shared" si="4"/>
        <v>698334498</v>
      </c>
    </row>
    <row r="215" spans="1:5" ht="12.75" customHeight="1">
      <c r="A215" s="19">
        <v>242500</v>
      </c>
      <c r="B215" s="31" t="s">
        <v>1774</v>
      </c>
      <c r="C215" s="28">
        <f>SUM(C216:C233)</f>
        <v>33753</v>
      </c>
      <c r="D215" s="35">
        <f>SUM(D219:D233)</f>
        <v>0</v>
      </c>
      <c r="E215" s="35">
        <f t="shared" si="4"/>
        <v>33753</v>
      </c>
    </row>
    <row r="216" spans="1:5" ht="12.75" customHeight="1">
      <c r="A216" s="19">
        <v>242501</v>
      </c>
      <c r="B216" s="2" t="s">
        <v>1775</v>
      </c>
      <c r="C216" s="29">
        <f>6121</f>
        <v>6121</v>
      </c>
      <c r="D216" s="36">
        <v>0</v>
      </c>
      <c r="E216" s="36">
        <f t="shared" si="4"/>
        <v>6121</v>
      </c>
    </row>
    <row r="217" spans="1:5" ht="12.75" customHeight="1">
      <c r="A217" s="19">
        <v>242504</v>
      </c>
      <c r="B217" s="2" t="s">
        <v>1776</v>
      </c>
      <c r="C217" s="29">
        <v>0</v>
      </c>
      <c r="D217" s="36">
        <v>0</v>
      </c>
      <c r="E217" s="36">
        <f t="shared" si="4"/>
        <v>0</v>
      </c>
    </row>
    <row r="218" spans="1:5" ht="12.75" customHeight="1">
      <c r="A218" s="19">
        <v>242507</v>
      </c>
      <c r="B218" s="2" t="s">
        <v>1702</v>
      </c>
      <c r="C218" s="29">
        <v>643</v>
      </c>
      <c r="D218" s="36">
        <v>0</v>
      </c>
      <c r="E218" s="36">
        <f t="shared" si="4"/>
        <v>643</v>
      </c>
    </row>
    <row r="219" spans="1:5" ht="12.75" customHeight="1">
      <c r="A219" s="19">
        <v>242508</v>
      </c>
      <c r="B219" s="2" t="s">
        <v>1777</v>
      </c>
      <c r="C219" s="29">
        <v>0</v>
      </c>
      <c r="D219" s="36">
        <v>0</v>
      </c>
      <c r="E219" s="36">
        <f t="shared" si="4"/>
        <v>0</v>
      </c>
    </row>
    <row r="220" spans="1:5" ht="12.75" customHeight="1">
      <c r="A220" s="19">
        <v>242510</v>
      </c>
      <c r="B220" s="2" t="s">
        <v>1701</v>
      </c>
      <c r="C220" s="29">
        <v>0</v>
      </c>
      <c r="D220" s="36">
        <v>0</v>
      </c>
      <c r="E220" s="36">
        <f t="shared" si="4"/>
        <v>0</v>
      </c>
    </row>
    <row r="221" spans="1:5" ht="12.75" customHeight="1">
      <c r="A221" s="19">
        <v>242513</v>
      </c>
      <c r="B221" s="2" t="s">
        <v>1778</v>
      </c>
      <c r="C221" s="29">
        <v>1817</v>
      </c>
      <c r="D221" s="36">
        <v>0</v>
      </c>
      <c r="E221" s="36">
        <f t="shared" si="4"/>
        <v>1817</v>
      </c>
    </row>
    <row r="222" spans="1:5" ht="12.75" customHeight="1">
      <c r="A222" s="19">
        <v>242518</v>
      </c>
      <c r="B222" s="2" t="s">
        <v>1779</v>
      </c>
      <c r="C222" s="29">
        <v>1590</v>
      </c>
      <c r="D222" s="36">
        <v>0</v>
      </c>
      <c r="E222" s="36">
        <f t="shared" si="4"/>
        <v>1590</v>
      </c>
    </row>
    <row r="223" spans="1:5" ht="12.75" customHeight="1">
      <c r="A223" s="19">
        <v>242519</v>
      </c>
      <c r="B223" s="2" t="s">
        <v>1780</v>
      </c>
      <c r="C223" s="29">
        <v>1292</v>
      </c>
      <c r="D223" s="36">
        <v>0</v>
      </c>
      <c r="E223" s="36">
        <f t="shared" si="4"/>
        <v>1292</v>
      </c>
    </row>
    <row r="224" spans="1:5" ht="12.75" customHeight="1">
      <c r="A224" s="19">
        <v>242520</v>
      </c>
      <c r="B224" s="2" t="s">
        <v>1781</v>
      </c>
      <c r="C224" s="29">
        <f>863+10576</f>
        <v>11439</v>
      </c>
      <c r="D224" s="36">
        <v>0</v>
      </c>
      <c r="E224" s="36">
        <f t="shared" si="4"/>
        <v>11439</v>
      </c>
    </row>
    <row r="225" spans="1:5" ht="12.75" customHeight="1">
      <c r="A225" s="19">
        <v>242521</v>
      </c>
      <c r="B225" s="2" t="s">
        <v>1782</v>
      </c>
      <c r="C225" s="36">
        <v>0</v>
      </c>
      <c r="D225" s="36">
        <v>0</v>
      </c>
      <c r="E225" s="36">
        <f t="shared" si="4"/>
        <v>0</v>
      </c>
    </row>
    <row r="226" spans="1:5" ht="12.75" customHeight="1">
      <c r="A226" s="19">
        <v>242522</v>
      </c>
      <c r="B226" s="2" t="s">
        <v>1783</v>
      </c>
      <c r="C226" s="36">
        <v>0</v>
      </c>
      <c r="D226" s="36">
        <v>0</v>
      </c>
      <c r="E226" s="36">
        <f t="shared" si="4"/>
        <v>0</v>
      </c>
    </row>
    <row r="227" spans="1:5" ht="12.75" customHeight="1">
      <c r="A227" s="19">
        <v>242523</v>
      </c>
      <c r="B227" s="2" t="s">
        <v>1784</v>
      </c>
      <c r="C227" s="36">
        <v>0</v>
      </c>
      <c r="D227" s="36">
        <v>0</v>
      </c>
      <c r="E227" s="36">
        <f t="shared" si="4"/>
        <v>0</v>
      </c>
    </row>
    <row r="228" spans="1:5" ht="12.75" customHeight="1">
      <c r="A228" s="19">
        <v>242524</v>
      </c>
      <c r="B228" s="2" t="s">
        <v>1785</v>
      </c>
      <c r="C228" s="36">
        <v>0</v>
      </c>
      <c r="D228" s="36">
        <v>0</v>
      </c>
      <c r="E228" s="36">
        <f t="shared" si="4"/>
        <v>0</v>
      </c>
    </row>
    <row r="229" spans="1:5" ht="12.75" customHeight="1">
      <c r="A229" s="19">
        <v>242532</v>
      </c>
      <c r="B229" s="2" t="s">
        <v>1786</v>
      </c>
      <c r="C229" s="36">
        <v>13</v>
      </c>
      <c r="D229" s="36">
        <v>0</v>
      </c>
      <c r="E229" s="36">
        <f t="shared" si="4"/>
        <v>13</v>
      </c>
    </row>
    <row r="230" spans="1:5" ht="12.75" customHeight="1">
      <c r="A230" s="19">
        <v>242533</v>
      </c>
      <c r="B230" s="2" t="s">
        <v>1787</v>
      </c>
      <c r="C230" s="36">
        <v>0</v>
      </c>
      <c r="D230" s="36">
        <v>0</v>
      </c>
      <c r="E230" s="36">
        <f t="shared" si="4"/>
        <v>0</v>
      </c>
    </row>
    <row r="231" spans="1:5" ht="12.75" customHeight="1">
      <c r="A231" s="19">
        <v>242535</v>
      </c>
      <c r="B231" s="2" t="s">
        <v>1788</v>
      </c>
      <c r="C231" s="36">
        <v>0</v>
      </c>
      <c r="D231" s="36">
        <v>0</v>
      </c>
      <c r="E231" s="36">
        <f t="shared" si="4"/>
        <v>0</v>
      </c>
    </row>
    <row r="232" spans="1:5" ht="12.75" customHeight="1">
      <c r="A232" s="19">
        <v>242541</v>
      </c>
      <c r="B232" s="2" t="s">
        <v>1789</v>
      </c>
      <c r="C232" s="36">
        <v>370</v>
      </c>
      <c r="D232" s="36">
        <v>0</v>
      </c>
      <c r="E232" s="36">
        <f t="shared" si="4"/>
        <v>370</v>
      </c>
    </row>
    <row r="233" spans="1:5" ht="12.75" customHeight="1">
      <c r="A233" s="19">
        <v>242590</v>
      </c>
      <c r="B233" s="2" t="s">
        <v>1790</v>
      </c>
      <c r="C233" s="36">
        <f>4356+6112</f>
        <v>10468</v>
      </c>
      <c r="D233" s="36">
        <v>0</v>
      </c>
      <c r="E233" s="36">
        <f t="shared" si="4"/>
        <v>10468</v>
      </c>
    </row>
    <row r="234" spans="1:5" ht="12.75" customHeight="1">
      <c r="A234" s="19">
        <v>243000</v>
      </c>
      <c r="B234" s="31" t="s">
        <v>1791</v>
      </c>
      <c r="C234" s="28">
        <f>+C235</f>
        <v>0</v>
      </c>
      <c r="D234" s="35">
        <v>0</v>
      </c>
      <c r="E234" s="35">
        <f t="shared" si="4"/>
        <v>0</v>
      </c>
    </row>
    <row r="235" spans="1:5" ht="12.75" customHeight="1">
      <c r="A235" s="19">
        <v>243002</v>
      </c>
      <c r="B235" s="2" t="s">
        <v>1792</v>
      </c>
      <c r="C235" s="29">
        <v>0</v>
      </c>
      <c r="D235" s="36">
        <v>0</v>
      </c>
      <c r="E235" s="36">
        <f t="shared" si="4"/>
        <v>0</v>
      </c>
    </row>
    <row r="236" spans="1:5" ht="12.75" customHeight="1">
      <c r="A236" s="19">
        <v>243600</v>
      </c>
      <c r="B236" s="31" t="s">
        <v>1793</v>
      </c>
      <c r="C236" s="28">
        <f>SUM(C237:C246)</f>
        <v>395899</v>
      </c>
      <c r="D236" s="35">
        <v>0</v>
      </c>
      <c r="E236" s="35">
        <f t="shared" si="4"/>
        <v>395899</v>
      </c>
    </row>
    <row r="237" spans="1:5" ht="12.75" customHeight="1">
      <c r="A237" s="19">
        <v>243601</v>
      </c>
      <c r="B237" s="2" t="s">
        <v>1794</v>
      </c>
      <c r="C237" s="29">
        <f>102678+474</f>
        <v>103152</v>
      </c>
      <c r="D237" s="36">
        <v>0</v>
      </c>
      <c r="E237" s="36">
        <f t="shared" si="4"/>
        <v>103152</v>
      </c>
    </row>
    <row r="238" spans="1:5" ht="12.75" customHeight="1">
      <c r="A238" s="19">
        <v>243602</v>
      </c>
      <c r="B238" s="2" t="s">
        <v>1795</v>
      </c>
      <c r="C238" s="29">
        <v>0</v>
      </c>
      <c r="D238" s="36">
        <v>0</v>
      </c>
      <c r="E238" s="36">
        <f t="shared" si="4"/>
        <v>0</v>
      </c>
    </row>
    <row r="239" spans="1:5" ht="12.75" customHeight="1">
      <c r="A239" s="19">
        <v>243603</v>
      </c>
      <c r="B239" s="2" t="s">
        <v>1796</v>
      </c>
      <c r="C239" s="29">
        <f>33803+9535+12750</f>
        <v>56088</v>
      </c>
      <c r="D239" s="36">
        <v>0</v>
      </c>
      <c r="E239" s="36">
        <f t="shared" si="4"/>
        <v>56088</v>
      </c>
    </row>
    <row r="240" spans="1:5" ht="12.75" customHeight="1">
      <c r="A240" s="19">
        <v>243604</v>
      </c>
      <c r="B240" s="2" t="s">
        <v>1797</v>
      </c>
      <c r="C240" s="29">
        <v>0</v>
      </c>
      <c r="D240" s="36">
        <v>0</v>
      </c>
      <c r="E240" s="36">
        <f t="shared" si="4"/>
        <v>0</v>
      </c>
    </row>
    <row r="241" spans="1:5" ht="12.75" customHeight="1">
      <c r="A241" s="19">
        <v>243605</v>
      </c>
      <c r="B241" s="2" t="s">
        <v>1704</v>
      </c>
      <c r="C241" s="29">
        <f>60159+3133+6354</f>
        <v>69646</v>
      </c>
      <c r="D241" s="36">
        <v>0</v>
      </c>
      <c r="E241" s="36">
        <f t="shared" si="4"/>
        <v>69646</v>
      </c>
    </row>
    <row r="242" spans="1:5" ht="12.75" customHeight="1">
      <c r="A242" s="19">
        <v>243607</v>
      </c>
      <c r="B242" s="2" t="s">
        <v>1798</v>
      </c>
      <c r="C242" s="29">
        <v>0</v>
      </c>
      <c r="D242" s="36">
        <v>0</v>
      </c>
      <c r="E242" s="36">
        <f t="shared" si="4"/>
        <v>0</v>
      </c>
    </row>
    <row r="243" spans="1:5" ht="12.75" customHeight="1">
      <c r="A243" s="19">
        <v>243608</v>
      </c>
      <c r="B243" s="2" t="s">
        <v>1799</v>
      </c>
      <c r="C243" s="29">
        <f>175+433+4926</f>
        <v>5534</v>
      </c>
      <c r="D243" s="36">
        <v>0</v>
      </c>
      <c r="E243" s="36">
        <f t="shared" si="4"/>
        <v>5534</v>
      </c>
    </row>
    <row r="244" spans="1:5" ht="12.75" customHeight="1">
      <c r="A244" s="19">
        <v>243610</v>
      </c>
      <c r="B244" s="2" t="s">
        <v>1800</v>
      </c>
      <c r="C244" s="29">
        <v>0</v>
      </c>
      <c r="D244" s="36">
        <v>0</v>
      </c>
      <c r="E244" s="36">
        <f t="shared" si="4"/>
        <v>0</v>
      </c>
    </row>
    <row r="245" spans="1:5" ht="12.75" customHeight="1">
      <c r="A245" s="19">
        <v>243625</v>
      </c>
      <c r="B245" s="2" t="s">
        <v>1801</v>
      </c>
      <c r="C245" s="29">
        <f>148262+1700+8783</f>
        <v>158745</v>
      </c>
      <c r="D245" s="36">
        <v>0</v>
      </c>
      <c r="E245" s="36">
        <f aca="true" t="shared" si="7" ref="E245:E308">+C245+D245</f>
        <v>158745</v>
      </c>
    </row>
    <row r="246" spans="1:5" ht="12.75" customHeight="1">
      <c r="A246" s="19">
        <v>243698</v>
      </c>
      <c r="B246" s="2" t="s">
        <v>1802</v>
      </c>
      <c r="C246" s="29">
        <v>2734</v>
      </c>
      <c r="D246" s="36">
        <v>0</v>
      </c>
      <c r="E246" s="36">
        <f>+C246+D246</f>
        <v>2734</v>
      </c>
    </row>
    <row r="247" spans="1:5" ht="12.75" customHeight="1">
      <c r="A247" s="19">
        <v>243700</v>
      </c>
      <c r="B247" s="31" t="s">
        <v>1803</v>
      </c>
      <c r="C247" s="28">
        <f>+C248</f>
        <v>25793</v>
      </c>
      <c r="D247" s="35">
        <v>0</v>
      </c>
      <c r="E247" s="35">
        <f t="shared" si="7"/>
        <v>25793</v>
      </c>
    </row>
    <row r="248" spans="1:5" ht="12.75" customHeight="1">
      <c r="A248" s="19">
        <v>243701</v>
      </c>
      <c r="B248" s="2" t="s">
        <v>1804</v>
      </c>
      <c r="C248" s="29">
        <f>24058+1735</f>
        <v>25793</v>
      </c>
      <c r="D248" s="36">
        <v>0</v>
      </c>
      <c r="E248" s="36">
        <f t="shared" si="7"/>
        <v>25793</v>
      </c>
    </row>
    <row r="249" spans="1:5" ht="12.75" customHeight="1">
      <c r="A249" s="19">
        <v>244000</v>
      </c>
      <c r="B249" s="31" t="s">
        <v>1805</v>
      </c>
      <c r="C249" s="28">
        <f>SUM(C250:C254)</f>
        <v>45</v>
      </c>
      <c r="D249" s="35">
        <v>0</v>
      </c>
      <c r="E249" s="35">
        <f t="shared" si="7"/>
        <v>45</v>
      </c>
    </row>
    <row r="250" spans="1:5" ht="12.75" customHeight="1">
      <c r="A250" s="19">
        <v>244003</v>
      </c>
      <c r="B250" s="2" t="s">
        <v>1806</v>
      </c>
      <c r="C250" s="29">
        <v>0</v>
      </c>
      <c r="D250" s="36">
        <v>0</v>
      </c>
      <c r="E250" s="36">
        <f t="shared" si="7"/>
        <v>0</v>
      </c>
    </row>
    <row r="251" spans="1:5" ht="12.75" customHeight="1">
      <c r="A251" s="19">
        <v>244005</v>
      </c>
      <c r="B251" s="2" t="s">
        <v>1807</v>
      </c>
      <c r="C251" s="29">
        <v>0</v>
      </c>
      <c r="D251" s="36">
        <v>0</v>
      </c>
      <c r="E251" s="36">
        <f t="shared" si="7"/>
        <v>0</v>
      </c>
    </row>
    <row r="252" spans="1:5" ht="12.75" customHeight="1">
      <c r="A252" s="19">
        <v>244011</v>
      </c>
      <c r="B252" s="2" t="s">
        <v>1808</v>
      </c>
      <c r="C252" s="29">
        <v>45</v>
      </c>
      <c r="D252" s="36">
        <v>0</v>
      </c>
      <c r="E252" s="36">
        <f t="shared" si="7"/>
        <v>45</v>
      </c>
    </row>
    <row r="253" spans="1:5" ht="12.75" customHeight="1">
      <c r="A253" s="19">
        <v>244016</v>
      </c>
      <c r="B253" s="2" t="s">
        <v>1809</v>
      </c>
      <c r="C253" s="29">
        <v>0</v>
      </c>
      <c r="D253" s="36">
        <v>0</v>
      </c>
      <c r="E253" s="36">
        <f t="shared" si="7"/>
        <v>0</v>
      </c>
    </row>
    <row r="254" spans="1:5" ht="12.75" customHeight="1">
      <c r="A254" s="19">
        <v>244095</v>
      </c>
      <c r="B254" s="2" t="s">
        <v>1810</v>
      </c>
      <c r="C254" s="29">
        <v>0</v>
      </c>
      <c r="D254" s="36">
        <v>0</v>
      </c>
      <c r="E254" s="36">
        <f t="shared" si="7"/>
        <v>0</v>
      </c>
    </row>
    <row r="255" spans="1:5" ht="12.75" customHeight="1">
      <c r="A255" s="19">
        <v>245500</v>
      </c>
      <c r="B255" s="31" t="s">
        <v>1811</v>
      </c>
      <c r="C255" s="28">
        <f>SUM(C256:C257)</f>
        <v>44753</v>
      </c>
      <c r="D255" s="28">
        <v>0</v>
      </c>
      <c r="E255" s="28">
        <f>+C255+D255</f>
        <v>44753</v>
      </c>
    </row>
    <row r="256" spans="1:5" ht="12.75" customHeight="1">
      <c r="A256" s="19">
        <v>245503</v>
      </c>
      <c r="B256" s="32" t="s">
        <v>1812</v>
      </c>
      <c r="C256" s="29">
        <v>153</v>
      </c>
      <c r="D256" s="36">
        <v>0</v>
      </c>
      <c r="E256" s="36">
        <f>+C256+D256</f>
        <v>153</v>
      </c>
    </row>
    <row r="257" spans="1:5" ht="12.75" customHeight="1">
      <c r="A257" s="19">
        <v>245506</v>
      </c>
      <c r="B257" s="32" t="s">
        <v>63</v>
      </c>
      <c r="C257" s="29">
        <v>44600</v>
      </c>
      <c r="D257" s="36">
        <v>0</v>
      </c>
      <c r="E257" s="36">
        <f>+C257+D257</f>
        <v>44600</v>
      </c>
    </row>
    <row r="258" spans="1:5" ht="12" customHeight="1">
      <c r="A258" s="19">
        <v>246000</v>
      </c>
      <c r="B258" s="31" t="s">
        <v>1813</v>
      </c>
      <c r="C258" s="28">
        <f>+C259</f>
        <v>0</v>
      </c>
      <c r="D258" s="28">
        <v>0</v>
      </c>
      <c r="E258" s="28">
        <f t="shared" si="7"/>
        <v>0</v>
      </c>
    </row>
    <row r="259" spans="1:5" ht="12.75" customHeight="1">
      <c r="A259" s="19">
        <v>246002</v>
      </c>
      <c r="B259" s="32" t="s">
        <v>1795</v>
      </c>
      <c r="C259" s="29">
        <v>0</v>
      </c>
      <c r="D259" s="36">
        <v>0</v>
      </c>
      <c r="E259" s="36">
        <f t="shared" si="7"/>
        <v>0</v>
      </c>
    </row>
    <row r="260" spans="1:5" ht="12.75" customHeight="1">
      <c r="A260" s="19">
        <v>250000</v>
      </c>
      <c r="B260" s="33" t="s">
        <v>1814</v>
      </c>
      <c r="C260" s="28">
        <f>+C261</f>
        <v>277006</v>
      </c>
      <c r="D260" s="35">
        <v>0</v>
      </c>
      <c r="E260" s="35">
        <f t="shared" si="7"/>
        <v>277006</v>
      </c>
    </row>
    <row r="261" spans="1:5" ht="12.75" customHeight="1">
      <c r="A261" s="19">
        <v>250500</v>
      </c>
      <c r="B261" s="33" t="s">
        <v>1815</v>
      </c>
      <c r="C261" s="28">
        <f>SUM(C262:C268)</f>
        <v>277006</v>
      </c>
      <c r="D261" s="35">
        <v>0</v>
      </c>
      <c r="E261" s="35">
        <f t="shared" si="7"/>
        <v>277006</v>
      </c>
    </row>
    <row r="262" spans="1:5" ht="12.75" customHeight="1">
      <c r="A262" s="19">
        <v>250501</v>
      </c>
      <c r="B262" s="32" t="s">
        <v>1816</v>
      </c>
      <c r="C262" s="29">
        <v>40</v>
      </c>
      <c r="D262" s="36">
        <v>0</v>
      </c>
      <c r="E262" s="36">
        <f t="shared" si="7"/>
        <v>40</v>
      </c>
    </row>
    <row r="263" spans="1:5" ht="12.75" customHeight="1">
      <c r="A263" s="19">
        <v>250502</v>
      </c>
      <c r="B263" s="32" t="s">
        <v>1817</v>
      </c>
      <c r="C263" s="29">
        <v>4583</v>
      </c>
      <c r="D263" s="36">
        <v>0</v>
      </c>
      <c r="E263" s="36">
        <f t="shared" si="7"/>
        <v>4583</v>
      </c>
    </row>
    <row r="264" spans="1:5" ht="12.75" customHeight="1">
      <c r="A264" s="19">
        <v>250504</v>
      </c>
      <c r="B264" s="32" t="s">
        <v>1818</v>
      </c>
      <c r="C264" s="29">
        <v>1156</v>
      </c>
      <c r="D264" s="36">
        <v>0</v>
      </c>
      <c r="E264" s="36">
        <f t="shared" si="7"/>
        <v>1156</v>
      </c>
    </row>
    <row r="265" spans="1:5" ht="12.75" customHeight="1">
      <c r="A265" s="19">
        <v>250505</v>
      </c>
      <c r="B265" s="32" t="s">
        <v>1819</v>
      </c>
      <c r="C265" s="29">
        <f>92722+4544</f>
        <v>97266</v>
      </c>
      <c r="D265" s="36">
        <v>0</v>
      </c>
      <c r="E265" s="36">
        <f t="shared" si="7"/>
        <v>97266</v>
      </c>
    </row>
    <row r="266" spans="1:5" ht="12.75" customHeight="1">
      <c r="A266" s="19">
        <v>250506</v>
      </c>
      <c r="B266" s="32" t="s">
        <v>1820</v>
      </c>
      <c r="C266" s="29">
        <f>155046+3966</f>
        <v>159012</v>
      </c>
      <c r="D266" s="36">
        <v>0</v>
      </c>
      <c r="E266" s="36">
        <f t="shared" si="7"/>
        <v>159012</v>
      </c>
    </row>
    <row r="267" spans="1:5" ht="12.75" customHeight="1">
      <c r="A267" s="19">
        <v>250507</v>
      </c>
      <c r="B267" s="32" t="s">
        <v>1821</v>
      </c>
      <c r="C267" s="29">
        <v>0</v>
      </c>
      <c r="D267" s="36">
        <v>0</v>
      </c>
      <c r="E267" s="36">
        <f t="shared" si="7"/>
        <v>0</v>
      </c>
    </row>
    <row r="268" spans="1:5" ht="12.75" customHeight="1">
      <c r="A268" s="19">
        <v>250512</v>
      </c>
      <c r="B268" s="32" t="s">
        <v>1822</v>
      </c>
      <c r="C268" s="29">
        <f>11523+3426</f>
        <v>14949</v>
      </c>
      <c r="D268" s="36">
        <v>0</v>
      </c>
      <c r="E268" s="36">
        <f t="shared" si="7"/>
        <v>14949</v>
      </c>
    </row>
    <row r="269" spans="1:5" ht="12.75" customHeight="1">
      <c r="A269" s="19">
        <v>270000</v>
      </c>
      <c r="B269" s="24" t="s">
        <v>1823</v>
      </c>
      <c r="C269" s="28">
        <f>+C270+C272</f>
        <v>0</v>
      </c>
      <c r="D269" s="28">
        <f>+D270</f>
        <v>0</v>
      </c>
      <c r="E269" s="28">
        <f t="shared" si="7"/>
        <v>0</v>
      </c>
    </row>
    <row r="270" spans="1:5" ht="12.75" customHeight="1">
      <c r="A270" s="19">
        <v>271000</v>
      </c>
      <c r="B270" s="24" t="s">
        <v>1824</v>
      </c>
      <c r="C270" s="28">
        <f>+C271</f>
        <v>0</v>
      </c>
      <c r="D270" s="28">
        <f>+D271</f>
        <v>0</v>
      </c>
      <c r="E270" s="28">
        <f t="shared" si="7"/>
        <v>0</v>
      </c>
    </row>
    <row r="271" spans="1:5" ht="12.75" customHeight="1">
      <c r="A271" s="19">
        <v>271005</v>
      </c>
      <c r="B271" s="30" t="s">
        <v>1825</v>
      </c>
      <c r="C271" s="29">
        <v>0</v>
      </c>
      <c r="D271" s="29">
        <v>0</v>
      </c>
      <c r="E271" s="29">
        <f t="shared" si="7"/>
        <v>0</v>
      </c>
    </row>
    <row r="272" spans="1:5" ht="12.75" customHeight="1">
      <c r="A272" s="19">
        <v>271500</v>
      </c>
      <c r="B272" s="24" t="s">
        <v>1826</v>
      </c>
      <c r="C272" s="28">
        <f>SUM(C273:C278)</f>
        <v>0</v>
      </c>
      <c r="D272" s="28">
        <f>SUM(D275:D278)</f>
        <v>0</v>
      </c>
      <c r="E272" s="28">
        <f t="shared" si="7"/>
        <v>0</v>
      </c>
    </row>
    <row r="273" spans="1:5" ht="12.75" customHeight="1">
      <c r="A273" s="19">
        <v>271501</v>
      </c>
      <c r="B273" s="30" t="s">
        <v>1817</v>
      </c>
      <c r="C273" s="29">
        <v>0</v>
      </c>
      <c r="D273" s="29">
        <v>0</v>
      </c>
      <c r="E273" s="29">
        <f t="shared" si="7"/>
        <v>0</v>
      </c>
    </row>
    <row r="274" spans="1:5" ht="12.75" customHeight="1">
      <c r="A274" s="19">
        <v>271503</v>
      </c>
      <c r="B274" s="30" t="s">
        <v>1818</v>
      </c>
      <c r="C274" s="29">
        <v>0</v>
      </c>
      <c r="D274" s="29">
        <v>0</v>
      </c>
      <c r="E274" s="29">
        <f t="shared" si="7"/>
        <v>0</v>
      </c>
    </row>
    <row r="275" spans="1:5" ht="12.75" customHeight="1">
      <c r="A275" s="19">
        <v>271504</v>
      </c>
      <c r="B275" s="30" t="s">
        <v>1820</v>
      </c>
      <c r="C275" s="29">
        <v>0</v>
      </c>
      <c r="D275" s="29">
        <v>0</v>
      </c>
      <c r="E275" s="29">
        <f t="shared" si="7"/>
        <v>0</v>
      </c>
    </row>
    <row r="276" spans="1:5" ht="12.75" customHeight="1">
      <c r="A276" s="19">
        <v>271506</v>
      </c>
      <c r="B276" s="30" t="s">
        <v>1819</v>
      </c>
      <c r="C276" s="29">
        <v>0</v>
      </c>
      <c r="D276" s="29">
        <v>0</v>
      </c>
      <c r="E276" s="29">
        <f t="shared" si="7"/>
        <v>0</v>
      </c>
    </row>
    <row r="277" spans="1:5" ht="12.75" customHeight="1">
      <c r="A277" s="19">
        <v>271507</v>
      </c>
      <c r="B277" s="30" t="s">
        <v>1822</v>
      </c>
      <c r="C277" s="29">
        <v>0</v>
      </c>
      <c r="D277" s="29">
        <v>0</v>
      </c>
      <c r="E277" s="29">
        <f t="shared" si="7"/>
        <v>0</v>
      </c>
    </row>
    <row r="278" spans="1:5" ht="12.75" customHeight="1">
      <c r="A278" s="19">
        <v>271509</v>
      </c>
      <c r="B278" s="30" t="s">
        <v>1821</v>
      </c>
      <c r="C278" s="29">
        <v>0</v>
      </c>
      <c r="D278" s="29">
        <v>0</v>
      </c>
      <c r="E278" s="29">
        <f t="shared" si="7"/>
        <v>0</v>
      </c>
    </row>
    <row r="279" spans="1:5" ht="12.75" customHeight="1">
      <c r="A279" s="19">
        <v>290000</v>
      </c>
      <c r="B279" s="24" t="s">
        <v>1827</v>
      </c>
      <c r="C279" s="28">
        <f>+C284+C280+C287</f>
        <v>630191</v>
      </c>
      <c r="D279" s="35">
        <v>0</v>
      </c>
      <c r="E279" s="35">
        <f t="shared" si="7"/>
        <v>630191</v>
      </c>
    </row>
    <row r="280" spans="1:5" ht="12.75" customHeight="1">
      <c r="A280" s="19">
        <v>290500</v>
      </c>
      <c r="B280" s="24" t="s">
        <v>64</v>
      </c>
      <c r="C280" s="28">
        <f>SUM(C281:C282)</f>
        <v>7166</v>
      </c>
      <c r="D280" s="35">
        <v>0</v>
      </c>
      <c r="E280" s="35">
        <f>+C280+D280</f>
        <v>7166</v>
      </c>
    </row>
    <row r="281" spans="1:5" ht="12.75" customHeight="1">
      <c r="A281" s="19">
        <v>290502</v>
      </c>
      <c r="B281" s="30" t="s">
        <v>65</v>
      </c>
      <c r="C281" s="29">
        <v>6304</v>
      </c>
      <c r="D281" s="35">
        <v>0</v>
      </c>
      <c r="E281" s="36">
        <f>SUM(C281:D281)</f>
        <v>6304</v>
      </c>
    </row>
    <row r="282" spans="1:5" ht="12.75" customHeight="1">
      <c r="A282" s="19">
        <v>290503</v>
      </c>
      <c r="B282" s="30" t="s">
        <v>66</v>
      </c>
      <c r="C282" s="29">
        <v>862</v>
      </c>
      <c r="D282" s="35">
        <v>0</v>
      </c>
      <c r="E282" s="36">
        <f>SUM(C282:D282)</f>
        <v>862</v>
      </c>
    </row>
    <row r="283" spans="1:5" ht="12.75" customHeight="1">
      <c r="A283" s="19">
        <v>290590</v>
      </c>
      <c r="B283" s="30" t="s">
        <v>67</v>
      </c>
      <c r="C283" s="29">
        <v>0</v>
      </c>
      <c r="D283" s="35">
        <v>0</v>
      </c>
      <c r="E283" s="36">
        <f>SUM(C283:D283)</f>
        <v>0</v>
      </c>
    </row>
    <row r="284" spans="1:5" ht="12.75" customHeight="1">
      <c r="A284" s="19">
        <v>291000</v>
      </c>
      <c r="B284" s="24" t="s">
        <v>1828</v>
      </c>
      <c r="C284" s="28">
        <f>SUM(C285:C286)</f>
        <v>598331</v>
      </c>
      <c r="D284" s="35">
        <v>0</v>
      </c>
      <c r="E284" s="35">
        <f t="shared" si="7"/>
        <v>598331</v>
      </c>
    </row>
    <row r="285" spans="1:5" ht="12.75" customHeight="1">
      <c r="A285" s="19">
        <v>291007</v>
      </c>
      <c r="B285" s="30" t="s">
        <v>68</v>
      </c>
      <c r="C285" s="29">
        <v>527793</v>
      </c>
      <c r="D285" s="35">
        <v>0</v>
      </c>
      <c r="E285" s="36">
        <f>SUM(C285:D285)</f>
        <v>527793</v>
      </c>
    </row>
    <row r="286" spans="1:5" ht="12.75" customHeight="1">
      <c r="A286" s="19">
        <v>291090</v>
      </c>
      <c r="B286" s="30" t="s">
        <v>1829</v>
      </c>
      <c r="C286" s="29">
        <v>70538</v>
      </c>
      <c r="D286" s="35">
        <v>0</v>
      </c>
      <c r="E286" s="36">
        <f t="shared" si="7"/>
        <v>70538</v>
      </c>
    </row>
    <row r="287" spans="1:5" ht="12.75" customHeight="1">
      <c r="A287" s="19">
        <v>299600</v>
      </c>
      <c r="B287" s="24" t="s">
        <v>69</v>
      </c>
      <c r="C287" s="28">
        <f>SUM(C288:C289)</f>
        <v>24694</v>
      </c>
      <c r="D287" s="35">
        <v>0</v>
      </c>
      <c r="E287" s="35">
        <f>+C287+D287</f>
        <v>24694</v>
      </c>
    </row>
    <row r="288" spans="1:5" ht="12.75" customHeight="1">
      <c r="A288" s="19">
        <v>299601</v>
      </c>
      <c r="B288" s="30" t="s">
        <v>70</v>
      </c>
      <c r="C288" s="29">
        <v>24694</v>
      </c>
      <c r="D288" s="35">
        <v>0</v>
      </c>
      <c r="E288" s="36">
        <f>SUM(C288:D288)</f>
        <v>24694</v>
      </c>
    </row>
    <row r="289" spans="1:6" ht="12.75" customHeight="1">
      <c r="A289" s="19">
        <v>300000</v>
      </c>
      <c r="B289" s="20" t="s">
        <v>1830</v>
      </c>
      <c r="C289" s="4">
        <f>+C290</f>
        <v>0</v>
      </c>
      <c r="D289" s="35">
        <f>+D290</f>
        <v>-357032940</v>
      </c>
      <c r="E289" s="35">
        <f t="shared" si="7"/>
        <v>-357032940</v>
      </c>
      <c r="F289" s="18"/>
    </row>
    <row r="290" spans="1:5" ht="12.75" customHeight="1">
      <c r="A290" s="19">
        <v>310000</v>
      </c>
      <c r="B290" s="20" t="s">
        <v>1831</v>
      </c>
      <c r="C290" s="35">
        <f>SUM(C291+C293+C297+C304+C307+C310+C314+C317)</f>
        <v>0</v>
      </c>
      <c r="D290" s="35">
        <f>+D291+D293+D297+D304+D307+D310+D317+D323</f>
        <v>-357032940</v>
      </c>
      <c r="E290" s="35">
        <f t="shared" si="7"/>
        <v>-357032940</v>
      </c>
    </row>
    <row r="291" spans="1:5" ht="12.75" customHeight="1">
      <c r="A291" s="19">
        <v>310500</v>
      </c>
      <c r="B291" s="20" t="s">
        <v>1832</v>
      </c>
      <c r="C291" s="37">
        <f>+C292</f>
        <v>0</v>
      </c>
      <c r="D291" s="37">
        <f>+D292</f>
        <v>-294433542</v>
      </c>
      <c r="E291" s="37">
        <f t="shared" si="7"/>
        <v>-294433542</v>
      </c>
    </row>
    <row r="292" spans="1:5" ht="12.75" customHeight="1">
      <c r="A292" s="19">
        <v>310501</v>
      </c>
      <c r="B292" s="38" t="s">
        <v>1833</v>
      </c>
      <c r="C292" s="29">
        <v>0</v>
      </c>
      <c r="D292" s="39">
        <f>-300489614+3499457+2556615</f>
        <v>-294433542</v>
      </c>
      <c r="E292" s="39">
        <f t="shared" si="7"/>
        <v>-294433542</v>
      </c>
    </row>
    <row r="293" spans="1:5" ht="12.75" customHeight="1">
      <c r="A293" s="19">
        <v>311000</v>
      </c>
      <c r="B293" s="20" t="s">
        <v>1834</v>
      </c>
      <c r="C293" s="28">
        <v>0</v>
      </c>
      <c r="D293" s="28">
        <f>SUM(D294:D296)</f>
        <v>-89424635</v>
      </c>
      <c r="E293" s="28">
        <f t="shared" si="7"/>
        <v>-89424635</v>
      </c>
    </row>
    <row r="294" spans="1:5" ht="12.75" customHeight="1">
      <c r="A294" s="19">
        <v>311001</v>
      </c>
      <c r="B294" s="22" t="s">
        <v>1835</v>
      </c>
      <c r="C294" s="29">
        <v>0</v>
      </c>
      <c r="D294" s="29">
        <v>0</v>
      </c>
      <c r="E294" s="29">
        <f t="shared" si="7"/>
        <v>0</v>
      </c>
    </row>
    <row r="295" spans="1:5" ht="12.75" customHeight="1">
      <c r="A295" s="19">
        <v>311002</v>
      </c>
      <c r="B295" s="22" t="s">
        <v>1836</v>
      </c>
      <c r="C295" s="29">
        <v>0</v>
      </c>
      <c r="D295" s="29">
        <f>-90995667+830420+740612</f>
        <v>-89424635</v>
      </c>
      <c r="E295" s="29">
        <f>+C295+D295</f>
        <v>-89424635</v>
      </c>
    </row>
    <row r="296" spans="1:5" ht="12.75" customHeight="1">
      <c r="A296" s="19">
        <v>311004</v>
      </c>
      <c r="B296" s="22" t="s">
        <v>1837</v>
      </c>
      <c r="C296" s="29">
        <v>0</v>
      </c>
      <c r="D296" s="29">
        <v>0</v>
      </c>
      <c r="E296" s="29">
        <f>+C296+D296</f>
        <v>0</v>
      </c>
    </row>
    <row r="297" spans="1:5" ht="12.75" customHeight="1">
      <c r="A297" s="19">
        <v>311500</v>
      </c>
      <c r="B297" s="20" t="s">
        <v>1838</v>
      </c>
      <c r="C297" s="28">
        <f>SUM(C298:C303)</f>
        <v>0</v>
      </c>
      <c r="D297" s="28">
        <f>SUM(D298:D303)</f>
        <v>14917693</v>
      </c>
      <c r="E297" s="28">
        <f t="shared" si="7"/>
        <v>14917693</v>
      </c>
    </row>
    <row r="298" spans="1:5" ht="12.75" customHeight="1">
      <c r="A298" s="19">
        <v>311502</v>
      </c>
      <c r="B298" s="22" t="s">
        <v>1839</v>
      </c>
      <c r="C298" s="29">
        <v>0</v>
      </c>
      <c r="D298" s="29">
        <v>0</v>
      </c>
      <c r="E298" s="29">
        <f t="shared" si="7"/>
        <v>0</v>
      </c>
    </row>
    <row r="299" spans="1:5" ht="12.75" customHeight="1">
      <c r="A299" s="19">
        <v>311552</v>
      </c>
      <c r="B299" s="22" t="s">
        <v>1753</v>
      </c>
      <c r="C299" s="29">
        <v>0</v>
      </c>
      <c r="D299" s="29">
        <v>12905980</v>
      </c>
      <c r="E299" s="29">
        <f t="shared" si="7"/>
        <v>12905980</v>
      </c>
    </row>
    <row r="300" spans="1:5" ht="12.75" customHeight="1">
      <c r="A300" s="19">
        <v>311562</v>
      </c>
      <c r="B300" s="22" t="s">
        <v>1694</v>
      </c>
      <c r="C300" s="29">
        <v>0</v>
      </c>
      <c r="D300" s="29">
        <v>2011713</v>
      </c>
      <c r="E300" s="29">
        <f t="shared" si="7"/>
        <v>2011713</v>
      </c>
    </row>
    <row r="301" spans="1:5" ht="12.75" customHeight="1">
      <c r="A301" s="19">
        <v>311569</v>
      </c>
      <c r="B301" s="22" t="s">
        <v>1755</v>
      </c>
      <c r="C301" s="29">
        <v>0</v>
      </c>
      <c r="D301" s="29">
        <v>0</v>
      </c>
      <c r="E301" s="29">
        <f t="shared" si="7"/>
        <v>0</v>
      </c>
    </row>
    <row r="302" spans="1:5" ht="12.75" customHeight="1">
      <c r="A302" s="19">
        <v>311570</v>
      </c>
      <c r="B302" s="22" t="s">
        <v>1840</v>
      </c>
      <c r="C302" s="29">
        <v>0</v>
      </c>
      <c r="D302" s="29">
        <v>0</v>
      </c>
      <c r="E302" s="29">
        <f t="shared" si="7"/>
        <v>0</v>
      </c>
    </row>
    <row r="303" spans="1:5" ht="12.75" customHeight="1">
      <c r="A303" s="19">
        <v>311571</v>
      </c>
      <c r="B303" s="22" t="s">
        <v>1757</v>
      </c>
      <c r="C303" s="29">
        <v>0</v>
      </c>
      <c r="D303" s="29">
        <v>0</v>
      </c>
      <c r="E303" s="29">
        <f t="shared" si="7"/>
        <v>0</v>
      </c>
    </row>
    <row r="304" spans="1:5" ht="12.75" customHeight="1">
      <c r="A304" s="19">
        <v>311700</v>
      </c>
      <c r="B304" s="20" t="s">
        <v>1841</v>
      </c>
      <c r="C304" s="28">
        <f>+C305+C306</f>
        <v>0</v>
      </c>
      <c r="D304" s="28">
        <f>+D305+D306</f>
        <v>0</v>
      </c>
      <c r="E304" s="28">
        <f t="shared" si="7"/>
        <v>0</v>
      </c>
    </row>
    <row r="305" spans="1:5" ht="13.5" customHeight="1">
      <c r="A305" s="19">
        <v>311703</v>
      </c>
      <c r="B305" s="22" t="s">
        <v>1842</v>
      </c>
      <c r="C305" s="29">
        <v>0</v>
      </c>
      <c r="D305" s="29">
        <v>0</v>
      </c>
      <c r="E305" s="29">
        <f t="shared" si="7"/>
        <v>0</v>
      </c>
    </row>
    <row r="306" spans="1:5" ht="12.75" customHeight="1">
      <c r="A306" s="19">
        <v>311725</v>
      </c>
      <c r="B306" s="22" t="s">
        <v>1843</v>
      </c>
      <c r="C306" s="29">
        <v>0</v>
      </c>
      <c r="D306" s="29">
        <v>0</v>
      </c>
      <c r="E306" s="29">
        <f t="shared" si="7"/>
        <v>0</v>
      </c>
    </row>
    <row r="307" spans="1:5" ht="12.75" customHeight="1">
      <c r="A307" s="19">
        <v>312000</v>
      </c>
      <c r="B307" s="24" t="s">
        <v>1844</v>
      </c>
      <c r="C307" s="28">
        <f>SUM(C308:C309)</f>
        <v>0</v>
      </c>
      <c r="D307" s="28">
        <f>SUM(D308:D309)</f>
        <v>879893</v>
      </c>
      <c r="E307" s="28">
        <f t="shared" si="7"/>
        <v>879893</v>
      </c>
    </row>
    <row r="308" spans="1:5" ht="12.75" customHeight="1">
      <c r="A308" s="19">
        <v>312001</v>
      </c>
      <c r="B308" s="30" t="s">
        <v>1845</v>
      </c>
      <c r="C308" s="29">
        <v>0</v>
      </c>
      <c r="D308" s="29">
        <v>0</v>
      </c>
      <c r="E308" s="29">
        <f t="shared" si="7"/>
        <v>0</v>
      </c>
    </row>
    <row r="309" spans="1:5" ht="12.75" customHeight="1">
      <c r="A309" s="19">
        <v>312002</v>
      </c>
      <c r="B309" s="22" t="s">
        <v>1846</v>
      </c>
      <c r="C309" s="29">
        <v>0</v>
      </c>
      <c r="D309" s="29">
        <v>879893</v>
      </c>
      <c r="E309" s="29">
        <f aca="true" t="shared" si="8" ref="E309:E372">+C309+D309</f>
        <v>879893</v>
      </c>
    </row>
    <row r="310" spans="1:5" ht="12.75" customHeight="1">
      <c r="A310" s="19">
        <v>312500</v>
      </c>
      <c r="B310" s="20" t="s">
        <v>1847</v>
      </c>
      <c r="C310" s="28">
        <f>SUM(C311:C313)</f>
        <v>0</v>
      </c>
      <c r="D310" s="28">
        <f>SUM(D311:D313)</f>
        <v>10396490</v>
      </c>
      <c r="E310" s="28">
        <f t="shared" si="8"/>
        <v>10396490</v>
      </c>
    </row>
    <row r="311" spans="1:5" ht="12.75" customHeight="1">
      <c r="A311" s="19">
        <v>312505</v>
      </c>
      <c r="B311" s="22" t="s">
        <v>1848</v>
      </c>
      <c r="C311" s="29">
        <v>0</v>
      </c>
      <c r="D311" s="29">
        <v>3952326</v>
      </c>
      <c r="E311" s="29">
        <f t="shared" si="8"/>
        <v>3952326</v>
      </c>
    </row>
    <row r="312" spans="1:5" ht="12.75" customHeight="1">
      <c r="A312" s="19">
        <v>312506</v>
      </c>
      <c r="B312" s="22" t="s">
        <v>1749</v>
      </c>
      <c r="C312" s="29">
        <v>0</v>
      </c>
      <c r="D312" s="29">
        <v>4157265</v>
      </c>
      <c r="E312" s="29">
        <f>+C312+D312</f>
        <v>4157265</v>
      </c>
    </row>
    <row r="313" spans="1:5" ht="12.75" customHeight="1">
      <c r="A313" s="19">
        <v>312509</v>
      </c>
      <c r="B313" s="22" t="s">
        <v>1849</v>
      </c>
      <c r="C313" s="29">
        <v>0</v>
      </c>
      <c r="D313" s="29">
        <v>2286899</v>
      </c>
      <c r="E313" s="29">
        <f t="shared" si="8"/>
        <v>2286899</v>
      </c>
    </row>
    <row r="314" spans="1:5" ht="12.75" customHeight="1">
      <c r="A314" s="19">
        <v>313000</v>
      </c>
      <c r="B314" s="24" t="s">
        <v>1850</v>
      </c>
      <c r="C314" s="28">
        <f>SUM(C315:C316)</f>
        <v>0</v>
      </c>
      <c r="D314" s="28">
        <f>SUM(D315:D316)</f>
        <v>0</v>
      </c>
      <c r="E314" s="28">
        <f t="shared" si="8"/>
        <v>0</v>
      </c>
    </row>
    <row r="315" spans="1:5" ht="12.75" customHeight="1">
      <c r="A315" s="19">
        <v>313001</v>
      </c>
      <c r="B315" s="22" t="s">
        <v>1851</v>
      </c>
      <c r="C315" s="29">
        <v>0</v>
      </c>
      <c r="D315" s="29">
        <v>0</v>
      </c>
      <c r="E315" s="29">
        <f t="shared" si="8"/>
        <v>0</v>
      </c>
    </row>
    <row r="316" spans="1:5" ht="12.75" customHeight="1">
      <c r="A316" s="19">
        <v>313002</v>
      </c>
      <c r="B316" s="30" t="s">
        <v>1852</v>
      </c>
      <c r="C316" s="29">
        <v>0</v>
      </c>
      <c r="D316" s="29">
        <v>0</v>
      </c>
      <c r="E316" s="29">
        <f t="shared" si="8"/>
        <v>0</v>
      </c>
    </row>
    <row r="317" spans="1:5" ht="12.75" customHeight="1">
      <c r="A317" s="19">
        <v>313500</v>
      </c>
      <c r="B317" s="20" t="s">
        <v>1853</v>
      </c>
      <c r="C317" s="28">
        <f>SUM(C318:C322)</f>
        <v>0</v>
      </c>
      <c r="D317" s="28">
        <f>SUM(D318:D322)</f>
        <v>0</v>
      </c>
      <c r="E317" s="28">
        <f t="shared" si="8"/>
        <v>0</v>
      </c>
    </row>
    <row r="318" spans="1:5" ht="12.75" customHeight="1">
      <c r="A318" s="19">
        <v>313506</v>
      </c>
      <c r="B318" s="22" t="s">
        <v>1839</v>
      </c>
      <c r="C318" s="29">
        <v>0</v>
      </c>
      <c r="D318" s="29">
        <v>0</v>
      </c>
      <c r="E318" s="29">
        <f t="shared" si="8"/>
        <v>0</v>
      </c>
    </row>
    <row r="319" spans="1:5" ht="12.75" customHeight="1">
      <c r="A319" s="19">
        <v>313507</v>
      </c>
      <c r="B319" s="30" t="s">
        <v>1854</v>
      </c>
      <c r="C319" s="29">
        <v>0</v>
      </c>
      <c r="D319" s="29">
        <v>0</v>
      </c>
      <c r="E319" s="29">
        <f t="shared" si="8"/>
        <v>0</v>
      </c>
    </row>
    <row r="320" spans="1:5" ht="12.75" customHeight="1">
      <c r="A320" s="19">
        <v>313509</v>
      </c>
      <c r="B320" s="22" t="s">
        <v>1855</v>
      </c>
      <c r="C320" s="29">
        <v>0</v>
      </c>
      <c r="D320" s="29">
        <v>0</v>
      </c>
      <c r="E320" s="29">
        <f t="shared" si="8"/>
        <v>0</v>
      </c>
    </row>
    <row r="321" spans="1:5" ht="12.75" customHeight="1">
      <c r="A321" s="19">
        <v>313510</v>
      </c>
      <c r="B321" s="22" t="s">
        <v>1856</v>
      </c>
      <c r="C321" s="29">
        <v>0</v>
      </c>
      <c r="D321" s="29">
        <v>0</v>
      </c>
      <c r="E321" s="29">
        <f t="shared" si="8"/>
        <v>0</v>
      </c>
    </row>
    <row r="322" spans="1:5" ht="12.75" customHeight="1">
      <c r="A322" s="19">
        <v>313512</v>
      </c>
      <c r="B322" s="22" t="s">
        <v>1857</v>
      </c>
      <c r="C322" s="29">
        <v>0</v>
      </c>
      <c r="D322" s="29">
        <v>0</v>
      </c>
      <c r="E322" s="29">
        <f t="shared" si="8"/>
        <v>0</v>
      </c>
    </row>
    <row r="323" spans="1:5" ht="12.75" customHeight="1">
      <c r="A323" s="19">
        <v>313800</v>
      </c>
      <c r="B323" s="20" t="s">
        <v>1858</v>
      </c>
      <c r="C323" s="28">
        <f>SUM(C324:C328)</f>
        <v>0</v>
      </c>
      <c r="D323" s="28">
        <f>+D324</f>
        <v>631161</v>
      </c>
      <c r="E323" s="28">
        <f>+C323+D323</f>
        <v>631161</v>
      </c>
    </row>
    <row r="324" spans="1:5" ht="12.75" customHeight="1">
      <c r="A324" s="19">
        <v>313806</v>
      </c>
      <c r="B324" s="22" t="s">
        <v>1839</v>
      </c>
      <c r="C324" s="29">
        <v>0</v>
      </c>
      <c r="D324" s="29">
        <v>631161</v>
      </c>
      <c r="E324" s="29">
        <f>+C324+D324</f>
        <v>631161</v>
      </c>
    </row>
    <row r="325" spans="1:6" ht="11.25">
      <c r="A325" s="1">
        <v>400000</v>
      </c>
      <c r="B325" s="4" t="s">
        <v>1859</v>
      </c>
      <c r="C325" s="4">
        <f>+C350+C326+C347+C367</f>
        <v>0</v>
      </c>
      <c r="D325" s="4">
        <f>+D326+D350+D367+D341+D347</f>
        <v>10665495758</v>
      </c>
      <c r="E325" s="4">
        <f t="shared" si="8"/>
        <v>10665495758</v>
      </c>
      <c r="F325" s="18"/>
    </row>
    <row r="326" spans="1:5" ht="11.25">
      <c r="A326" s="1">
        <v>410000</v>
      </c>
      <c r="B326" s="4" t="s">
        <v>1860</v>
      </c>
      <c r="C326" s="4">
        <f>+C327+C334+C338</f>
        <v>0</v>
      </c>
      <c r="D326" s="4">
        <f>+D327+D334+D338</f>
        <v>108268763</v>
      </c>
      <c r="E326" s="4">
        <f t="shared" si="8"/>
        <v>108268763</v>
      </c>
    </row>
    <row r="327" spans="1:5" ht="11.25">
      <c r="A327" s="1">
        <v>411000</v>
      </c>
      <c r="B327" s="4" t="s">
        <v>1861</v>
      </c>
      <c r="C327" s="4">
        <f>SUM(C329:C333)</f>
        <v>0</v>
      </c>
      <c r="D327" s="4">
        <f>SUM(D328:D333)</f>
        <v>2552895</v>
      </c>
      <c r="E327" s="4">
        <f t="shared" si="8"/>
        <v>2552895</v>
      </c>
    </row>
    <row r="328" spans="1:5" ht="11.25">
      <c r="A328" s="1">
        <v>411001</v>
      </c>
      <c r="B328" s="18" t="s">
        <v>1862</v>
      </c>
      <c r="C328" s="4">
        <v>0</v>
      </c>
      <c r="D328" s="18">
        <v>2469664</v>
      </c>
      <c r="E328" s="18">
        <f aca="true" t="shared" si="9" ref="E328:E333">SUM(C328:D328)</f>
        <v>2469664</v>
      </c>
    </row>
    <row r="329" spans="1:5" ht="11.25">
      <c r="A329" s="1">
        <v>411002</v>
      </c>
      <c r="B329" s="18" t="s">
        <v>1863</v>
      </c>
      <c r="C329" s="18">
        <v>0</v>
      </c>
      <c r="D329" s="18">
        <v>0</v>
      </c>
      <c r="E329" s="18">
        <f t="shared" si="9"/>
        <v>0</v>
      </c>
    </row>
    <row r="330" spans="1:5" ht="11.25">
      <c r="A330" s="1">
        <v>411016</v>
      </c>
      <c r="B330" s="18" t="s">
        <v>1864</v>
      </c>
      <c r="C330" s="18">
        <v>0</v>
      </c>
      <c r="D330" s="18">
        <v>53576</v>
      </c>
      <c r="E330" s="18">
        <f t="shared" si="9"/>
        <v>53576</v>
      </c>
    </row>
    <row r="331" spans="1:5" ht="11.25">
      <c r="A331" s="1">
        <v>411021</v>
      </c>
      <c r="B331" s="18" t="s">
        <v>1865</v>
      </c>
      <c r="C331" s="18">
        <v>0</v>
      </c>
      <c r="D331" s="18">
        <v>17662</v>
      </c>
      <c r="E331" s="18">
        <f t="shared" si="9"/>
        <v>17662</v>
      </c>
    </row>
    <row r="332" spans="1:5" ht="11.25">
      <c r="A332" s="1">
        <v>411032</v>
      </c>
      <c r="B332" s="18" t="s">
        <v>1866</v>
      </c>
      <c r="C332" s="18">
        <v>0</v>
      </c>
      <c r="D332" s="18">
        <v>9228</v>
      </c>
      <c r="E332" s="18">
        <f t="shared" si="9"/>
        <v>9228</v>
      </c>
    </row>
    <row r="333" spans="1:5" ht="11.25">
      <c r="A333" s="1">
        <v>411090</v>
      </c>
      <c r="B333" s="18" t="s">
        <v>1867</v>
      </c>
      <c r="C333" s="18">
        <v>0</v>
      </c>
      <c r="D333" s="18">
        <v>2765</v>
      </c>
      <c r="E333" s="18">
        <f t="shared" si="9"/>
        <v>2765</v>
      </c>
    </row>
    <row r="334" spans="1:5" s="31" customFormat="1" ht="11.25">
      <c r="A334" s="1">
        <v>412000</v>
      </c>
      <c r="B334" s="4" t="s">
        <v>1868</v>
      </c>
      <c r="C334" s="4">
        <f>+C336+C335+C337</f>
        <v>0</v>
      </c>
      <c r="D334" s="4">
        <f>SUM(D335:D337)</f>
        <v>105715868</v>
      </c>
      <c r="E334" s="4">
        <f t="shared" si="8"/>
        <v>105715868</v>
      </c>
    </row>
    <row r="335" spans="1:5" ht="11.25">
      <c r="A335" s="1">
        <v>412014</v>
      </c>
      <c r="B335" s="18" t="s">
        <v>1869</v>
      </c>
      <c r="C335" s="18">
        <v>0</v>
      </c>
      <c r="D335" s="18">
        <v>98887207</v>
      </c>
      <c r="E335" s="18">
        <f t="shared" si="8"/>
        <v>98887207</v>
      </c>
    </row>
    <row r="336" spans="1:5" ht="11.25">
      <c r="A336" s="1">
        <v>412015</v>
      </c>
      <c r="B336" s="18" t="s">
        <v>1627</v>
      </c>
      <c r="C336" s="18">
        <v>0</v>
      </c>
      <c r="D336" s="18">
        <v>2178253</v>
      </c>
      <c r="E336" s="18">
        <f t="shared" si="8"/>
        <v>2178253</v>
      </c>
    </row>
    <row r="337" spans="1:5" ht="11.25">
      <c r="A337" s="1">
        <v>412043</v>
      </c>
      <c r="B337" s="18" t="s">
        <v>1870</v>
      </c>
      <c r="C337" s="18">
        <v>0</v>
      </c>
      <c r="D337" s="18">
        <v>4650408</v>
      </c>
      <c r="E337" s="18">
        <f t="shared" si="8"/>
        <v>4650408</v>
      </c>
    </row>
    <row r="338" spans="1:5" ht="11.25">
      <c r="A338" s="1">
        <v>419500</v>
      </c>
      <c r="B338" s="4" t="s">
        <v>1871</v>
      </c>
      <c r="C338" s="4">
        <f>+C340</f>
        <v>0</v>
      </c>
      <c r="D338" s="4">
        <f>SUM(D339:D340)</f>
        <v>0</v>
      </c>
      <c r="E338" s="4">
        <f t="shared" si="8"/>
        <v>0</v>
      </c>
    </row>
    <row r="339" spans="1:5" ht="11.25">
      <c r="A339" s="1">
        <v>419502</v>
      </c>
      <c r="B339" s="18" t="s">
        <v>1872</v>
      </c>
      <c r="C339" s="18">
        <v>0</v>
      </c>
      <c r="D339" s="18">
        <v>0</v>
      </c>
      <c r="E339" s="18">
        <f t="shared" si="8"/>
        <v>0</v>
      </c>
    </row>
    <row r="340" spans="1:5" ht="11.25">
      <c r="A340" s="1">
        <v>419504</v>
      </c>
      <c r="B340" s="18" t="s">
        <v>1873</v>
      </c>
      <c r="C340" s="18">
        <v>0</v>
      </c>
      <c r="D340" s="18">
        <v>0</v>
      </c>
      <c r="E340" s="18">
        <f t="shared" si="8"/>
        <v>0</v>
      </c>
    </row>
    <row r="341" spans="1:5" ht="11.25">
      <c r="A341" s="1">
        <v>430000</v>
      </c>
      <c r="B341" s="4" t="s">
        <v>71</v>
      </c>
      <c r="C341" s="4">
        <f>+C342+C345</f>
        <v>0</v>
      </c>
      <c r="D341" s="4">
        <f>+D342+D345</f>
        <v>3093569</v>
      </c>
      <c r="E341" s="4">
        <f>+C341+D341</f>
        <v>3093569</v>
      </c>
    </row>
    <row r="342" spans="1:5" ht="11.25">
      <c r="A342" s="1">
        <v>430500</v>
      </c>
      <c r="B342" s="4" t="s">
        <v>72</v>
      </c>
      <c r="C342" s="4">
        <f>SUM(C343:C344)</f>
        <v>0</v>
      </c>
      <c r="D342" s="4">
        <f>SUM(D343:D344)</f>
        <v>3484065</v>
      </c>
      <c r="E342" s="18">
        <f>+C342+D342</f>
        <v>3484065</v>
      </c>
    </row>
    <row r="343" spans="1:5" ht="11.25">
      <c r="A343" s="1">
        <v>430512</v>
      </c>
      <c r="B343" s="18" t="s">
        <v>73</v>
      </c>
      <c r="C343" s="18">
        <v>0</v>
      </c>
      <c r="D343" s="18">
        <v>3344835</v>
      </c>
      <c r="E343" s="18">
        <f>+C343+D343</f>
        <v>3344835</v>
      </c>
    </row>
    <row r="344" spans="1:5" ht="11.25">
      <c r="A344" s="1">
        <v>430515</v>
      </c>
      <c r="B344" s="18" t="s">
        <v>74</v>
      </c>
      <c r="C344" s="18">
        <v>0</v>
      </c>
      <c r="D344" s="18">
        <v>139230</v>
      </c>
      <c r="E344" s="18">
        <f>+C344+D344</f>
        <v>139230</v>
      </c>
    </row>
    <row r="345" spans="1:5" ht="11.25">
      <c r="A345" s="1">
        <v>439500</v>
      </c>
      <c r="B345" s="4" t="s">
        <v>75</v>
      </c>
      <c r="C345" s="4">
        <f>SUM(C346)</f>
        <v>0</v>
      </c>
      <c r="D345" s="4">
        <f>SUM(D346)</f>
        <v>-390496</v>
      </c>
      <c r="E345" s="4">
        <f>SUM(C345:D345)</f>
        <v>-390496</v>
      </c>
    </row>
    <row r="346" spans="1:5" ht="11.25">
      <c r="A346" s="1">
        <v>439501</v>
      </c>
      <c r="B346" s="18" t="s">
        <v>51</v>
      </c>
      <c r="C346" s="18">
        <v>0</v>
      </c>
      <c r="D346" s="18">
        <v>-390496</v>
      </c>
      <c r="E346" s="18">
        <f>SUM(C346:D346)</f>
        <v>-390496</v>
      </c>
    </row>
    <row r="347" spans="1:5" ht="11.25">
      <c r="A347" s="1">
        <v>440000</v>
      </c>
      <c r="B347" s="4" t="s">
        <v>1874</v>
      </c>
      <c r="C347" s="4">
        <v>0</v>
      </c>
      <c r="D347" s="4">
        <f>+D349</f>
        <v>1610785</v>
      </c>
      <c r="E347" s="4">
        <f t="shared" si="8"/>
        <v>1610785</v>
      </c>
    </row>
    <row r="348" spans="1:5" ht="11.25">
      <c r="A348" s="1">
        <v>440300</v>
      </c>
      <c r="B348" s="4" t="s">
        <v>76</v>
      </c>
      <c r="C348" s="18">
        <f>+C349</f>
        <v>0</v>
      </c>
      <c r="D348" s="4">
        <f>+D349</f>
        <v>1610785</v>
      </c>
      <c r="E348" s="18">
        <f t="shared" si="8"/>
        <v>1610785</v>
      </c>
    </row>
    <row r="349" spans="1:5" ht="11.25">
      <c r="A349" s="1">
        <v>440301</v>
      </c>
      <c r="B349" s="18" t="s">
        <v>1876</v>
      </c>
      <c r="C349" s="18">
        <v>0</v>
      </c>
      <c r="D349" s="18">
        <v>1610785</v>
      </c>
      <c r="E349" s="18">
        <f t="shared" si="8"/>
        <v>1610785</v>
      </c>
    </row>
    <row r="350" spans="1:5" ht="11.25">
      <c r="A350" s="1">
        <v>470000</v>
      </c>
      <c r="B350" s="4" t="s">
        <v>1877</v>
      </c>
      <c r="C350" s="4">
        <f>+C351+C365+C361+C357</f>
        <v>0</v>
      </c>
      <c r="D350" s="4">
        <f>+D351+D357+D361+D365</f>
        <v>10419402515</v>
      </c>
      <c r="E350" s="4">
        <f t="shared" si="8"/>
        <v>10419402515</v>
      </c>
    </row>
    <row r="351" spans="1:5" ht="11.25">
      <c r="A351" s="1">
        <v>470500</v>
      </c>
      <c r="B351" s="4" t="s">
        <v>1878</v>
      </c>
      <c r="C351" s="4">
        <f>SUM(C352:C356)</f>
        <v>0</v>
      </c>
      <c r="D351" s="4">
        <f>SUM(D352:D356)</f>
        <v>10355313106</v>
      </c>
      <c r="E351" s="4">
        <f t="shared" si="8"/>
        <v>10355313106</v>
      </c>
    </row>
    <row r="352" spans="1:5" ht="11.25">
      <c r="A352" s="1">
        <v>470501</v>
      </c>
      <c r="B352" s="18" t="s">
        <v>1879</v>
      </c>
      <c r="C352" s="18">
        <v>0</v>
      </c>
      <c r="D352" s="18">
        <v>14417612</v>
      </c>
      <c r="E352" s="18">
        <f t="shared" si="8"/>
        <v>14417612</v>
      </c>
    </row>
    <row r="353" spans="1:5" ht="11.25">
      <c r="A353" s="1">
        <v>470502</v>
      </c>
      <c r="B353" s="18" t="s">
        <v>1880</v>
      </c>
      <c r="C353" s="18">
        <v>0</v>
      </c>
      <c r="D353" s="18">
        <v>2090904</v>
      </c>
      <c r="E353" s="18">
        <f t="shared" si="8"/>
        <v>2090904</v>
      </c>
    </row>
    <row r="354" spans="1:5" ht="11.25">
      <c r="A354" s="1">
        <v>470505</v>
      </c>
      <c r="B354" s="18" t="s">
        <v>1881</v>
      </c>
      <c r="C354" s="18">
        <v>0</v>
      </c>
      <c r="D354" s="18">
        <v>65702851</v>
      </c>
      <c r="E354" s="18">
        <f t="shared" si="8"/>
        <v>65702851</v>
      </c>
    </row>
    <row r="355" spans="1:5" ht="11.25">
      <c r="A355" s="1">
        <v>470506</v>
      </c>
      <c r="B355" s="18" t="s">
        <v>1882</v>
      </c>
      <c r="C355" s="18">
        <v>0</v>
      </c>
      <c r="D355" s="18">
        <v>10273101739</v>
      </c>
      <c r="E355" s="18">
        <f t="shared" si="8"/>
        <v>10273101739</v>
      </c>
    </row>
    <row r="356" spans="1:5" ht="11.25">
      <c r="A356" s="1">
        <v>470507</v>
      </c>
      <c r="B356" s="18" t="s">
        <v>1883</v>
      </c>
      <c r="C356" s="18">
        <v>0</v>
      </c>
      <c r="D356" s="18">
        <v>0</v>
      </c>
      <c r="E356" s="18">
        <f t="shared" si="8"/>
        <v>0</v>
      </c>
    </row>
    <row r="357" spans="1:5" ht="11.25">
      <c r="A357" s="1">
        <v>472000</v>
      </c>
      <c r="B357" s="4" t="s">
        <v>1884</v>
      </c>
      <c r="C357" s="4">
        <f>+C358+C359</f>
        <v>0</v>
      </c>
      <c r="D357" s="4">
        <f>SUM(D358:D360)</f>
        <v>920199</v>
      </c>
      <c r="E357" s="4">
        <f t="shared" si="8"/>
        <v>920199</v>
      </c>
    </row>
    <row r="358" spans="1:5" ht="11.25">
      <c r="A358" s="1">
        <v>472002</v>
      </c>
      <c r="B358" s="18" t="s">
        <v>1872</v>
      </c>
      <c r="C358" s="18">
        <v>0</v>
      </c>
      <c r="D358" s="18">
        <v>0</v>
      </c>
      <c r="E358" s="18">
        <f t="shared" si="8"/>
        <v>0</v>
      </c>
    </row>
    <row r="359" spans="1:5" ht="11.25">
      <c r="A359" s="1">
        <v>472003</v>
      </c>
      <c r="B359" s="18" t="s">
        <v>1885</v>
      </c>
      <c r="C359" s="18">
        <v>0</v>
      </c>
      <c r="D359" s="18">
        <v>0</v>
      </c>
      <c r="E359" s="18">
        <f t="shared" si="8"/>
        <v>0</v>
      </c>
    </row>
    <row r="360" spans="1:5" ht="11.25">
      <c r="A360" s="1">
        <v>472005</v>
      </c>
      <c r="B360" s="18" t="s">
        <v>1886</v>
      </c>
      <c r="C360" s="18">
        <v>0</v>
      </c>
      <c r="D360" s="18">
        <v>920199</v>
      </c>
      <c r="E360" s="18">
        <f t="shared" si="8"/>
        <v>920199</v>
      </c>
    </row>
    <row r="361" spans="1:5" ht="11.25">
      <c r="A361" s="1">
        <v>472200</v>
      </c>
      <c r="B361" s="4" t="s">
        <v>1887</v>
      </c>
      <c r="C361" s="4">
        <f>SUM(C362:C364)</f>
        <v>0</v>
      </c>
      <c r="D361" s="4">
        <f>SUM(D362:D364)</f>
        <v>63169210</v>
      </c>
      <c r="E361" s="4">
        <f t="shared" si="8"/>
        <v>63169210</v>
      </c>
    </row>
    <row r="362" spans="1:5" ht="11.25">
      <c r="A362" s="1">
        <v>472203</v>
      </c>
      <c r="B362" s="18" t="s">
        <v>1888</v>
      </c>
      <c r="C362" s="18">
        <v>0</v>
      </c>
      <c r="D362" s="18">
        <f>51667690+1501520</f>
        <v>53169210</v>
      </c>
      <c r="E362" s="18">
        <f t="shared" si="8"/>
        <v>53169210</v>
      </c>
    </row>
    <row r="363" spans="1:5" ht="11.25">
      <c r="A363" s="1">
        <v>472205</v>
      </c>
      <c r="B363" s="18" t="s">
        <v>1889</v>
      </c>
      <c r="C363" s="18">
        <v>0</v>
      </c>
      <c r="D363" s="18">
        <v>10000000</v>
      </c>
      <c r="E363" s="18">
        <f t="shared" si="8"/>
        <v>10000000</v>
      </c>
    </row>
    <row r="364" spans="1:5" ht="11.25">
      <c r="A364" s="1">
        <v>472290</v>
      </c>
      <c r="B364" s="18" t="s">
        <v>1890</v>
      </c>
      <c r="C364" s="18">
        <v>0</v>
      </c>
      <c r="D364" s="18">
        <v>0</v>
      </c>
      <c r="E364" s="18">
        <f t="shared" si="8"/>
        <v>0</v>
      </c>
    </row>
    <row r="365" spans="1:5" ht="11.25">
      <c r="A365" s="1">
        <v>472500</v>
      </c>
      <c r="B365" s="4" t="s">
        <v>1891</v>
      </c>
      <c r="C365" s="4">
        <f>+C366</f>
        <v>0</v>
      </c>
      <c r="D365" s="4">
        <f>+D366</f>
        <v>0</v>
      </c>
      <c r="E365" s="4">
        <f t="shared" si="8"/>
        <v>0</v>
      </c>
    </row>
    <row r="366" spans="1:5" ht="11.25">
      <c r="A366" s="1">
        <v>472501</v>
      </c>
      <c r="B366" s="18" t="s">
        <v>1892</v>
      </c>
      <c r="C366" s="18">
        <v>0</v>
      </c>
      <c r="D366" s="18">
        <v>0</v>
      </c>
      <c r="E366" s="18">
        <f t="shared" si="8"/>
        <v>0</v>
      </c>
    </row>
    <row r="367" spans="1:5" ht="11.25">
      <c r="A367" s="1">
        <v>480000</v>
      </c>
      <c r="B367" s="4" t="s">
        <v>1893</v>
      </c>
      <c r="C367" s="4">
        <f>+C368+C377+C375</f>
        <v>0</v>
      </c>
      <c r="D367" s="4">
        <f>+D368+D375+D377+D387</f>
        <v>133120126</v>
      </c>
      <c r="E367" s="4">
        <f t="shared" si="8"/>
        <v>133120126</v>
      </c>
    </row>
    <row r="368" spans="1:5" ht="11.25">
      <c r="A368" s="1">
        <v>480500</v>
      </c>
      <c r="B368" s="4" t="s">
        <v>1894</v>
      </c>
      <c r="C368" s="4">
        <f>SUM(C369:C374)</f>
        <v>0</v>
      </c>
      <c r="D368" s="4">
        <f>SUM(D369:D374)</f>
        <v>34166261</v>
      </c>
      <c r="E368" s="4">
        <f t="shared" si="8"/>
        <v>34166261</v>
      </c>
    </row>
    <row r="369" spans="1:5" ht="11.25">
      <c r="A369" s="1">
        <v>480504</v>
      </c>
      <c r="B369" s="18" t="s">
        <v>1895</v>
      </c>
      <c r="C369" s="18">
        <v>0</v>
      </c>
      <c r="D369" s="18">
        <v>23192</v>
      </c>
      <c r="E369" s="18">
        <f t="shared" si="8"/>
        <v>23192</v>
      </c>
    </row>
    <row r="370" spans="1:5" ht="11.25">
      <c r="A370" s="1">
        <v>480512</v>
      </c>
      <c r="B370" s="18" t="s">
        <v>1896</v>
      </c>
      <c r="C370" s="18">
        <v>0</v>
      </c>
      <c r="D370" s="18">
        <v>0</v>
      </c>
      <c r="E370" s="18">
        <f t="shared" si="8"/>
        <v>0</v>
      </c>
    </row>
    <row r="371" spans="1:5" ht="11.25">
      <c r="A371" s="1">
        <v>480522</v>
      </c>
      <c r="B371" s="18" t="s">
        <v>1897</v>
      </c>
      <c r="C371" s="18">
        <v>0</v>
      </c>
      <c r="D371" s="18">
        <f>21006508+269431+19214</f>
        <v>21295153</v>
      </c>
      <c r="E371" s="18">
        <f t="shared" si="8"/>
        <v>21295153</v>
      </c>
    </row>
    <row r="372" spans="1:5" ht="11.25">
      <c r="A372" s="1">
        <v>480544</v>
      </c>
      <c r="B372" s="18" t="s">
        <v>1898</v>
      </c>
      <c r="C372" s="18">
        <v>0</v>
      </c>
      <c r="D372" s="18">
        <v>872929</v>
      </c>
      <c r="E372" s="18">
        <f t="shared" si="8"/>
        <v>872929</v>
      </c>
    </row>
    <row r="373" spans="1:5" ht="11.25">
      <c r="A373" s="1">
        <v>480545</v>
      </c>
      <c r="B373" s="18" t="s">
        <v>1899</v>
      </c>
      <c r="C373" s="18">
        <v>0</v>
      </c>
      <c r="D373" s="18">
        <v>11974987</v>
      </c>
      <c r="E373" s="18">
        <f aca="true" t="shared" si="10" ref="E373:E397">+C373+D373</f>
        <v>11974987</v>
      </c>
    </row>
    <row r="374" spans="1:5" ht="11.25">
      <c r="A374" s="1">
        <v>480590</v>
      </c>
      <c r="B374" s="18" t="s">
        <v>1900</v>
      </c>
      <c r="C374" s="18">
        <v>0</v>
      </c>
      <c r="D374" s="18">
        <v>0</v>
      </c>
      <c r="E374" s="18">
        <f t="shared" si="10"/>
        <v>0</v>
      </c>
    </row>
    <row r="375" spans="1:5" ht="11.25">
      <c r="A375" s="1">
        <v>480700</v>
      </c>
      <c r="B375" s="4" t="s">
        <v>1901</v>
      </c>
      <c r="C375" s="4">
        <f>+C376</f>
        <v>0</v>
      </c>
      <c r="D375" s="4">
        <f>+D376</f>
        <v>0</v>
      </c>
      <c r="E375" s="4">
        <f t="shared" si="10"/>
        <v>0</v>
      </c>
    </row>
    <row r="376" spans="1:5" ht="11.25">
      <c r="A376" s="1">
        <v>480725</v>
      </c>
      <c r="B376" s="18" t="s">
        <v>1902</v>
      </c>
      <c r="C376" s="18">
        <v>0</v>
      </c>
      <c r="D376" s="18">
        <v>0</v>
      </c>
      <c r="E376" s="18">
        <f t="shared" si="10"/>
        <v>0</v>
      </c>
    </row>
    <row r="377" spans="1:5" ht="11.25">
      <c r="A377" s="1">
        <v>481000</v>
      </c>
      <c r="B377" s="4" t="s">
        <v>1903</v>
      </c>
      <c r="C377" s="4">
        <f>SUM(C378:C386)</f>
        <v>0</v>
      </c>
      <c r="D377" s="4">
        <f>SUM(D378:D386)</f>
        <v>3784707</v>
      </c>
      <c r="E377" s="4">
        <f t="shared" si="10"/>
        <v>3784707</v>
      </c>
    </row>
    <row r="378" spans="1:5" ht="11.25">
      <c r="A378" s="1">
        <v>481001</v>
      </c>
      <c r="B378" s="18" t="s">
        <v>1904</v>
      </c>
      <c r="C378" s="18">
        <v>0</v>
      </c>
      <c r="D378" s="18">
        <v>0</v>
      </c>
      <c r="E378" s="18">
        <f t="shared" si="10"/>
        <v>0</v>
      </c>
    </row>
    <row r="379" spans="1:5" ht="11.25">
      <c r="A379" s="1">
        <v>481006</v>
      </c>
      <c r="B379" s="18" t="s">
        <v>1702</v>
      </c>
      <c r="C379" s="18">
        <v>0</v>
      </c>
      <c r="D379" s="18">
        <v>1800</v>
      </c>
      <c r="E379" s="18">
        <f>+C379+D379</f>
        <v>1800</v>
      </c>
    </row>
    <row r="380" spans="1:5" ht="11.25">
      <c r="A380" s="1">
        <v>481007</v>
      </c>
      <c r="B380" s="18" t="s">
        <v>1905</v>
      </c>
      <c r="C380" s="18">
        <v>0</v>
      </c>
      <c r="D380" s="18">
        <v>128</v>
      </c>
      <c r="E380" s="18">
        <f t="shared" si="10"/>
        <v>128</v>
      </c>
    </row>
    <row r="381" spans="1:5" ht="11.25">
      <c r="A381" s="1">
        <v>481008</v>
      </c>
      <c r="B381" s="18" t="s">
        <v>1906</v>
      </c>
      <c r="C381" s="18">
        <v>0</v>
      </c>
      <c r="D381" s="18">
        <f>8574+52809</f>
        <v>61383</v>
      </c>
      <c r="E381" s="18">
        <f t="shared" si="10"/>
        <v>61383</v>
      </c>
    </row>
    <row r="382" spans="1:5" ht="11.25">
      <c r="A382" s="1">
        <v>481017</v>
      </c>
      <c r="B382" s="18" t="s">
        <v>1907</v>
      </c>
      <c r="C382" s="18">
        <v>0</v>
      </c>
      <c r="D382" s="18">
        <v>0</v>
      </c>
      <c r="E382" s="18">
        <f t="shared" si="10"/>
        <v>0</v>
      </c>
    </row>
    <row r="383" spans="1:5" ht="11.25">
      <c r="A383" s="1">
        <v>481018</v>
      </c>
      <c r="B383" s="18" t="s">
        <v>1908</v>
      </c>
      <c r="C383" s="18">
        <v>0</v>
      </c>
      <c r="D383" s="18">
        <v>0</v>
      </c>
      <c r="E383" s="18">
        <f t="shared" si="10"/>
        <v>0</v>
      </c>
    </row>
    <row r="384" spans="1:5" ht="11.25">
      <c r="A384" s="1">
        <v>481022</v>
      </c>
      <c r="B384" s="18" t="s">
        <v>1909</v>
      </c>
      <c r="C384" s="18">
        <v>0</v>
      </c>
      <c r="D384" s="18">
        <v>654106</v>
      </c>
      <c r="E384" s="18">
        <f t="shared" si="10"/>
        <v>654106</v>
      </c>
    </row>
    <row r="385" spans="1:5" ht="11.25">
      <c r="A385" s="1">
        <v>481023</v>
      </c>
      <c r="B385" s="18" t="s">
        <v>1910</v>
      </c>
      <c r="C385" s="18">
        <v>0</v>
      </c>
      <c r="D385" s="18">
        <f>3058228+7246</f>
        <v>3065474</v>
      </c>
      <c r="E385" s="18">
        <f t="shared" si="10"/>
        <v>3065474</v>
      </c>
    </row>
    <row r="386" spans="1:5" ht="11.25">
      <c r="A386" s="1">
        <v>481090</v>
      </c>
      <c r="B386" s="18" t="s">
        <v>1911</v>
      </c>
      <c r="C386" s="18">
        <v>0</v>
      </c>
      <c r="D386" s="18">
        <v>1816</v>
      </c>
      <c r="E386" s="18">
        <f t="shared" si="10"/>
        <v>1816</v>
      </c>
    </row>
    <row r="387" spans="1:5" ht="11.25">
      <c r="A387" s="1">
        <v>481500</v>
      </c>
      <c r="B387" s="4" t="s">
        <v>1912</v>
      </c>
      <c r="C387" s="4">
        <f>+C393</f>
        <v>0</v>
      </c>
      <c r="D387" s="4">
        <f>SUM(D388:D394)</f>
        <v>95169158</v>
      </c>
      <c r="E387" s="4">
        <f t="shared" si="10"/>
        <v>95169158</v>
      </c>
    </row>
    <row r="388" spans="1:5" ht="11.25">
      <c r="A388" s="1">
        <v>481507</v>
      </c>
      <c r="B388" s="18" t="s">
        <v>1913</v>
      </c>
      <c r="C388" s="4">
        <v>0</v>
      </c>
      <c r="D388" s="18">
        <v>350</v>
      </c>
      <c r="E388" s="18">
        <f t="shared" si="10"/>
        <v>350</v>
      </c>
    </row>
    <row r="389" spans="1:5" ht="11.25">
      <c r="A389" s="1">
        <v>481509</v>
      </c>
      <c r="B389" s="18" t="s">
        <v>1645</v>
      </c>
      <c r="C389" s="4">
        <v>0</v>
      </c>
      <c r="D389" s="18">
        <v>0</v>
      </c>
      <c r="E389" s="18">
        <f t="shared" si="10"/>
        <v>0</v>
      </c>
    </row>
    <row r="390" spans="1:5" ht="11.25">
      <c r="A390" s="1">
        <v>481510</v>
      </c>
      <c r="B390" s="18" t="s">
        <v>1873</v>
      </c>
      <c r="C390" s="4">
        <v>0</v>
      </c>
      <c r="D390" s="18">
        <v>4151973</v>
      </c>
      <c r="E390" s="18">
        <f t="shared" si="10"/>
        <v>4151973</v>
      </c>
    </row>
    <row r="391" spans="1:5" ht="11.25">
      <c r="A391" s="1">
        <v>481517</v>
      </c>
      <c r="B391" s="18" t="s">
        <v>51</v>
      </c>
      <c r="C391" s="4">
        <v>0</v>
      </c>
      <c r="D391" s="18">
        <v>24638</v>
      </c>
      <c r="E391" s="18">
        <f t="shared" si="10"/>
        <v>24638</v>
      </c>
    </row>
    <row r="392" spans="1:5" ht="11.25">
      <c r="A392" s="1">
        <v>481537</v>
      </c>
      <c r="B392" s="18" t="s">
        <v>1914</v>
      </c>
      <c r="C392" s="18">
        <v>0</v>
      </c>
      <c r="D392" s="18">
        <v>0</v>
      </c>
      <c r="E392" s="18">
        <f t="shared" si="10"/>
        <v>0</v>
      </c>
    </row>
    <row r="393" spans="1:5" ht="11.25">
      <c r="A393" s="1">
        <v>481538</v>
      </c>
      <c r="B393" s="18" t="s">
        <v>1915</v>
      </c>
      <c r="C393" s="18">
        <v>0</v>
      </c>
      <c r="D393" s="18">
        <v>9107039</v>
      </c>
      <c r="E393" s="18">
        <f t="shared" si="10"/>
        <v>9107039</v>
      </c>
    </row>
    <row r="394" spans="1:5" ht="11.25">
      <c r="A394" s="1">
        <v>481539</v>
      </c>
      <c r="B394" s="18" t="s">
        <v>1916</v>
      </c>
      <c r="C394" s="18">
        <v>0</v>
      </c>
      <c r="D394" s="18">
        <v>81885158</v>
      </c>
      <c r="E394" s="18">
        <f t="shared" si="10"/>
        <v>81885158</v>
      </c>
    </row>
    <row r="395" spans="1:6" ht="11.25">
      <c r="A395" s="1">
        <v>500000</v>
      </c>
      <c r="B395" s="4" t="s">
        <v>1917</v>
      </c>
      <c r="C395" s="4">
        <f>+C396+C483+C507+C554+C559+C564+C578+C597</f>
        <v>0</v>
      </c>
      <c r="D395" s="4">
        <f>+D396+D483+D507+D554+D559+D564+D578+D597</f>
        <v>10665495758</v>
      </c>
      <c r="E395" s="4">
        <f t="shared" si="10"/>
        <v>10665495758</v>
      </c>
      <c r="F395" s="18"/>
    </row>
    <row r="396" spans="1:5" ht="11.25">
      <c r="A396" s="1">
        <v>510000</v>
      </c>
      <c r="B396" s="4" t="s">
        <v>1918</v>
      </c>
      <c r="C396" s="4">
        <f>+C397+C428+C435+C440+C425+C473</f>
        <v>0</v>
      </c>
      <c r="D396" s="4">
        <f>+D397+D425+D428+D435+D440+D473</f>
        <v>79191539</v>
      </c>
      <c r="E396" s="4">
        <f t="shared" si="10"/>
        <v>79191539</v>
      </c>
    </row>
    <row r="397" spans="1:5" ht="11.25">
      <c r="A397" s="1">
        <v>510100</v>
      </c>
      <c r="B397" s="4" t="s">
        <v>1919</v>
      </c>
      <c r="C397" s="4">
        <f>SUM(C398:C423)</f>
        <v>0</v>
      </c>
      <c r="D397" s="4">
        <f>SUM(D398:D424)</f>
        <v>15131564</v>
      </c>
      <c r="E397" s="4">
        <f t="shared" si="10"/>
        <v>15131564</v>
      </c>
    </row>
    <row r="398" spans="1:5" ht="11.25">
      <c r="A398" s="1">
        <v>510101</v>
      </c>
      <c r="B398" s="18" t="s">
        <v>1920</v>
      </c>
      <c r="C398" s="18">
        <v>0</v>
      </c>
      <c r="D398" s="18">
        <f>7901835+166557+339398</f>
        <v>8407790</v>
      </c>
      <c r="E398" s="18">
        <f>SUM(C398:D398)</f>
        <v>8407790</v>
      </c>
    </row>
    <row r="399" spans="1:5" ht="11.25">
      <c r="A399" s="1">
        <v>510102</v>
      </c>
      <c r="B399" s="18" t="s">
        <v>1921</v>
      </c>
      <c r="C399" s="18">
        <v>0</v>
      </c>
      <c r="D399" s="18">
        <v>0</v>
      </c>
      <c r="E399" s="18">
        <f aca="true" t="shared" si="11" ref="E399:E424">SUM(C399:D399)</f>
        <v>0</v>
      </c>
    </row>
    <row r="400" spans="1:5" ht="11.25">
      <c r="A400" s="1">
        <v>510103</v>
      </c>
      <c r="B400" s="18" t="s">
        <v>1922</v>
      </c>
      <c r="C400" s="18">
        <v>0</v>
      </c>
      <c r="D400" s="18">
        <f>83606+2508</f>
        <v>86114</v>
      </c>
      <c r="E400" s="18">
        <f t="shared" si="11"/>
        <v>86114</v>
      </c>
    </row>
    <row r="401" spans="1:5" ht="11.25">
      <c r="A401" s="1">
        <v>510105</v>
      </c>
      <c r="B401" s="18" t="s">
        <v>1923</v>
      </c>
      <c r="C401" s="18">
        <v>0</v>
      </c>
      <c r="D401" s="18">
        <f>124940+10657</f>
        <v>135597</v>
      </c>
      <c r="E401" s="18">
        <f t="shared" si="11"/>
        <v>135597</v>
      </c>
    </row>
    <row r="402" spans="1:5" ht="11.25">
      <c r="A402" s="1">
        <v>510106</v>
      </c>
      <c r="B402" s="18" t="s">
        <v>1924</v>
      </c>
      <c r="C402" s="18">
        <v>0</v>
      </c>
      <c r="D402" s="18">
        <f>621602+732035</f>
        <v>1353637</v>
      </c>
      <c r="E402" s="18">
        <f t="shared" si="11"/>
        <v>1353637</v>
      </c>
    </row>
    <row r="403" spans="1:5" ht="11.25">
      <c r="A403" s="1">
        <v>510107</v>
      </c>
      <c r="B403" s="18" t="s">
        <v>1925</v>
      </c>
      <c r="C403" s="18">
        <v>0</v>
      </c>
      <c r="D403" s="18">
        <f>33630+23523</f>
        <v>57153</v>
      </c>
      <c r="E403" s="18">
        <f t="shared" si="11"/>
        <v>57153</v>
      </c>
    </row>
    <row r="404" spans="1:5" ht="11.25">
      <c r="A404" s="1">
        <v>510109</v>
      </c>
      <c r="B404" s="18" t="s">
        <v>1796</v>
      </c>
      <c r="C404" s="18">
        <v>0</v>
      </c>
      <c r="D404" s="18">
        <f>390142+28521</f>
        <v>418663</v>
      </c>
      <c r="E404" s="18">
        <f t="shared" si="11"/>
        <v>418663</v>
      </c>
    </row>
    <row r="405" spans="1:5" ht="11.25">
      <c r="A405" s="1">
        <v>510110</v>
      </c>
      <c r="B405" s="18" t="s">
        <v>1926</v>
      </c>
      <c r="C405" s="18">
        <v>0</v>
      </c>
      <c r="D405" s="18">
        <f>1443933+32897+33526</f>
        <v>1510356</v>
      </c>
      <c r="E405" s="18">
        <f t="shared" si="11"/>
        <v>1510356</v>
      </c>
    </row>
    <row r="406" spans="1:5" ht="11.25">
      <c r="A406" s="1">
        <v>510111</v>
      </c>
      <c r="B406" s="18" t="s">
        <v>1927</v>
      </c>
      <c r="C406" s="18">
        <v>0</v>
      </c>
      <c r="D406" s="18">
        <v>25472</v>
      </c>
      <c r="E406" s="18">
        <f t="shared" si="11"/>
        <v>25472</v>
      </c>
    </row>
    <row r="407" spans="1:5" ht="11.25">
      <c r="A407" s="1">
        <v>510112</v>
      </c>
      <c r="B407" s="18" t="s">
        <v>1928</v>
      </c>
      <c r="C407" s="18">
        <v>0</v>
      </c>
      <c r="D407" s="18">
        <f>326914+2322</f>
        <v>329236</v>
      </c>
      <c r="E407" s="18">
        <f t="shared" si="11"/>
        <v>329236</v>
      </c>
    </row>
    <row r="408" spans="1:5" ht="11.25">
      <c r="A408" s="1">
        <v>510113</v>
      </c>
      <c r="B408" s="18" t="s">
        <v>1929</v>
      </c>
      <c r="C408" s="18">
        <v>0</v>
      </c>
      <c r="D408" s="18">
        <f>423554+7186+21511</f>
        <v>452251</v>
      </c>
      <c r="E408" s="18">
        <f t="shared" si="11"/>
        <v>452251</v>
      </c>
    </row>
    <row r="409" spans="1:5" ht="11.25">
      <c r="A409" s="1">
        <v>510114</v>
      </c>
      <c r="B409" s="18" t="s">
        <v>1930</v>
      </c>
      <c r="C409" s="18">
        <v>0</v>
      </c>
      <c r="D409" s="18">
        <f>685285+17890+39260</f>
        <v>742435</v>
      </c>
      <c r="E409" s="18">
        <f t="shared" si="11"/>
        <v>742435</v>
      </c>
    </row>
    <row r="410" spans="1:5" ht="11.25">
      <c r="A410" s="1">
        <v>510116</v>
      </c>
      <c r="B410" s="18" t="s">
        <v>1931</v>
      </c>
      <c r="C410" s="18">
        <v>0</v>
      </c>
      <c r="D410" s="18">
        <v>7285</v>
      </c>
      <c r="E410" s="18">
        <f t="shared" si="11"/>
        <v>7285</v>
      </c>
    </row>
    <row r="411" spans="1:5" ht="11.25">
      <c r="A411" s="1">
        <v>510117</v>
      </c>
      <c r="B411" s="18" t="s">
        <v>1818</v>
      </c>
      <c r="C411" s="18">
        <v>0</v>
      </c>
      <c r="D411" s="18">
        <f>7256+30697</f>
        <v>37953</v>
      </c>
      <c r="E411" s="18">
        <f t="shared" si="11"/>
        <v>37953</v>
      </c>
    </row>
    <row r="412" spans="1:5" ht="11.25">
      <c r="A412" s="1">
        <v>510118</v>
      </c>
      <c r="B412" s="18" t="s">
        <v>1932</v>
      </c>
      <c r="C412" s="18">
        <v>0</v>
      </c>
      <c r="D412" s="18">
        <f>906+1861</f>
        <v>2767</v>
      </c>
      <c r="E412" s="18">
        <f t="shared" si="11"/>
        <v>2767</v>
      </c>
    </row>
    <row r="413" spans="1:5" ht="11.25">
      <c r="A413" s="1">
        <v>510119</v>
      </c>
      <c r="B413" s="2" t="s">
        <v>1822</v>
      </c>
      <c r="C413" s="18">
        <v>0</v>
      </c>
      <c r="D413" s="18">
        <f>224266+4965+406</f>
        <v>229637</v>
      </c>
      <c r="E413" s="18">
        <f t="shared" si="11"/>
        <v>229637</v>
      </c>
    </row>
    <row r="414" spans="1:5" ht="11.25">
      <c r="A414" s="1">
        <v>510121</v>
      </c>
      <c r="B414" s="18" t="s">
        <v>1933</v>
      </c>
      <c r="C414" s="18">
        <v>0</v>
      </c>
      <c r="D414" s="18">
        <v>0</v>
      </c>
      <c r="E414" s="18">
        <f>SUM(C414:D414)</f>
        <v>0</v>
      </c>
    </row>
    <row r="415" spans="1:5" ht="11.25">
      <c r="A415" s="1">
        <v>510123</v>
      </c>
      <c r="B415" s="18" t="s">
        <v>1934</v>
      </c>
      <c r="C415" s="18">
        <v>0</v>
      </c>
      <c r="D415" s="18">
        <f>8191+1445+5346</f>
        <v>14982</v>
      </c>
      <c r="E415" s="18">
        <f t="shared" si="11"/>
        <v>14982</v>
      </c>
    </row>
    <row r="416" spans="1:5" ht="11.25">
      <c r="A416" s="1">
        <v>510124</v>
      </c>
      <c r="B416" s="18" t="s">
        <v>1817</v>
      </c>
      <c r="C416" s="18">
        <v>0</v>
      </c>
      <c r="D416" s="18">
        <f>787742+20861+47791</f>
        <v>856394</v>
      </c>
      <c r="E416" s="18">
        <f t="shared" si="11"/>
        <v>856394</v>
      </c>
    </row>
    <row r="417" spans="1:5" ht="11.25">
      <c r="A417" s="1">
        <v>510130</v>
      </c>
      <c r="B417" s="18" t="s">
        <v>1935</v>
      </c>
      <c r="C417" s="18">
        <v>0</v>
      </c>
      <c r="D417" s="18">
        <f>236834+13637+23580</f>
        <v>274051</v>
      </c>
      <c r="E417" s="18">
        <f t="shared" si="11"/>
        <v>274051</v>
      </c>
    </row>
    <row r="418" spans="1:5" ht="11.25">
      <c r="A418" s="1">
        <v>510131</v>
      </c>
      <c r="B418" s="18" t="s">
        <v>1936</v>
      </c>
      <c r="C418" s="18">
        <v>0</v>
      </c>
      <c r="D418" s="18">
        <f>5493+1892</f>
        <v>7385</v>
      </c>
      <c r="E418" s="18">
        <f t="shared" si="11"/>
        <v>7385</v>
      </c>
    </row>
    <row r="419" spans="1:5" ht="11.25">
      <c r="A419" s="1">
        <v>510133</v>
      </c>
      <c r="B419" s="18" t="s">
        <v>1937</v>
      </c>
      <c r="C419" s="18">
        <v>0</v>
      </c>
      <c r="D419" s="18">
        <v>0</v>
      </c>
      <c r="E419" s="18">
        <f t="shared" si="11"/>
        <v>0</v>
      </c>
    </row>
    <row r="420" spans="1:5" ht="11.25">
      <c r="A420" s="1">
        <v>510150</v>
      </c>
      <c r="B420" s="18" t="s">
        <v>1938</v>
      </c>
      <c r="C420" s="18">
        <v>0</v>
      </c>
      <c r="D420" s="18">
        <v>10101</v>
      </c>
      <c r="E420" s="18">
        <f t="shared" si="11"/>
        <v>10101</v>
      </c>
    </row>
    <row r="421" spans="1:5" ht="11.25">
      <c r="A421" s="1">
        <v>510152</v>
      </c>
      <c r="B421" s="18" t="s">
        <v>1939</v>
      </c>
      <c r="C421" s="18">
        <v>0</v>
      </c>
      <c r="D421" s="18">
        <f>88590+7758+29808</f>
        <v>126156</v>
      </c>
      <c r="E421" s="18">
        <f t="shared" si="11"/>
        <v>126156</v>
      </c>
    </row>
    <row r="422" spans="1:5" ht="11.25">
      <c r="A422" s="1">
        <v>510156</v>
      </c>
      <c r="B422" s="18" t="s">
        <v>1940</v>
      </c>
      <c r="C422" s="18">
        <v>0</v>
      </c>
      <c r="D422" s="18">
        <f>9545+20008</f>
        <v>29553</v>
      </c>
      <c r="E422" s="18">
        <f t="shared" si="11"/>
        <v>29553</v>
      </c>
    </row>
    <row r="423" spans="1:5" ht="11.25">
      <c r="A423" s="1">
        <v>510160</v>
      </c>
      <c r="B423" s="18" t="s">
        <v>1941</v>
      </c>
      <c r="C423" s="18">
        <v>0</v>
      </c>
      <c r="D423" s="18">
        <f>10955+1355+4286</f>
        <v>16596</v>
      </c>
      <c r="E423" s="18">
        <f t="shared" si="11"/>
        <v>16596</v>
      </c>
    </row>
    <row r="424" spans="1:5" ht="11.25">
      <c r="A424" s="1">
        <v>510190</v>
      </c>
      <c r="B424" s="18" t="s">
        <v>1942</v>
      </c>
      <c r="C424" s="18">
        <v>0</v>
      </c>
      <c r="D424" s="18">
        <v>0</v>
      </c>
      <c r="E424" s="18">
        <f t="shared" si="11"/>
        <v>0</v>
      </c>
    </row>
    <row r="425" spans="1:5" ht="11.25">
      <c r="A425" s="1">
        <v>510200</v>
      </c>
      <c r="B425" s="4" t="s">
        <v>1943</v>
      </c>
      <c r="C425" s="4">
        <f>+C426+C427</f>
        <v>0</v>
      </c>
      <c r="D425" s="4">
        <f>+D426+D427</f>
        <v>25430</v>
      </c>
      <c r="E425" s="4">
        <f aca="true" t="shared" si="12" ref="E425:E488">+C425+D425</f>
        <v>25430</v>
      </c>
    </row>
    <row r="426" spans="1:5" ht="11.25">
      <c r="A426" s="1">
        <v>510203</v>
      </c>
      <c r="B426" s="18" t="s">
        <v>1944</v>
      </c>
      <c r="C426" s="18">
        <v>0</v>
      </c>
      <c r="D426" s="18">
        <v>25430</v>
      </c>
      <c r="E426" s="18">
        <f t="shared" si="12"/>
        <v>25430</v>
      </c>
    </row>
    <row r="427" spans="1:5" ht="11.25">
      <c r="A427" s="1">
        <v>510207</v>
      </c>
      <c r="B427" s="18" t="s">
        <v>1945</v>
      </c>
      <c r="C427" s="18">
        <v>0</v>
      </c>
      <c r="D427" s="18">
        <v>0</v>
      </c>
      <c r="E427" s="18">
        <f t="shared" si="12"/>
        <v>0</v>
      </c>
    </row>
    <row r="428" spans="1:5" ht="11.25">
      <c r="A428" s="1">
        <v>510300</v>
      </c>
      <c r="B428" s="4" t="s">
        <v>1946</v>
      </c>
      <c r="C428" s="4">
        <f>SUM(C429:C434)</f>
        <v>0</v>
      </c>
      <c r="D428" s="4">
        <f>SUM(D429:D433)</f>
        <v>2095828</v>
      </c>
      <c r="E428" s="4">
        <f t="shared" si="12"/>
        <v>2095828</v>
      </c>
    </row>
    <row r="429" spans="1:5" ht="11.25">
      <c r="A429" s="1">
        <v>510302</v>
      </c>
      <c r="B429" s="18" t="s">
        <v>1947</v>
      </c>
      <c r="C429" s="18">
        <v>0</v>
      </c>
      <c r="D429" s="18">
        <f>315145+9310+40140</f>
        <v>364595</v>
      </c>
      <c r="E429" s="18">
        <f t="shared" si="12"/>
        <v>364595</v>
      </c>
    </row>
    <row r="430" spans="1:5" ht="11.25">
      <c r="A430" s="1">
        <v>510303</v>
      </c>
      <c r="B430" s="18" t="s">
        <v>1948</v>
      </c>
      <c r="C430" s="18">
        <v>0</v>
      </c>
      <c r="D430" s="18">
        <f>610179+17370+170949</f>
        <v>798498</v>
      </c>
      <c r="E430" s="18">
        <f t="shared" si="12"/>
        <v>798498</v>
      </c>
    </row>
    <row r="431" spans="1:5" ht="11.25">
      <c r="A431" s="1">
        <v>510305</v>
      </c>
      <c r="B431" s="18" t="s">
        <v>1949</v>
      </c>
      <c r="C431" s="18">
        <v>0</v>
      </c>
      <c r="D431" s="18">
        <f>35386+1078+4897</f>
        <v>41361</v>
      </c>
      <c r="E431" s="18">
        <f t="shared" si="12"/>
        <v>41361</v>
      </c>
    </row>
    <row r="432" spans="1:5" ht="11.25">
      <c r="A432" s="1">
        <v>510306</v>
      </c>
      <c r="B432" s="18" t="s">
        <v>1950</v>
      </c>
      <c r="C432" s="18">
        <v>0</v>
      </c>
      <c r="D432" s="18">
        <f>519531+6696</f>
        <v>526227</v>
      </c>
      <c r="E432" s="18">
        <f t="shared" si="12"/>
        <v>526227</v>
      </c>
    </row>
    <row r="433" spans="1:5" ht="11.25">
      <c r="A433" s="1">
        <v>510307</v>
      </c>
      <c r="B433" s="18" t="s">
        <v>1951</v>
      </c>
      <c r="C433" s="18">
        <v>0</v>
      </c>
      <c r="D433" s="18">
        <f>340190+17124+7833</f>
        <v>365147</v>
      </c>
      <c r="E433" s="18">
        <f t="shared" si="12"/>
        <v>365147</v>
      </c>
    </row>
    <row r="434" spans="1:5" ht="11.25">
      <c r="A434" s="1">
        <v>510390</v>
      </c>
      <c r="B434" s="18" t="s">
        <v>1952</v>
      </c>
      <c r="C434" s="18">
        <v>0</v>
      </c>
      <c r="D434" s="18">
        <v>0</v>
      </c>
      <c r="E434" s="18">
        <f t="shared" si="12"/>
        <v>0</v>
      </c>
    </row>
    <row r="435" spans="1:5" ht="11.25">
      <c r="A435" s="1">
        <v>510400</v>
      </c>
      <c r="B435" s="4" t="s">
        <v>1953</v>
      </c>
      <c r="C435" s="4">
        <f>SUM(C436:C439)</f>
        <v>0</v>
      </c>
      <c r="D435" s="4">
        <f>SUM(D436:D439)</f>
        <v>479786</v>
      </c>
      <c r="E435" s="4">
        <f t="shared" si="12"/>
        <v>479786</v>
      </c>
    </row>
    <row r="436" spans="1:5" ht="11.25">
      <c r="A436" s="1">
        <v>510401</v>
      </c>
      <c r="B436" s="18" t="s">
        <v>1954</v>
      </c>
      <c r="C436" s="18">
        <v>0</v>
      </c>
      <c r="D436" s="18">
        <f>262530+6983+30594</f>
        <v>300107</v>
      </c>
      <c r="E436" s="18">
        <f t="shared" si="12"/>
        <v>300107</v>
      </c>
    </row>
    <row r="437" spans="1:5" ht="11.25">
      <c r="A437" s="1">
        <v>510402</v>
      </c>
      <c r="B437" s="18" t="s">
        <v>1955</v>
      </c>
      <c r="C437" s="18">
        <v>0</v>
      </c>
      <c r="D437" s="18">
        <f>43756+1164</f>
        <v>44920</v>
      </c>
      <c r="E437" s="18">
        <f t="shared" si="12"/>
        <v>44920</v>
      </c>
    </row>
    <row r="438" spans="1:5" ht="11.25">
      <c r="A438" s="1">
        <v>510403</v>
      </c>
      <c r="B438" s="18" t="s">
        <v>1956</v>
      </c>
      <c r="C438" s="18">
        <v>0</v>
      </c>
      <c r="D438" s="18">
        <f>43756+1164</f>
        <v>44920</v>
      </c>
      <c r="E438" s="18">
        <f t="shared" si="12"/>
        <v>44920</v>
      </c>
    </row>
    <row r="439" spans="1:5" ht="11.25">
      <c r="A439" s="1">
        <v>510404</v>
      </c>
      <c r="B439" s="18" t="s">
        <v>1957</v>
      </c>
      <c r="C439" s="18">
        <v>0</v>
      </c>
      <c r="D439" s="18">
        <f>87512+2327</f>
        <v>89839</v>
      </c>
      <c r="E439" s="18">
        <f t="shared" si="12"/>
        <v>89839</v>
      </c>
    </row>
    <row r="440" spans="1:5" ht="11.25">
      <c r="A440" s="1">
        <v>511100</v>
      </c>
      <c r="B440" s="4" t="s">
        <v>1958</v>
      </c>
      <c r="C440" s="4">
        <f>SUM(C441:C473)</f>
        <v>0</v>
      </c>
      <c r="D440" s="4">
        <f>SUM(D441:D472)</f>
        <v>8195230</v>
      </c>
      <c r="E440" s="4">
        <f t="shared" si="12"/>
        <v>8195230</v>
      </c>
    </row>
    <row r="441" spans="1:5" ht="11.25">
      <c r="A441" s="1">
        <v>511103</v>
      </c>
      <c r="B441" s="18" t="s">
        <v>1959</v>
      </c>
      <c r="C441" s="18">
        <v>0</v>
      </c>
      <c r="D441" s="18">
        <v>0</v>
      </c>
      <c r="E441" s="18">
        <f t="shared" si="12"/>
        <v>0</v>
      </c>
    </row>
    <row r="442" spans="1:5" ht="11.25">
      <c r="A442" s="1">
        <v>511104</v>
      </c>
      <c r="B442" s="18" t="s">
        <v>1960</v>
      </c>
      <c r="C442" s="18">
        <v>0</v>
      </c>
      <c r="D442" s="18">
        <v>0</v>
      </c>
      <c r="E442" s="18">
        <f t="shared" si="12"/>
        <v>0</v>
      </c>
    </row>
    <row r="443" spans="1:5" ht="11.25">
      <c r="A443" s="1">
        <v>511106</v>
      </c>
      <c r="B443" s="18" t="s">
        <v>1711</v>
      </c>
      <c r="C443" s="18">
        <v>0</v>
      </c>
      <c r="D443" s="18">
        <v>88137</v>
      </c>
      <c r="E443" s="18">
        <f t="shared" si="12"/>
        <v>88137</v>
      </c>
    </row>
    <row r="444" spans="1:5" ht="11.25">
      <c r="A444" s="1">
        <v>511109</v>
      </c>
      <c r="B444" s="18" t="s">
        <v>1712</v>
      </c>
      <c r="C444" s="18">
        <v>0</v>
      </c>
      <c r="D444" s="18">
        <v>273038</v>
      </c>
      <c r="E444" s="18">
        <f t="shared" si="12"/>
        <v>273038</v>
      </c>
    </row>
    <row r="445" spans="1:5" ht="11.25">
      <c r="A445" s="1">
        <v>511111</v>
      </c>
      <c r="B445" s="18" t="s">
        <v>1961</v>
      </c>
      <c r="C445" s="18">
        <v>0</v>
      </c>
      <c r="D445" s="18">
        <f>1367471+1442509</f>
        <v>2809980</v>
      </c>
      <c r="E445" s="18">
        <f t="shared" si="12"/>
        <v>2809980</v>
      </c>
    </row>
    <row r="446" spans="1:5" ht="11.25">
      <c r="A446" s="1">
        <v>511113</v>
      </c>
      <c r="B446" s="18" t="s">
        <v>1962</v>
      </c>
      <c r="C446" s="18">
        <v>0</v>
      </c>
      <c r="D446" s="18">
        <f>262719+36647+48980</f>
        <v>348346</v>
      </c>
      <c r="E446" s="18">
        <f t="shared" si="12"/>
        <v>348346</v>
      </c>
    </row>
    <row r="447" spans="1:5" ht="11.25">
      <c r="A447" s="1">
        <v>511114</v>
      </c>
      <c r="B447" s="18" t="s">
        <v>1963</v>
      </c>
      <c r="C447" s="18">
        <v>0</v>
      </c>
      <c r="D447" s="18">
        <f>62903+56031+443954</f>
        <v>562888</v>
      </c>
      <c r="E447" s="18">
        <f t="shared" si="12"/>
        <v>562888</v>
      </c>
    </row>
    <row r="448" spans="1:5" ht="11.25">
      <c r="A448" s="1">
        <v>511115</v>
      </c>
      <c r="B448" s="18" t="s">
        <v>1705</v>
      </c>
      <c r="C448" s="18">
        <v>0</v>
      </c>
      <c r="D448" s="18">
        <f>426770+35540+407583</f>
        <v>869893</v>
      </c>
      <c r="E448" s="18">
        <f t="shared" si="12"/>
        <v>869893</v>
      </c>
    </row>
    <row r="449" spans="1:5" ht="11.25">
      <c r="A449" s="1">
        <v>511116</v>
      </c>
      <c r="B449" s="18" t="s">
        <v>1964</v>
      </c>
      <c r="C449" s="18">
        <v>0</v>
      </c>
      <c r="D449" s="18">
        <v>60997</v>
      </c>
      <c r="E449" s="18">
        <f t="shared" si="12"/>
        <v>60997</v>
      </c>
    </row>
    <row r="450" spans="1:5" ht="11.25">
      <c r="A450" s="1">
        <v>511117</v>
      </c>
      <c r="B450" s="18" t="s">
        <v>1776</v>
      </c>
      <c r="C450" s="18">
        <v>0</v>
      </c>
      <c r="D450" s="18">
        <f>601080+52678+128602</f>
        <v>782360</v>
      </c>
      <c r="E450" s="18">
        <f t="shared" si="12"/>
        <v>782360</v>
      </c>
    </row>
    <row r="451" spans="1:5" ht="11.25">
      <c r="A451" s="1">
        <v>511118</v>
      </c>
      <c r="B451" s="18" t="s">
        <v>1702</v>
      </c>
      <c r="C451" s="18">
        <v>0</v>
      </c>
      <c r="D451" s="18">
        <f>34306+39235</f>
        <v>73541</v>
      </c>
      <c r="E451" s="18">
        <f t="shared" si="12"/>
        <v>73541</v>
      </c>
    </row>
    <row r="452" spans="1:5" ht="11.25">
      <c r="A452" s="1">
        <v>511119</v>
      </c>
      <c r="B452" s="18" t="s">
        <v>1965</v>
      </c>
      <c r="C452" s="18">
        <v>0</v>
      </c>
      <c r="D452" s="18">
        <f>625753+52570+82146</f>
        <v>760469</v>
      </c>
      <c r="E452" s="18">
        <f t="shared" si="12"/>
        <v>760469</v>
      </c>
    </row>
    <row r="453" spans="1:5" ht="11.25">
      <c r="A453" s="1">
        <v>511120</v>
      </c>
      <c r="B453" s="18" t="s">
        <v>1966</v>
      </c>
      <c r="C453" s="18">
        <v>0</v>
      </c>
      <c r="D453" s="18">
        <f>27020+400</f>
        <v>27420</v>
      </c>
      <c r="E453" s="18">
        <f t="shared" si="12"/>
        <v>27420</v>
      </c>
    </row>
    <row r="454" spans="1:5" ht="11.25">
      <c r="A454" s="1">
        <v>511121</v>
      </c>
      <c r="B454" s="18" t="s">
        <v>1967</v>
      </c>
      <c r="C454" s="18">
        <v>0</v>
      </c>
      <c r="D454" s="18">
        <f>66236+20926+11936</f>
        <v>99098</v>
      </c>
      <c r="E454" s="18">
        <f t="shared" si="12"/>
        <v>99098</v>
      </c>
    </row>
    <row r="455" spans="1:5" ht="11.25">
      <c r="A455" s="1">
        <v>511122</v>
      </c>
      <c r="B455" s="18" t="s">
        <v>77</v>
      </c>
      <c r="C455" s="18">
        <v>0</v>
      </c>
      <c r="D455" s="18">
        <v>15888</v>
      </c>
      <c r="E455" s="18">
        <f t="shared" si="12"/>
        <v>15888</v>
      </c>
    </row>
    <row r="456" spans="1:5" ht="11.25">
      <c r="A456" s="1">
        <v>511123</v>
      </c>
      <c r="B456" s="18" t="s">
        <v>1968</v>
      </c>
      <c r="C456" s="18">
        <v>0</v>
      </c>
      <c r="D456" s="18">
        <f>125964+64647+47936</f>
        <v>238547</v>
      </c>
      <c r="E456" s="18">
        <f t="shared" si="12"/>
        <v>238547</v>
      </c>
    </row>
    <row r="457" spans="1:5" ht="11.25">
      <c r="A457" s="1">
        <v>511125</v>
      </c>
      <c r="B457" s="18" t="s">
        <v>1969</v>
      </c>
      <c r="C457" s="18">
        <v>0</v>
      </c>
      <c r="D457" s="18">
        <f>239764+6012+62783</f>
        <v>308559</v>
      </c>
      <c r="E457" s="18">
        <f t="shared" si="12"/>
        <v>308559</v>
      </c>
    </row>
    <row r="458" spans="1:5" ht="11.25">
      <c r="A458" s="1">
        <v>511126</v>
      </c>
      <c r="B458" s="18" t="s">
        <v>1970</v>
      </c>
      <c r="C458" s="18">
        <v>0</v>
      </c>
      <c r="D458" s="18">
        <v>5</v>
      </c>
      <c r="E458" s="18">
        <f t="shared" si="12"/>
        <v>5</v>
      </c>
    </row>
    <row r="459" spans="1:5" ht="11.25">
      <c r="A459" s="1">
        <v>511127</v>
      </c>
      <c r="B459" s="18" t="s">
        <v>78</v>
      </c>
      <c r="C459" s="18">
        <v>0</v>
      </c>
      <c r="D459" s="18">
        <v>31660</v>
      </c>
      <c r="E459" s="18">
        <f t="shared" si="12"/>
        <v>31660</v>
      </c>
    </row>
    <row r="460" spans="1:5" ht="11.25">
      <c r="A460" s="1">
        <v>511128</v>
      </c>
      <c r="B460" s="18" t="s">
        <v>1971</v>
      </c>
      <c r="C460" s="18">
        <v>0</v>
      </c>
      <c r="D460" s="18">
        <f>154866+1240</f>
        <v>156106</v>
      </c>
      <c r="E460" s="18">
        <f t="shared" si="12"/>
        <v>156106</v>
      </c>
    </row>
    <row r="461" spans="1:5" ht="11.25">
      <c r="A461" s="1">
        <v>511131</v>
      </c>
      <c r="B461" s="18" t="s">
        <v>1972</v>
      </c>
      <c r="C461" s="18">
        <v>0</v>
      </c>
      <c r="D461" s="18">
        <v>91589</v>
      </c>
      <c r="E461" s="18">
        <f t="shared" si="12"/>
        <v>91589</v>
      </c>
    </row>
    <row r="462" spans="1:5" ht="11.25">
      <c r="A462" s="1">
        <v>511132</v>
      </c>
      <c r="B462" s="18" t="s">
        <v>1973</v>
      </c>
      <c r="C462" s="18">
        <v>0</v>
      </c>
      <c r="D462" s="18">
        <v>3420</v>
      </c>
      <c r="E462" s="18">
        <f t="shared" si="12"/>
        <v>3420</v>
      </c>
    </row>
    <row r="463" spans="1:5" ht="11.25">
      <c r="A463" s="1">
        <v>511133</v>
      </c>
      <c r="B463" s="18" t="s">
        <v>1974</v>
      </c>
      <c r="C463" s="18">
        <v>0</v>
      </c>
      <c r="D463" s="18">
        <v>0</v>
      </c>
      <c r="E463" s="18">
        <f t="shared" si="12"/>
        <v>0</v>
      </c>
    </row>
    <row r="464" spans="1:5" ht="11.25">
      <c r="A464" s="1">
        <v>511136</v>
      </c>
      <c r="B464" s="18" t="s">
        <v>79</v>
      </c>
      <c r="C464" s="18">
        <v>0</v>
      </c>
      <c r="D464" s="18">
        <v>73505</v>
      </c>
      <c r="E464" s="18">
        <f t="shared" si="12"/>
        <v>73505</v>
      </c>
    </row>
    <row r="465" spans="1:5" ht="11.25">
      <c r="A465" s="1">
        <v>511137</v>
      </c>
      <c r="B465" s="18" t="s">
        <v>1975</v>
      </c>
      <c r="C465" s="18">
        <v>0</v>
      </c>
      <c r="D465" s="18">
        <v>70532</v>
      </c>
      <c r="E465" s="18">
        <f t="shared" si="12"/>
        <v>70532</v>
      </c>
    </row>
    <row r="466" spans="1:5" ht="11.25">
      <c r="A466" s="1">
        <v>511146</v>
      </c>
      <c r="B466" s="18" t="s">
        <v>1976</v>
      </c>
      <c r="C466" s="18">
        <v>0</v>
      </c>
      <c r="D466" s="18">
        <f>62817+17749</f>
        <v>80566</v>
      </c>
      <c r="E466" s="18">
        <f t="shared" si="12"/>
        <v>80566</v>
      </c>
    </row>
    <row r="467" spans="1:5" ht="11.25">
      <c r="A467" s="1">
        <v>511149</v>
      </c>
      <c r="B467" s="18" t="s">
        <v>1977</v>
      </c>
      <c r="C467" s="18">
        <v>0</v>
      </c>
      <c r="D467" s="18">
        <f>187109+5640+17828</f>
        <v>210577</v>
      </c>
      <c r="E467" s="18">
        <f t="shared" si="12"/>
        <v>210577</v>
      </c>
    </row>
    <row r="468" spans="1:5" ht="11.25">
      <c r="A468" s="1">
        <v>511150</v>
      </c>
      <c r="B468" s="18" t="s">
        <v>1978</v>
      </c>
      <c r="C468" s="18">
        <v>0</v>
      </c>
      <c r="D468" s="18">
        <v>3863</v>
      </c>
      <c r="E468" s="18">
        <f t="shared" si="12"/>
        <v>3863</v>
      </c>
    </row>
    <row r="469" spans="1:5" ht="11.25">
      <c r="A469" s="1">
        <v>511152</v>
      </c>
      <c r="B469" s="18" t="s">
        <v>80</v>
      </c>
      <c r="C469" s="18">
        <v>0</v>
      </c>
      <c r="D469" s="18">
        <v>1177</v>
      </c>
      <c r="E469" s="18">
        <f t="shared" si="12"/>
        <v>1177</v>
      </c>
    </row>
    <row r="470" spans="1:5" ht="11.25">
      <c r="A470" s="1">
        <v>511154</v>
      </c>
      <c r="B470" s="18" t="s">
        <v>1979</v>
      </c>
      <c r="C470" s="18">
        <v>0</v>
      </c>
      <c r="D470" s="18">
        <f>97996+42789</f>
        <v>140785</v>
      </c>
      <c r="E470" s="18">
        <f t="shared" si="12"/>
        <v>140785</v>
      </c>
    </row>
    <row r="471" spans="1:5" ht="11.25">
      <c r="A471" s="1">
        <v>511155</v>
      </c>
      <c r="B471" s="18" t="s">
        <v>1980</v>
      </c>
      <c r="C471" s="18">
        <v>0</v>
      </c>
      <c r="D471" s="18">
        <f>1874+3726</f>
        <v>5600</v>
      </c>
      <c r="E471" s="18">
        <f t="shared" si="12"/>
        <v>5600</v>
      </c>
    </row>
    <row r="472" spans="1:5" ht="11.25">
      <c r="A472" s="1">
        <v>511190</v>
      </c>
      <c r="B472" s="18" t="s">
        <v>1981</v>
      </c>
      <c r="C472" s="18">
        <v>0</v>
      </c>
      <c r="D472" s="18">
        <v>6684</v>
      </c>
      <c r="E472" s="18">
        <f t="shared" si="12"/>
        <v>6684</v>
      </c>
    </row>
    <row r="473" spans="1:5" ht="11.25">
      <c r="A473" s="1">
        <v>512000</v>
      </c>
      <c r="B473" s="4" t="s">
        <v>1982</v>
      </c>
      <c r="C473" s="4">
        <f>SUM(C474:C482)</f>
        <v>0</v>
      </c>
      <c r="D473" s="4">
        <f>SUM(D474:D482)</f>
        <v>53263701</v>
      </c>
      <c r="E473" s="4">
        <f t="shared" si="12"/>
        <v>53263701</v>
      </c>
    </row>
    <row r="474" spans="1:5" ht="11.25">
      <c r="A474" s="1">
        <v>512001</v>
      </c>
      <c r="B474" s="18" t="s">
        <v>1806</v>
      </c>
      <c r="C474" s="18">
        <v>0</v>
      </c>
      <c r="D474" s="18">
        <f>21915+4745</f>
        <v>26660</v>
      </c>
      <c r="E474" s="18">
        <f t="shared" si="12"/>
        <v>26660</v>
      </c>
    </row>
    <row r="475" spans="1:5" ht="11.25">
      <c r="A475" s="1">
        <v>512002</v>
      </c>
      <c r="B475" s="18" t="s">
        <v>1983</v>
      </c>
      <c r="C475" s="18">
        <v>0</v>
      </c>
      <c r="D475" s="18">
        <f>53207203+6623</f>
        <v>53213826</v>
      </c>
      <c r="E475" s="18">
        <f t="shared" si="12"/>
        <v>53213826</v>
      </c>
    </row>
    <row r="476" spans="1:5" ht="11.25">
      <c r="A476" s="1">
        <v>512003</v>
      </c>
      <c r="B476" s="18" t="s">
        <v>1984</v>
      </c>
      <c r="C476" s="18">
        <v>0</v>
      </c>
      <c r="D476" s="18">
        <v>16267</v>
      </c>
      <c r="E476" s="18">
        <f>SUM(C476:D476)</f>
        <v>16267</v>
      </c>
    </row>
    <row r="477" spans="1:5" ht="11.25">
      <c r="A477" s="1">
        <v>512006</v>
      </c>
      <c r="B477" s="18" t="s">
        <v>1807</v>
      </c>
      <c r="C477" s="18">
        <v>0</v>
      </c>
      <c r="D477" s="18">
        <v>0</v>
      </c>
      <c r="E477" s="18">
        <f t="shared" si="12"/>
        <v>0</v>
      </c>
    </row>
    <row r="478" spans="1:5" ht="11.25">
      <c r="A478" s="1">
        <v>512007</v>
      </c>
      <c r="B478" s="18" t="s">
        <v>1863</v>
      </c>
      <c r="C478" s="18">
        <v>0</v>
      </c>
      <c r="D478" s="18">
        <v>1544</v>
      </c>
      <c r="E478" s="18">
        <f t="shared" si="12"/>
        <v>1544</v>
      </c>
    </row>
    <row r="479" spans="1:5" ht="11.25">
      <c r="A479" s="1">
        <v>512009</v>
      </c>
      <c r="B479" s="18" t="s">
        <v>1985</v>
      </c>
      <c r="C479" s="18">
        <v>0</v>
      </c>
      <c r="D479" s="18">
        <v>1546</v>
      </c>
      <c r="E479" s="18">
        <f>+C479+D479</f>
        <v>1546</v>
      </c>
    </row>
    <row r="480" spans="1:5" ht="11.25">
      <c r="A480" s="1">
        <v>512010</v>
      </c>
      <c r="B480" s="18" t="s">
        <v>1862</v>
      </c>
      <c r="C480" s="18">
        <v>0</v>
      </c>
      <c r="D480" s="18">
        <v>1783</v>
      </c>
      <c r="E480" s="18">
        <f>+C480+D480</f>
        <v>1783</v>
      </c>
    </row>
    <row r="481" spans="1:5" ht="11.25">
      <c r="A481" s="1">
        <v>512011</v>
      </c>
      <c r="B481" s="18" t="s">
        <v>1809</v>
      </c>
      <c r="C481" s="18">
        <v>0</v>
      </c>
      <c r="D481" s="18">
        <f>356+335+1089</f>
        <v>1780</v>
      </c>
      <c r="E481" s="18">
        <f t="shared" si="12"/>
        <v>1780</v>
      </c>
    </row>
    <row r="482" spans="1:5" ht="11.25">
      <c r="A482" s="1">
        <v>512090</v>
      </c>
      <c r="B482" s="18" t="s">
        <v>1986</v>
      </c>
      <c r="C482" s="18">
        <v>0</v>
      </c>
      <c r="D482" s="18">
        <v>295</v>
      </c>
      <c r="E482" s="18">
        <f t="shared" si="12"/>
        <v>295</v>
      </c>
    </row>
    <row r="483" spans="1:5" ht="11.25">
      <c r="A483" s="1">
        <v>530000</v>
      </c>
      <c r="B483" s="4" t="s">
        <v>1987</v>
      </c>
      <c r="C483" s="4">
        <f>+C484+C488+C492</f>
        <v>0</v>
      </c>
      <c r="D483" s="4">
        <f>+D484+D488+D490+D492+D494+D502+D504</f>
        <v>1492544</v>
      </c>
      <c r="E483" s="4">
        <f t="shared" si="12"/>
        <v>1492544</v>
      </c>
    </row>
    <row r="484" spans="1:5" ht="11.25">
      <c r="A484" s="1">
        <v>530400</v>
      </c>
      <c r="B484" s="4" t="s">
        <v>1988</v>
      </c>
      <c r="C484" s="4">
        <f>SUM(C485:C487)</f>
        <v>0</v>
      </c>
      <c r="D484" s="4">
        <f>SUM(D485:D487)</f>
        <v>52621</v>
      </c>
      <c r="E484" s="4">
        <f>SUM(C484:D484)</f>
        <v>52621</v>
      </c>
    </row>
    <row r="485" spans="1:5" ht="11.25">
      <c r="A485" s="1">
        <v>530403</v>
      </c>
      <c r="B485" s="18" t="s">
        <v>1645</v>
      </c>
      <c r="C485" s="18">
        <v>0</v>
      </c>
      <c r="D485" s="18">
        <v>0</v>
      </c>
      <c r="E485" s="18">
        <f t="shared" si="12"/>
        <v>0</v>
      </c>
    </row>
    <row r="486" spans="1:5" ht="11.25">
      <c r="A486" s="1">
        <v>530410</v>
      </c>
      <c r="B486" s="18" t="s">
        <v>55</v>
      </c>
      <c r="C486" s="18">
        <v>0</v>
      </c>
      <c r="D486" s="18">
        <v>52621</v>
      </c>
      <c r="E486" s="18">
        <f>SUM(C486:D486)</f>
        <v>52621</v>
      </c>
    </row>
    <row r="487" spans="1:5" ht="11.25">
      <c r="A487" s="1">
        <v>530490</v>
      </c>
      <c r="B487" s="18" t="s">
        <v>1646</v>
      </c>
      <c r="C487" s="18">
        <v>0</v>
      </c>
      <c r="D487" s="18">
        <v>0</v>
      </c>
      <c r="E487" s="18">
        <f t="shared" si="12"/>
        <v>0</v>
      </c>
    </row>
    <row r="488" spans="1:5" ht="11.25">
      <c r="A488" s="1">
        <v>530900</v>
      </c>
      <c r="B488" s="4" t="s">
        <v>1989</v>
      </c>
      <c r="C488" s="4">
        <f>+C489</f>
        <v>0</v>
      </c>
      <c r="D488" s="4">
        <f>+D489</f>
        <v>0</v>
      </c>
      <c r="E488" s="4">
        <f t="shared" si="12"/>
        <v>0</v>
      </c>
    </row>
    <row r="489" spans="1:5" ht="11.25">
      <c r="A489" s="1">
        <v>530902</v>
      </c>
      <c r="B489" s="18" t="s">
        <v>1725</v>
      </c>
      <c r="C489" s="18">
        <v>0</v>
      </c>
      <c r="D489" s="18">
        <v>0</v>
      </c>
      <c r="E489" s="18">
        <f aca="true" t="shared" si="13" ref="E489:E552">+C489+D489</f>
        <v>0</v>
      </c>
    </row>
    <row r="490" spans="1:5" ht="11.25">
      <c r="A490" s="1">
        <v>531200</v>
      </c>
      <c r="B490" s="4" t="s">
        <v>1751</v>
      </c>
      <c r="C490" s="18">
        <v>0</v>
      </c>
      <c r="D490" s="4">
        <f>+D491</f>
        <v>0</v>
      </c>
      <c r="E490" s="4">
        <f>SUM(C490:D490)</f>
        <v>0</v>
      </c>
    </row>
    <row r="491" spans="1:5" ht="11.25">
      <c r="A491" s="1">
        <v>531201</v>
      </c>
      <c r="B491" s="18" t="s">
        <v>1748</v>
      </c>
      <c r="C491" s="18">
        <v>0</v>
      </c>
      <c r="D491" s="18">
        <v>0</v>
      </c>
      <c r="E491" s="18">
        <f>SUM(C491:D491)</f>
        <v>0</v>
      </c>
    </row>
    <row r="492" spans="1:5" ht="11.25">
      <c r="A492" s="1">
        <v>531400</v>
      </c>
      <c r="B492" s="4" t="s">
        <v>1824</v>
      </c>
      <c r="C492" s="4">
        <f>+C493</f>
        <v>0</v>
      </c>
      <c r="D492" s="4">
        <f>+D493</f>
        <v>1135974</v>
      </c>
      <c r="E492" s="4">
        <f t="shared" si="13"/>
        <v>1135974</v>
      </c>
    </row>
    <row r="493" spans="1:5" ht="11.25">
      <c r="A493" s="1">
        <v>531401</v>
      </c>
      <c r="B493" s="18" t="s">
        <v>1990</v>
      </c>
      <c r="C493" s="18">
        <v>0</v>
      </c>
      <c r="D493" s="18">
        <f>1113946+22028</f>
        <v>1135974</v>
      </c>
      <c r="E493" s="18">
        <f t="shared" si="13"/>
        <v>1135974</v>
      </c>
    </row>
    <row r="494" spans="1:5" ht="11.25">
      <c r="A494" s="1">
        <v>533000</v>
      </c>
      <c r="B494" s="4" t="s">
        <v>1991</v>
      </c>
      <c r="C494" s="4">
        <f>SUM(C496:C501)</f>
        <v>0</v>
      </c>
      <c r="D494" s="4">
        <f>SUM(D495:D501)</f>
        <v>275124</v>
      </c>
      <c r="E494" s="4">
        <f t="shared" si="13"/>
        <v>275124</v>
      </c>
    </row>
    <row r="495" spans="1:5" ht="11.25">
      <c r="A495" s="1">
        <v>533001</v>
      </c>
      <c r="B495" s="18" t="s">
        <v>1694</v>
      </c>
      <c r="C495" s="18">
        <v>0</v>
      </c>
      <c r="D495" s="18">
        <v>104865</v>
      </c>
      <c r="E495" s="18">
        <f>+C495+D495</f>
        <v>104865</v>
      </c>
    </row>
    <row r="496" spans="1:5" ht="11.25">
      <c r="A496" s="1">
        <v>533004</v>
      </c>
      <c r="B496" s="18" t="s">
        <v>1660</v>
      </c>
      <c r="C496" s="18">
        <v>0</v>
      </c>
      <c r="D496" s="18">
        <f>70+1470+4680</f>
        <v>6220</v>
      </c>
      <c r="E496" s="18">
        <f>+C496+D496</f>
        <v>6220</v>
      </c>
    </row>
    <row r="497" spans="1:5" ht="11.25">
      <c r="A497" s="1">
        <v>533005</v>
      </c>
      <c r="B497" s="18" t="s">
        <v>1992</v>
      </c>
      <c r="C497" s="18">
        <v>0</v>
      </c>
      <c r="D497" s="18">
        <v>5880</v>
      </c>
      <c r="E497" s="18">
        <f t="shared" si="13"/>
        <v>5880</v>
      </c>
    </row>
    <row r="498" spans="1:5" ht="11.25">
      <c r="A498" s="1">
        <v>533006</v>
      </c>
      <c r="B498" s="18" t="s">
        <v>1993</v>
      </c>
      <c r="C498" s="18">
        <v>0</v>
      </c>
      <c r="D498" s="18">
        <f>5148+75628+7440</f>
        <v>88216</v>
      </c>
      <c r="E498" s="18">
        <f t="shared" si="13"/>
        <v>88216</v>
      </c>
    </row>
    <row r="499" spans="1:5" ht="11.25">
      <c r="A499" s="1">
        <v>533007</v>
      </c>
      <c r="B499" s="18" t="s">
        <v>1755</v>
      </c>
      <c r="C499" s="18">
        <v>0</v>
      </c>
      <c r="D499" s="18">
        <f>9406+8835+34080</f>
        <v>52321</v>
      </c>
      <c r="E499" s="18">
        <f t="shared" si="13"/>
        <v>52321</v>
      </c>
    </row>
    <row r="500" spans="1:5" ht="11.25">
      <c r="A500" s="1">
        <v>533008</v>
      </c>
      <c r="B500" s="18" t="s">
        <v>1840</v>
      </c>
      <c r="C500" s="18">
        <v>0</v>
      </c>
      <c r="D500" s="18">
        <f>1526+2615+9240</f>
        <v>13381</v>
      </c>
      <c r="E500" s="18">
        <f t="shared" si="13"/>
        <v>13381</v>
      </c>
    </row>
    <row r="501" spans="1:5" ht="11.25">
      <c r="A501" s="1">
        <v>533009</v>
      </c>
      <c r="B501" s="18" t="s">
        <v>1994</v>
      </c>
      <c r="C501" s="18">
        <v>0</v>
      </c>
      <c r="D501" s="18">
        <f>7+4234</f>
        <v>4241</v>
      </c>
      <c r="E501" s="18">
        <f t="shared" si="13"/>
        <v>4241</v>
      </c>
    </row>
    <row r="502" spans="1:5" ht="11.25">
      <c r="A502" s="1">
        <v>534400</v>
      </c>
      <c r="B502" s="4" t="s">
        <v>1995</v>
      </c>
      <c r="C502" s="18">
        <v>0</v>
      </c>
      <c r="D502" s="4">
        <f>+D503</f>
        <v>0</v>
      </c>
      <c r="E502" s="18">
        <f t="shared" si="13"/>
        <v>0</v>
      </c>
    </row>
    <row r="503" spans="1:5" ht="11.25">
      <c r="A503" s="1">
        <v>534405</v>
      </c>
      <c r="B503" s="18" t="s">
        <v>1721</v>
      </c>
      <c r="C503" s="18">
        <v>0</v>
      </c>
      <c r="D503" s="18">
        <v>0</v>
      </c>
      <c r="E503" s="18">
        <f t="shared" si="13"/>
        <v>0</v>
      </c>
    </row>
    <row r="504" spans="1:5" ht="11.25">
      <c r="A504" s="1">
        <v>534500</v>
      </c>
      <c r="B504" s="4" t="s">
        <v>1996</v>
      </c>
      <c r="C504" s="4">
        <f>SUM(C505:C506)</f>
        <v>0</v>
      </c>
      <c r="D504" s="4">
        <f>+D505+D506</f>
        <v>28825</v>
      </c>
      <c r="E504" s="4">
        <f t="shared" si="13"/>
        <v>28825</v>
      </c>
    </row>
    <row r="505" spans="1:5" ht="11.25">
      <c r="A505" s="1">
        <v>534507</v>
      </c>
      <c r="B505" s="18" t="s">
        <v>1735</v>
      </c>
      <c r="C505" s="18">
        <v>0</v>
      </c>
      <c r="D505" s="18">
        <v>0</v>
      </c>
      <c r="E505" s="18">
        <f t="shared" si="13"/>
        <v>0</v>
      </c>
    </row>
    <row r="506" spans="1:5" ht="11.25">
      <c r="A506" s="1">
        <v>534508</v>
      </c>
      <c r="B506" s="18" t="s">
        <v>1736</v>
      </c>
      <c r="C506" s="18">
        <v>0</v>
      </c>
      <c r="D506" s="18">
        <v>28825</v>
      </c>
      <c r="E506" s="18">
        <f t="shared" si="13"/>
        <v>28825</v>
      </c>
    </row>
    <row r="507" spans="1:5" ht="11.25">
      <c r="A507" s="1">
        <v>540000</v>
      </c>
      <c r="B507" s="4" t="s">
        <v>1997</v>
      </c>
      <c r="C507" s="4">
        <f>+C508+C514+C530+C539+C552</f>
        <v>0</v>
      </c>
      <c r="D507" s="4">
        <f>+D508+D514+D530+D536+D539+D544+D552</f>
        <v>10503081833</v>
      </c>
      <c r="E507" s="4">
        <f t="shared" si="13"/>
        <v>10503081833</v>
      </c>
    </row>
    <row r="508" spans="1:5" ht="11.25">
      <c r="A508" s="1">
        <v>540100</v>
      </c>
      <c r="B508" s="4" t="s">
        <v>1998</v>
      </c>
      <c r="C508" s="4">
        <f>SUM(C509:C513)</f>
        <v>0</v>
      </c>
      <c r="D508" s="4">
        <f>SUM(D509:D513)</f>
        <v>1851184</v>
      </c>
      <c r="E508" s="4">
        <f t="shared" si="13"/>
        <v>1851184</v>
      </c>
    </row>
    <row r="509" spans="1:5" ht="11.25">
      <c r="A509" s="1">
        <v>540102</v>
      </c>
      <c r="B509" s="18" t="s">
        <v>1999</v>
      </c>
      <c r="C509" s="18">
        <v>0</v>
      </c>
      <c r="D509" s="18">
        <v>0</v>
      </c>
      <c r="E509" s="18">
        <f t="shared" si="13"/>
        <v>0</v>
      </c>
    </row>
    <row r="510" spans="1:5" ht="11.25">
      <c r="A510" s="1">
        <v>540103</v>
      </c>
      <c r="B510" s="18" t="s">
        <v>2000</v>
      </c>
      <c r="C510" s="18">
        <v>0</v>
      </c>
      <c r="D510" s="18">
        <v>1851184</v>
      </c>
      <c r="E510" s="18">
        <f t="shared" si="13"/>
        <v>1851184</v>
      </c>
    </row>
    <row r="511" spans="1:5" ht="11.25">
      <c r="A511" s="1">
        <v>540104</v>
      </c>
      <c r="B511" s="18" t="s">
        <v>2001</v>
      </c>
      <c r="C511" s="18">
        <v>0</v>
      </c>
      <c r="D511" s="18">
        <v>0</v>
      </c>
      <c r="E511" s="18">
        <f t="shared" si="13"/>
        <v>0</v>
      </c>
    </row>
    <row r="512" spans="1:5" ht="11.25">
      <c r="A512" s="1">
        <v>540105</v>
      </c>
      <c r="B512" s="18" t="s">
        <v>2002</v>
      </c>
      <c r="C512" s="18">
        <v>0</v>
      </c>
      <c r="D512" s="18">
        <v>0</v>
      </c>
      <c r="E512" s="18">
        <f t="shared" si="13"/>
        <v>0</v>
      </c>
    </row>
    <row r="513" spans="1:5" ht="11.25">
      <c r="A513" s="1">
        <v>540190</v>
      </c>
      <c r="B513" s="18" t="s">
        <v>2003</v>
      </c>
      <c r="C513" s="18">
        <v>0</v>
      </c>
      <c r="D513" s="18">
        <v>0</v>
      </c>
      <c r="E513" s="18">
        <f t="shared" si="13"/>
        <v>0</v>
      </c>
    </row>
    <row r="514" spans="1:5" ht="11.25">
      <c r="A514" s="1">
        <v>540300</v>
      </c>
      <c r="B514" s="4" t="s">
        <v>2004</v>
      </c>
      <c r="C514" s="4">
        <f>SUM(C515:C529)</f>
        <v>0</v>
      </c>
      <c r="D514" s="4">
        <f>SUM(D515:D529)</f>
        <v>2523074389</v>
      </c>
      <c r="E514" s="4">
        <f t="shared" si="13"/>
        <v>2523074389</v>
      </c>
    </row>
    <row r="515" spans="1:5" ht="11.25">
      <c r="A515" s="1">
        <v>540301</v>
      </c>
      <c r="B515" s="18" t="s">
        <v>2005</v>
      </c>
      <c r="C515" s="18">
        <v>0</v>
      </c>
      <c r="D515" s="18">
        <v>1060579967</v>
      </c>
      <c r="E515" s="18">
        <f t="shared" si="13"/>
        <v>1060579967</v>
      </c>
    </row>
    <row r="516" spans="1:5" ht="11.25">
      <c r="A516" s="1">
        <v>540302</v>
      </c>
      <c r="B516" s="18" t="s">
        <v>2006</v>
      </c>
      <c r="C516" s="18">
        <v>0</v>
      </c>
      <c r="D516" s="18">
        <v>57949</v>
      </c>
      <c r="E516" s="18">
        <f t="shared" si="13"/>
        <v>57949</v>
      </c>
    </row>
    <row r="517" spans="1:5" ht="11.25">
      <c r="A517" s="1">
        <v>540303</v>
      </c>
      <c r="B517" s="18" t="s">
        <v>2007</v>
      </c>
      <c r="C517" s="18">
        <v>0</v>
      </c>
      <c r="D517" s="18">
        <v>0</v>
      </c>
      <c r="E517" s="18">
        <f t="shared" si="13"/>
        <v>0</v>
      </c>
    </row>
    <row r="518" spans="1:5" ht="11.25">
      <c r="A518" s="1">
        <v>540304</v>
      </c>
      <c r="B518" s="18" t="s">
        <v>2008</v>
      </c>
      <c r="C518" s="18">
        <v>0</v>
      </c>
      <c r="D518" s="18">
        <v>856946171</v>
      </c>
      <c r="E518" s="18">
        <f t="shared" si="13"/>
        <v>856946171</v>
      </c>
    </row>
    <row r="519" spans="1:5" ht="11.25">
      <c r="A519" s="1">
        <v>540305</v>
      </c>
      <c r="B519" s="18" t="s">
        <v>2009</v>
      </c>
      <c r="C519" s="18">
        <v>0</v>
      </c>
      <c r="D519" s="18">
        <v>0</v>
      </c>
      <c r="E519" s="18">
        <f t="shared" si="13"/>
        <v>0</v>
      </c>
    </row>
    <row r="520" spans="1:5" ht="11.25">
      <c r="A520" s="1">
        <v>540306</v>
      </c>
      <c r="B520" s="18" t="s">
        <v>2010</v>
      </c>
      <c r="C520" s="18">
        <v>0</v>
      </c>
      <c r="D520" s="40">
        <v>0</v>
      </c>
      <c r="E520" s="18">
        <f t="shared" si="13"/>
        <v>0</v>
      </c>
    </row>
    <row r="521" spans="1:5" ht="11.25">
      <c r="A521" s="1">
        <v>540308</v>
      </c>
      <c r="B521" s="18" t="s">
        <v>2011</v>
      </c>
      <c r="C521" s="18">
        <v>0</v>
      </c>
      <c r="D521" s="18">
        <v>0</v>
      </c>
      <c r="E521" s="18">
        <f t="shared" si="13"/>
        <v>0</v>
      </c>
    </row>
    <row r="522" spans="1:5" ht="11.25">
      <c r="A522" s="1">
        <v>540309</v>
      </c>
      <c r="B522" s="18" t="s">
        <v>2012</v>
      </c>
      <c r="C522" s="18">
        <v>0</v>
      </c>
      <c r="D522" s="18">
        <v>0</v>
      </c>
      <c r="E522" s="18">
        <f t="shared" si="13"/>
        <v>0</v>
      </c>
    </row>
    <row r="523" spans="1:5" ht="11.25">
      <c r="A523" s="1">
        <v>540311</v>
      </c>
      <c r="B523" s="18" t="s">
        <v>2013</v>
      </c>
      <c r="C523" s="18">
        <v>0</v>
      </c>
      <c r="D523" s="18">
        <v>596187102</v>
      </c>
      <c r="E523" s="18">
        <f t="shared" si="13"/>
        <v>596187102</v>
      </c>
    </row>
    <row r="524" spans="1:5" ht="11.25">
      <c r="A524" s="1">
        <v>540312</v>
      </c>
      <c r="B524" s="18" t="s">
        <v>2014</v>
      </c>
      <c r="C524" s="18">
        <v>0</v>
      </c>
      <c r="D524" s="18">
        <v>0</v>
      </c>
      <c r="E524" s="18">
        <f t="shared" si="13"/>
        <v>0</v>
      </c>
    </row>
    <row r="525" spans="1:5" ht="11.25">
      <c r="A525" s="1">
        <v>540313</v>
      </c>
      <c r="B525" s="18" t="s">
        <v>2015</v>
      </c>
      <c r="C525" s="18">
        <v>0</v>
      </c>
      <c r="D525" s="18">
        <v>0</v>
      </c>
      <c r="E525" s="18">
        <f t="shared" si="13"/>
        <v>0</v>
      </c>
    </row>
    <row r="526" spans="1:5" ht="11.25">
      <c r="A526" s="1">
        <v>540315</v>
      </c>
      <c r="B526" s="18" t="s">
        <v>2016</v>
      </c>
      <c r="C526" s="18">
        <v>0</v>
      </c>
      <c r="D526" s="18">
        <v>0</v>
      </c>
      <c r="E526" s="18">
        <f t="shared" si="13"/>
        <v>0</v>
      </c>
    </row>
    <row r="527" spans="1:5" ht="11.25">
      <c r="A527" s="1">
        <v>540318</v>
      </c>
      <c r="B527" s="18" t="s">
        <v>2017</v>
      </c>
      <c r="C527" s="18">
        <v>0</v>
      </c>
      <c r="D527" s="18">
        <v>9303200</v>
      </c>
      <c r="E527" s="18">
        <f t="shared" si="13"/>
        <v>9303200</v>
      </c>
    </row>
    <row r="528" spans="1:5" ht="11.25">
      <c r="A528" s="1">
        <v>540329</v>
      </c>
      <c r="B528" s="18" t="s">
        <v>2018</v>
      </c>
      <c r="C528" s="18">
        <v>0</v>
      </c>
      <c r="D528" s="18">
        <v>0</v>
      </c>
      <c r="E528" s="18">
        <f t="shared" si="13"/>
        <v>0</v>
      </c>
    </row>
    <row r="529" spans="1:5" ht="11.25">
      <c r="A529" s="1">
        <v>540390</v>
      </c>
      <c r="B529" s="18" t="s">
        <v>2019</v>
      </c>
      <c r="C529" s="18">
        <v>0</v>
      </c>
      <c r="D529" s="18">
        <v>0</v>
      </c>
      <c r="E529" s="18">
        <f t="shared" si="13"/>
        <v>0</v>
      </c>
    </row>
    <row r="530" spans="1:5" ht="11.25">
      <c r="A530" s="1">
        <v>540400</v>
      </c>
      <c r="B530" s="4" t="s">
        <v>2020</v>
      </c>
      <c r="C530" s="4">
        <f>SUM(C531:C535)</f>
        <v>0</v>
      </c>
      <c r="D530" s="4">
        <f>SUM(D531:D535)</f>
        <v>290682</v>
      </c>
      <c r="E530" s="4">
        <f t="shared" si="13"/>
        <v>290682</v>
      </c>
    </row>
    <row r="531" spans="1:5" ht="11.25">
      <c r="A531" s="1">
        <v>540401</v>
      </c>
      <c r="B531" s="18" t="s">
        <v>2021</v>
      </c>
      <c r="C531" s="18">
        <v>0</v>
      </c>
      <c r="D531" s="18">
        <v>0</v>
      </c>
      <c r="E531" s="18">
        <f t="shared" si="13"/>
        <v>0</v>
      </c>
    </row>
    <row r="532" spans="1:5" ht="11.25">
      <c r="A532" s="1">
        <v>540402</v>
      </c>
      <c r="B532" s="18" t="s">
        <v>2022</v>
      </c>
      <c r="C532" s="18">
        <v>0</v>
      </c>
      <c r="D532" s="18">
        <v>0</v>
      </c>
      <c r="E532" s="18">
        <f t="shared" si="13"/>
        <v>0</v>
      </c>
    </row>
    <row r="533" spans="1:5" ht="11.25">
      <c r="A533" s="1">
        <v>540403</v>
      </c>
      <c r="B533" s="18" t="s">
        <v>2023</v>
      </c>
      <c r="C533" s="18">
        <v>0</v>
      </c>
      <c r="D533" s="18">
        <v>0</v>
      </c>
      <c r="E533" s="18">
        <f t="shared" si="13"/>
        <v>0</v>
      </c>
    </row>
    <row r="534" spans="1:5" ht="11.25">
      <c r="A534" s="1">
        <v>540404</v>
      </c>
      <c r="B534" s="18" t="s">
        <v>2024</v>
      </c>
      <c r="C534" s="18">
        <v>0</v>
      </c>
      <c r="D534" s="18">
        <v>290682</v>
      </c>
      <c r="E534" s="18">
        <f t="shared" si="13"/>
        <v>290682</v>
      </c>
    </row>
    <row r="535" spans="1:5" ht="11.25">
      <c r="A535" s="1">
        <v>540490</v>
      </c>
      <c r="B535" s="18" t="s">
        <v>2025</v>
      </c>
      <c r="C535" s="18">
        <v>0</v>
      </c>
      <c r="D535" s="18">
        <v>0</v>
      </c>
      <c r="E535" s="18">
        <f t="shared" si="13"/>
        <v>0</v>
      </c>
    </row>
    <row r="536" spans="1:5" ht="11.25">
      <c r="A536" s="1">
        <v>540700</v>
      </c>
      <c r="B536" s="4" t="s">
        <v>2026</v>
      </c>
      <c r="C536" s="18">
        <v>0</v>
      </c>
      <c r="D536" s="4">
        <f>SUM(D537:D538)</f>
        <v>0</v>
      </c>
      <c r="E536" s="4">
        <f t="shared" si="13"/>
        <v>0</v>
      </c>
    </row>
    <row r="537" spans="1:5" ht="11.25">
      <c r="A537" s="1">
        <v>540705</v>
      </c>
      <c r="B537" s="18" t="s">
        <v>2027</v>
      </c>
      <c r="C537" s="18">
        <v>0</v>
      </c>
      <c r="D537" s="18">
        <v>0</v>
      </c>
      <c r="E537" s="18">
        <f t="shared" si="13"/>
        <v>0</v>
      </c>
    </row>
    <row r="538" spans="1:5" ht="11.25">
      <c r="A538" s="1">
        <v>540706</v>
      </c>
      <c r="B538" s="18" t="s">
        <v>2028</v>
      </c>
      <c r="C538" s="18">
        <v>0</v>
      </c>
      <c r="D538" s="18">
        <v>0</v>
      </c>
      <c r="E538" s="18">
        <f t="shared" si="13"/>
        <v>0</v>
      </c>
    </row>
    <row r="539" spans="1:5" ht="11.25">
      <c r="A539" s="1">
        <v>540800</v>
      </c>
      <c r="B539" s="4" t="s">
        <v>2029</v>
      </c>
      <c r="C539" s="4">
        <f>SUM(C540:C542)</f>
        <v>0</v>
      </c>
      <c r="D539" s="4">
        <f>SUM(D540:D543)</f>
        <v>7977865578</v>
      </c>
      <c r="E539" s="4">
        <f t="shared" si="13"/>
        <v>7977865578</v>
      </c>
    </row>
    <row r="540" spans="1:5" ht="11.25">
      <c r="A540" s="1">
        <v>540802</v>
      </c>
      <c r="B540" s="18" t="s">
        <v>2030</v>
      </c>
      <c r="C540" s="18">
        <v>0</v>
      </c>
      <c r="D540" s="18">
        <v>4332286400</v>
      </c>
      <c r="E540" s="18">
        <f t="shared" si="13"/>
        <v>4332286400</v>
      </c>
    </row>
    <row r="541" spans="1:5" ht="11.25">
      <c r="A541" s="1">
        <v>540806</v>
      </c>
      <c r="B541" s="18" t="s">
        <v>2031</v>
      </c>
      <c r="C541" s="18">
        <v>0</v>
      </c>
      <c r="D541" s="18">
        <v>2503114959</v>
      </c>
      <c r="E541" s="18">
        <f t="shared" si="13"/>
        <v>2503114959</v>
      </c>
    </row>
    <row r="542" spans="1:5" ht="11.25">
      <c r="A542" s="1">
        <v>540812</v>
      </c>
      <c r="B542" s="18" t="s">
        <v>2032</v>
      </c>
      <c r="C542" s="18">
        <v>0</v>
      </c>
      <c r="D542" s="18">
        <v>1142464219</v>
      </c>
      <c r="E542" s="18">
        <f t="shared" si="13"/>
        <v>1142464219</v>
      </c>
    </row>
    <row r="543" spans="1:5" ht="11.25">
      <c r="A543" s="1">
        <v>540816</v>
      </c>
      <c r="B543" s="18" t="s">
        <v>2033</v>
      </c>
      <c r="C543" s="18">
        <v>0</v>
      </c>
      <c r="D543" s="18">
        <v>0</v>
      </c>
      <c r="E543" s="18">
        <f t="shared" si="13"/>
        <v>0</v>
      </c>
    </row>
    <row r="544" spans="1:5" ht="11.25">
      <c r="A544" s="1">
        <v>541100</v>
      </c>
      <c r="B544" s="4" t="s">
        <v>2034</v>
      </c>
      <c r="C544" s="4">
        <f>SUM(C545:C551)</f>
        <v>0</v>
      </c>
      <c r="D544" s="4">
        <f>SUM(D545:D551)</f>
        <v>0</v>
      </c>
      <c r="E544" s="4">
        <f t="shared" si="13"/>
        <v>0</v>
      </c>
    </row>
    <row r="545" spans="1:5" ht="11.25">
      <c r="A545" s="1">
        <v>541101</v>
      </c>
      <c r="B545" s="18" t="s">
        <v>2005</v>
      </c>
      <c r="C545" s="18">
        <v>0</v>
      </c>
      <c r="D545" s="18">
        <v>0</v>
      </c>
      <c r="E545" s="18">
        <f t="shared" si="13"/>
        <v>0</v>
      </c>
    </row>
    <row r="546" spans="1:5" ht="11.25">
      <c r="A546" s="1">
        <v>541104</v>
      </c>
      <c r="B546" s="18" t="s">
        <v>2035</v>
      </c>
      <c r="C546" s="18">
        <v>0</v>
      </c>
      <c r="D546" s="18">
        <v>0</v>
      </c>
      <c r="E546" s="18">
        <f t="shared" si="13"/>
        <v>0</v>
      </c>
    </row>
    <row r="547" spans="1:5" ht="11.25">
      <c r="A547" s="1">
        <v>541106</v>
      </c>
      <c r="B547" s="18" t="s">
        <v>2036</v>
      </c>
      <c r="C547" s="18">
        <v>0</v>
      </c>
      <c r="D547" s="18">
        <v>0</v>
      </c>
      <c r="E547" s="18">
        <f t="shared" si="13"/>
        <v>0</v>
      </c>
    </row>
    <row r="548" spans="1:5" ht="11.25">
      <c r="A548" s="1">
        <v>541108</v>
      </c>
      <c r="B548" s="18" t="s">
        <v>2011</v>
      </c>
      <c r="C548" s="18">
        <v>0</v>
      </c>
      <c r="D548" s="18">
        <v>0</v>
      </c>
      <c r="E548" s="18">
        <f t="shared" si="13"/>
        <v>0</v>
      </c>
    </row>
    <row r="549" spans="1:5" ht="11.25">
      <c r="A549" s="1">
        <v>541111</v>
      </c>
      <c r="B549" s="18" t="s">
        <v>2013</v>
      </c>
      <c r="C549" s="18">
        <v>0</v>
      </c>
      <c r="D549" s="18">
        <v>0</v>
      </c>
      <c r="E549" s="18">
        <f t="shared" si="13"/>
        <v>0</v>
      </c>
    </row>
    <row r="550" spans="1:5" ht="11.25">
      <c r="A550" s="1">
        <v>541115</v>
      </c>
      <c r="B550" s="18" t="s">
        <v>2016</v>
      </c>
      <c r="C550" s="18">
        <v>0</v>
      </c>
      <c r="D550" s="18">
        <v>0</v>
      </c>
      <c r="E550" s="18">
        <f t="shared" si="13"/>
        <v>0</v>
      </c>
    </row>
    <row r="551" spans="1:5" ht="11.25">
      <c r="A551" s="1">
        <v>541122</v>
      </c>
      <c r="B551" s="18" t="s">
        <v>2037</v>
      </c>
      <c r="C551" s="18">
        <v>0</v>
      </c>
      <c r="D551" s="18">
        <v>0</v>
      </c>
      <c r="E551" s="18">
        <f t="shared" si="13"/>
        <v>0</v>
      </c>
    </row>
    <row r="552" spans="1:5" ht="11.25">
      <c r="A552" s="1">
        <v>541700</v>
      </c>
      <c r="B552" s="4" t="s">
        <v>2038</v>
      </c>
      <c r="C552" s="4">
        <f>+C553</f>
        <v>0</v>
      </c>
      <c r="D552" s="4">
        <f>+D553</f>
        <v>0</v>
      </c>
      <c r="E552" s="4">
        <f t="shared" si="13"/>
        <v>0</v>
      </c>
    </row>
    <row r="553" spans="1:5" ht="11.25">
      <c r="A553" s="1">
        <v>541702</v>
      </c>
      <c r="B553" s="18" t="s">
        <v>2039</v>
      </c>
      <c r="C553" s="18">
        <v>0</v>
      </c>
      <c r="D553" s="18">
        <v>0</v>
      </c>
      <c r="E553" s="18">
        <f aca="true" t="shared" si="14" ref="E553:E581">+C553+D553</f>
        <v>0</v>
      </c>
    </row>
    <row r="554" spans="1:5" ht="11.25">
      <c r="A554" s="1">
        <v>550000</v>
      </c>
      <c r="B554" s="4" t="s">
        <v>2040</v>
      </c>
      <c r="C554" s="4">
        <v>0</v>
      </c>
      <c r="D554" s="4">
        <f>+D555+D557</f>
        <v>21324541</v>
      </c>
      <c r="E554" s="4">
        <f t="shared" si="14"/>
        <v>21324541</v>
      </c>
    </row>
    <row r="555" spans="1:5" ht="11.25">
      <c r="A555" s="1">
        <v>550100</v>
      </c>
      <c r="B555" s="4" t="s">
        <v>2041</v>
      </c>
      <c r="C555" s="4">
        <v>0</v>
      </c>
      <c r="D555" s="4">
        <f>+D556</f>
        <v>21324541</v>
      </c>
      <c r="E555" s="4">
        <f t="shared" si="14"/>
        <v>21324541</v>
      </c>
    </row>
    <row r="556" spans="1:5" ht="11.25">
      <c r="A556" s="1">
        <v>550106</v>
      </c>
      <c r="B556" s="18" t="s">
        <v>2042</v>
      </c>
      <c r="C556" s="18">
        <v>0</v>
      </c>
      <c r="D556" s="18">
        <v>21324541</v>
      </c>
      <c r="E556" s="18">
        <f t="shared" si="14"/>
        <v>21324541</v>
      </c>
    </row>
    <row r="557" spans="1:5" ht="11.25">
      <c r="A557" s="1">
        <v>555000</v>
      </c>
      <c r="B557" s="4" t="s">
        <v>1791</v>
      </c>
      <c r="C557" s="4">
        <v>0</v>
      </c>
      <c r="D557" s="4">
        <f>+D558</f>
        <v>0</v>
      </c>
      <c r="E557" s="4">
        <f t="shared" si="14"/>
        <v>0</v>
      </c>
    </row>
    <row r="558" spans="1:5" ht="11.25">
      <c r="A558" s="1">
        <v>555002</v>
      </c>
      <c r="B558" s="2" t="s">
        <v>2043</v>
      </c>
      <c r="C558" s="23">
        <v>0</v>
      </c>
      <c r="D558" s="18">
        <v>0</v>
      </c>
      <c r="E558" s="18">
        <f t="shared" si="14"/>
        <v>0</v>
      </c>
    </row>
    <row r="559" spans="1:5" ht="11.25">
      <c r="A559" s="1">
        <v>560000</v>
      </c>
      <c r="B559" s="4" t="s">
        <v>2044</v>
      </c>
      <c r="C559" s="21">
        <v>0</v>
      </c>
      <c r="D559" s="4">
        <f>+D562+D560</f>
        <v>0</v>
      </c>
      <c r="E559" s="4">
        <f t="shared" si="14"/>
        <v>0</v>
      </c>
    </row>
    <row r="560" spans="1:5" ht="11.25">
      <c r="A560" s="1">
        <v>560100</v>
      </c>
      <c r="B560" s="4" t="s">
        <v>2045</v>
      </c>
      <c r="C560" s="21">
        <v>0</v>
      </c>
      <c r="D560" s="4">
        <f>+D561</f>
        <v>0</v>
      </c>
      <c r="E560" s="4">
        <f t="shared" si="14"/>
        <v>0</v>
      </c>
    </row>
    <row r="561" spans="1:5" ht="11.25">
      <c r="A561" s="1">
        <v>560101</v>
      </c>
      <c r="B561" s="18" t="s">
        <v>2046</v>
      </c>
      <c r="C561" s="21">
        <v>0</v>
      </c>
      <c r="D561" s="18">
        <v>0</v>
      </c>
      <c r="E561" s="18">
        <f t="shared" si="14"/>
        <v>0</v>
      </c>
    </row>
    <row r="562" spans="1:5" ht="11.25">
      <c r="A562" s="1">
        <v>560200</v>
      </c>
      <c r="B562" s="4" t="s">
        <v>2047</v>
      </c>
      <c r="C562" s="21">
        <v>0</v>
      </c>
      <c r="D562" s="4">
        <f>+D563</f>
        <v>0</v>
      </c>
      <c r="E562" s="4">
        <f t="shared" si="14"/>
        <v>0</v>
      </c>
    </row>
    <row r="563" spans="1:5" ht="11.25">
      <c r="A563" s="1">
        <v>560206</v>
      </c>
      <c r="B563" s="2" t="s">
        <v>2042</v>
      </c>
      <c r="C563" s="23">
        <v>0</v>
      </c>
      <c r="D563" s="18">
        <v>0</v>
      </c>
      <c r="E563" s="18">
        <f t="shared" si="14"/>
        <v>0</v>
      </c>
    </row>
    <row r="564" spans="1:5" ht="11.25">
      <c r="A564" s="1">
        <v>570000</v>
      </c>
      <c r="B564" s="4" t="s">
        <v>1877</v>
      </c>
      <c r="C564" s="4">
        <f>+C565+C572+C574</f>
        <v>0</v>
      </c>
      <c r="D564" s="4">
        <f>+D565+D572+D574+D576</f>
        <v>30650993</v>
      </c>
      <c r="E564" s="4">
        <f t="shared" si="14"/>
        <v>30650993</v>
      </c>
    </row>
    <row r="565" spans="1:5" ht="11.25">
      <c r="A565" s="1">
        <v>570500</v>
      </c>
      <c r="B565" s="4" t="s">
        <v>2048</v>
      </c>
      <c r="C565" s="4">
        <f>SUM(C566:C571)</f>
        <v>0</v>
      </c>
      <c r="D565" s="4">
        <f>SUM(D566:D571)</f>
        <v>3665226</v>
      </c>
      <c r="E565" s="4">
        <f t="shared" si="14"/>
        <v>3665226</v>
      </c>
    </row>
    <row r="566" spans="1:5" ht="11.25">
      <c r="A566" s="1">
        <v>570501</v>
      </c>
      <c r="B566" s="18" t="s">
        <v>2049</v>
      </c>
      <c r="C566" s="18">
        <v>0</v>
      </c>
      <c r="D566" s="18">
        <v>13328</v>
      </c>
      <c r="E566" s="18">
        <f t="shared" si="14"/>
        <v>13328</v>
      </c>
    </row>
    <row r="567" spans="1:5" ht="11.25">
      <c r="A567" s="1">
        <v>570502</v>
      </c>
      <c r="B567" s="18" t="s">
        <v>1880</v>
      </c>
      <c r="C567" s="18">
        <v>0</v>
      </c>
      <c r="D567" s="18">
        <v>190382</v>
      </c>
      <c r="E567" s="18">
        <f t="shared" si="14"/>
        <v>190382</v>
      </c>
    </row>
    <row r="568" spans="1:5" ht="11.25">
      <c r="A568" s="1">
        <v>570503</v>
      </c>
      <c r="B568" s="18" t="s">
        <v>2050</v>
      </c>
      <c r="C568" s="18">
        <v>0</v>
      </c>
      <c r="D568" s="18">
        <v>0</v>
      </c>
      <c r="E568" s="18">
        <f t="shared" si="14"/>
        <v>0</v>
      </c>
    </row>
    <row r="569" spans="1:5" ht="11.25">
      <c r="A569" s="1">
        <v>570505</v>
      </c>
      <c r="B569" s="18" t="s">
        <v>1881</v>
      </c>
      <c r="C569" s="18">
        <v>0</v>
      </c>
      <c r="D569" s="18">
        <v>3257990</v>
      </c>
      <c r="E569" s="18">
        <f t="shared" si="14"/>
        <v>3257990</v>
      </c>
    </row>
    <row r="570" spans="1:5" ht="11.25">
      <c r="A570" s="1">
        <v>570506</v>
      </c>
      <c r="B570" s="18" t="s">
        <v>2051</v>
      </c>
      <c r="C570" s="18">
        <v>0</v>
      </c>
      <c r="D570" s="18">
        <v>203526</v>
      </c>
      <c r="E570" s="18">
        <f t="shared" si="14"/>
        <v>203526</v>
      </c>
    </row>
    <row r="571" spans="1:5" ht="11.25">
      <c r="A571" s="1">
        <v>570590</v>
      </c>
      <c r="B571" s="18" t="s">
        <v>2052</v>
      </c>
      <c r="C571" s="18">
        <v>0</v>
      </c>
      <c r="D571" s="18">
        <v>0</v>
      </c>
      <c r="E571" s="18">
        <f t="shared" si="14"/>
        <v>0</v>
      </c>
    </row>
    <row r="572" spans="1:5" ht="11.25">
      <c r="A572" s="1">
        <v>572000</v>
      </c>
      <c r="B572" s="4" t="s">
        <v>2053</v>
      </c>
      <c r="C572" s="4">
        <v>0</v>
      </c>
      <c r="D572" s="4">
        <f>+D573</f>
        <v>23792385</v>
      </c>
      <c r="E572" s="4">
        <f t="shared" si="14"/>
        <v>23792385</v>
      </c>
    </row>
    <row r="573" spans="1:5" ht="11.25">
      <c r="A573" s="1">
        <v>572080</v>
      </c>
      <c r="B573" s="18" t="s">
        <v>2054</v>
      </c>
      <c r="C573" s="18">
        <v>0</v>
      </c>
      <c r="D573" s="18">
        <v>23792385</v>
      </c>
      <c r="E573" s="18">
        <f t="shared" si="14"/>
        <v>23792385</v>
      </c>
    </row>
    <row r="574" spans="1:5" ht="11.25">
      <c r="A574" s="1">
        <v>572200</v>
      </c>
      <c r="B574" s="4" t="s">
        <v>2055</v>
      </c>
      <c r="C574" s="4">
        <f>+C575</f>
        <v>0</v>
      </c>
      <c r="D574" s="4">
        <f>SUM(D575:D575)</f>
        <v>3193382</v>
      </c>
      <c r="E574" s="4">
        <f t="shared" si="14"/>
        <v>3193382</v>
      </c>
    </row>
    <row r="575" spans="1:5" ht="11.25">
      <c r="A575" s="1">
        <v>572201</v>
      </c>
      <c r="B575" s="18" t="s">
        <v>2056</v>
      </c>
      <c r="C575" s="18">
        <v>0</v>
      </c>
      <c r="D575" s="18">
        <v>3193382</v>
      </c>
      <c r="E575" s="18">
        <f t="shared" si="14"/>
        <v>3193382</v>
      </c>
    </row>
    <row r="576" spans="1:5" ht="11.25">
      <c r="A576" s="1">
        <v>572500</v>
      </c>
      <c r="B576" s="4" t="s">
        <v>2057</v>
      </c>
      <c r="C576" s="4">
        <f>+C577</f>
        <v>0</v>
      </c>
      <c r="D576" s="4">
        <f>+D577</f>
        <v>0</v>
      </c>
      <c r="E576" s="4">
        <f t="shared" si="14"/>
        <v>0</v>
      </c>
    </row>
    <row r="577" spans="1:5" ht="11.25">
      <c r="A577" s="1">
        <v>572501</v>
      </c>
      <c r="B577" s="18" t="s">
        <v>2058</v>
      </c>
      <c r="C577" s="18">
        <v>0</v>
      </c>
      <c r="D577" s="18">
        <v>0</v>
      </c>
      <c r="E577" s="18">
        <f t="shared" si="14"/>
        <v>0</v>
      </c>
    </row>
    <row r="578" spans="1:5" ht="11.25">
      <c r="A578" s="1">
        <v>580000</v>
      </c>
      <c r="B578" s="4" t="s">
        <v>2059</v>
      </c>
      <c r="C578" s="4">
        <v>0</v>
      </c>
      <c r="D578" s="4">
        <f>+D581+D584+D586+D579</f>
        <v>119178943</v>
      </c>
      <c r="E578" s="4">
        <f t="shared" si="14"/>
        <v>119178943</v>
      </c>
    </row>
    <row r="579" spans="1:5" ht="11.25">
      <c r="A579" s="1">
        <v>580100</v>
      </c>
      <c r="B579" s="4" t="s">
        <v>81</v>
      </c>
      <c r="C579" s="4">
        <v>0</v>
      </c>
      <c r="D579" s="4">
        <f>SUM(D580)</f>
        <v>47194</v>
      </c>
      <c r="E579" s="4">
        <f>SUM(C579:D579)</f>
        <v>47194</v>
      </c>
    </row>
    <row r="580" spans="1:5" ht="11.25">
      <c r="A580" s="1">
        <v>580107</v>
      </c>
      <c r="B580" s="18" t="s">
        <v>82</v>
      </c>
      <c r="C580" s="18">
        <v>0</v>
      </c>
      <c r="D580" s="18">
        <v>47194</v>
      </c>
      <c r="E580" s="18">
        <f>SUM(C580:D580)</f>
        <v>47194</v>
      </c>
    </row>
    <row r="581" spans="1:5" ht="11.25">
      <c r="A581" s="1">
        <v>580500</v>
      </c>
      <c r="B581" s="4" t="s">
        <v>1894</v>
      </c>
      <c r="C581" s="4">
        <v>0</v>
      </c>
      <c r="D581" s="4">
        <f>+D582</f>
        <v>37838</v>
      </c>
      <c r="E581" s="4">
        <f t="shared" si="14"/>
        <v>37838</v>
      </c>
    </row>
    <row r="582" spans="1:5" ht="11.25">
      <c r="A582" s="1">
        <v>580536</v>
      </c>
      <c r="B582" s="18" t="s">
        <v>2060</v>
      </c>
      <c r="C582" s="18">
        <v>0</v>
      </c>
      <c r="D582" s="18">
        <f>15191+146+22501</f>
        <v>37838</v>
      </c>
      <c r="E582" s="18">
        <f>SUM(C582:D582)</f>
        <v>37838</v>
      </c>
    </row>
    <row r="583" spans="1:5" ht="11.25">
      <c r="A583" s="1">
        <v>580590</v>
      </c>
      <c r="B583" s="18" t="s">
        <v>2061</v>
      </c>
      <c r="C583" s="18">
        <v>0</v>
      </c>
      <c r="D583" s="18">
        <v>0</v>
      </c>
      <c r="E583" s="18">
        <f aca="true" t="shared" si="15" ref="E583:E637">+C583+D583</f>
        <v>0</v>
      </c>
    </row>
    <row r="584" spans="1:5" ht="11.25">
      <c r="A584" s="1">
        <v>581000</v>
      </c>
      <c r="B584" s="4" t="s">
        <v>1903</v>
      </c>
      <c r="C584" s="4">
        <f>+C585</f>
        <v>0</v>
      </c>
      <c r="D584" s="4">
        <f>+D585</f>
        <v>21000</v>
      </c>
      <c r="E584" s="4">
        <f t="shared" si="15"/>
        <v>21000</v>
      </c>
    </row>
    <row r="585" spans="1:5" ht="11.25">
      <c r="A585" s="1">
        <v>581004</v>
      </c>
      <c r="B585" s="18" t="s">
        <v>1909</v>
      </c>
      <c r="C585" s="18">
        <v>0</v>
      </c>
      <c r="D585" s="18">
        <f>20999+1</f>
        <v>21000</v>
      </c>
      <c r="E585" s="18">
        <f t="shared" si="15"/>
        <v>21000</v>
      </c>
    </row>
    <row r="586" spans="1:5" ht="11.25">
      <c r="A586" s="1">
        <v>581500</v>
      </c>
      <c r="B586" s="4" t="s">
        <v>1912</v>
      </c>
      <c r="C586" s="4">
        <v>0</v>
      </c>
      <c r="D586" s="4">
        <f>SUM(D587:D596)</f>
        <v>119072911</v>
      </c>
      <c r="E586" s="4">
        <f t="shared" si="15"/>
        <v>119072911</v>
      </c>
    </row>
    <row r="587" spans="1:5" ht="11.25">
      <c r="A587" s="1">
        <v>581509</v>
      </c>
      <c r="B587" s="18" t="s">
        <v>2062</v>
      </c>
      <c r="C587" s="4">
        <v>0</v>
      </c>
      <c r="D587" s="18">
        <v>31099876</v>
      </c>
      <c r="E587" s="18">
        <f>SUM(C587:D587)</f>
        <v>31099876</v>
      </c>
    </row>
    <row r="588" spans="1:5" ht="11.25">
      <c r="A588" s="1">
        <v>581510</v>
      </c>
      <c r="B588" s="18" t="s">
        <v>1880</v>
      </c>
      <c r="C588" s="4">
        <v>0</v>
      </c>
      <c r="D588" s="18">
        <v>22537</v>
      </c>
      <c r="E588" s="18">
        <f>SUM(C588:D588)</f>
        <v>22537</v>
      </c>
    </row>
    <row r="589" spans="1:5" ht="11.25">
      <c r="A589" s="1">
        <v>581527</v>
      </c>
      <c r="B589" s="18" t="s">
        <v>2063</v>
      </c>
      <c r="C589" s="18">
        <v>0</v>
      </c>
      <c r="D589" s="18">
        <v>0</v>
      </c>
      <c r="E589" s="18">
        <f t="shared" si="15"/>
        <v>0</v>
      </c>
    </row>
    <row r="590" spans="1:5" ht="11.25">
      <c r="A590" s="1">
        <v>581535</v>
      </c>
      <c r="B590" s="18" t="s">
        <v>2064</v>
      </c>
      <c r="C590" s="18">
        <v>0</v>
      </c>
      <c r="D590" s="18">
        <v>0</v>
      </c>
      <c r="E590" s="18">
        <f aca="true" t="shared" si="16" ref="E590:E596">SUM(C590:D590)</f>
        <v>0</v>
      </c>
    </row>
    <row r="591" spans="1:5" ht="11.25">
      <c r="A591" s="1">
        <v>581542</v>
      </c>
      <c r="B591" s="18" t="s">
        <v>2065</v>
      </c>
      <c r="C591" s="18">
        <v>0</v>
      </c>
      <c r="D591" s="18">
        <v>0</v>
      </c>
      <c r="E591" s="18">
        <f t="shared" si="16"/>
        <v>0</v>
      </c>
    </row>
    <row r="592" spans="1:5" ht="11.25">
      <c r="A592" s="1">
        <v>581544</v>
      </c>
      <c r="B592" s="18" t="s">
        <v>2066</v>
      </c>
      <c r="C592" s="18">
        <v>0</v>
      </c>
      <c r="D592" s="18">
        <v>0</v>
      </c>
      <c r="E592" s="18">
        <f t="shared" si="16"/>
        <v>0</v>
      </c>
    </row>
    <row r="593" spans="1:5" ht="11.25">
      <c r="A593" s="1">
        <v>581545</v>
      </c>
      <c r="B593" s="18" t="s">
        <v>2067</v>
      </c>
      <c r="C593" s="18">
        <v>0</v>
      </c>
      <c r="D593" s="18">
        <v>0</v>
      </c>
      <c r="E593" s="18">
        <f t="shared" si="16"/>
        <v>0</v>
      </c>
    </row>
    <row r="594" spans="1:5" ht="11.25">
      <c r="A594" s="1">
        <v>581546</v>
      </c>
      <c r="B594" s="18" t="s">
        <v>2068</v>
      </c>
      <c r="C594" s="18">
        <v>0</v>
      </c>
      <c r="D594" s="18">
        <v>0</v>
      </c>
      <c r="E594" s="18">
        <f t="shared" si="16"/>
        <v>0</v>
      </c>
    </row>
    <row r="595" spans="1:5" ht="11.25">
      <c r="A595" s="1">
        <v>581557</v>
      </c>
      <c r="B595" s="18" t="s">
        <v>2069</v>
      </c>
      <c r="C595" s="18">
        <v>0</v>
      </c>
      <c r="D595" s="18">
        <v>5823800</v>
      </c>
      <c r="E595" s="18">
        <f t="shared" si="16"/>
        <v>5823800</v>
      </c>
    </row>
    <row r="596" spans="1:5" ht="11.25">
      <c r="A596" s="1">
        <v>581558</v>
      </c>
      <c r="B596" s="18" t="s">
        <v>2070</v>
      </c>
      <c r="C596" s="18">
        <v>0</v>
      </c>
      <c r="D596" s="18">
        <v>82126698</v>
      </c>
      <c r="E596" s="18">
        <f t="shared" si="16"/>
        <v>82126698</v>
      </c>
    </row>
    <row r="597" spans="1:5" ht="11.25">
      <c r="A597" s="1">
        <v>590000</v>
      </c>
      <c r="B597" s="4" t="s">
        <v>2071</v>
      </c>
      <c r="C597" s="4">
        <f>+C598</f>
        <v>0</v>
      </c>
      <c r="D597" s="4">
        <f>+D598</f>
        <v>-89424635</v>
      </c>
      <c r="E597" s="4">
        <f t="shared" si="15"/>
        <v>-89424635</v>
      </c>
    </row>
    <row r="598" spans="1:5" ht="11.25">
      <c r="A598" s="1">
        <v>590500</v>
      </c>
      <c r="B598" s="4" t="s">
        <v>2071</v>
      </c>
      <c r="C598" s="4">
        <f>+C599</f>
        <v>0</v>
      </c>
      <c r="D598" s="4">
        <f>+D599</f>
        <v>-89424635</v>
      </c>
      <c r="E598" s="4">
        <f t="shared" si="15"/>
        <v>-89424635</v>
      </c>
    </row>
    <row r="599" spans="1:5" ht="11.25">
      <c r="A599" s="1">
        <v>590501</v>
      </c>
      <c r="B599" s="18" t="s">
        <v>2072</v>
      </c>
      <c r="C599" s="40">
        <v>0</v>
      </c>
      <c r="D599" s="4">
        <f>-90995667+830420+740612</f>
        <v>-89424635</v>
      </c>
      <c r="E599" s="18">
        <f t="shared" si="15"/>
        <v>-89424635</v>
      </c>
    </row>
    <row r="600" spans="1:5" s="31" customFormat="1" ht="11.25">
      <c r="A600" s="1">
        <v>800000</v>
      </c>
      <c r="B600" s="4" t="s">
        <v>2073</v>
      </c>
      <c r="C600" s="4">
        <f>+C601+C612</f>
        <v>0</v>
      </c>
      <c r="D600" s="4">
        <f>+D601+D612</f>
        <v>0</v>
      </c>
      <c r="E600" s="4">
        <f t="shared" si="15"/>
        <v>0</v>
      </c>
    </row>
    <row r="601" spans="1:5" s="31" customFormat="1" ht="11.25">
      <c r="A601" s="1">
        <v>830000</v>
      </c>
      <c r="B601" s="4" t="s">
        <v>2074</v>
      </c>
      <c r="C601" s="4">
        <f>+C602+C610</f>
        <v>0</v>
      </c>
      <c r="D601" s="4">
        <f>+D602+D605+D610+D607</f>
        <v>763593</v>
      </c>
      <c r="E601" s="4">
        <f t="shared" si="15"/>
        <v>763593</v>
      </c>
    </row>
    <row r="602" spans="1:5" ht="11.25">
      <c r="A602" s="1">
        <v>831500</v>
      </c>
      <c r="B602" s="4" t="s">
        <v>2075</v>
      </c>
      <c r="C602" s="4">
        <f>SUM(C603:C604)</f>
        <v>0</v>
      </c>
      <c r="D602" s="4">
        <f>SUM(D603:D604)</f>
        <v>91881</v>
      </c>
      <c r="E602" s="4">
        <f t="shared" si="15"/>
        <v>91881</v>
      </c>
    </row>
    <row r="603" spans="1:5" ht="11.25">
      <c r="A603" s="1">
        <v>831507</v>
      </c>
      <c r="B603" s="18" t="s">
        <v>1658</v>
      </c>
      <c r="C603" s="18">
        <v>0</v>
      </c>
      <c r="D603" s="18">
        <v>50178</v>
      </c>
      <c r="E603" s="18">
        <f t="shared" si="15"/>
        <v>50178</v>
      </c>
    </row>
    <row r="604" spans="1:5" ht="11.25">
      <c r="A604" s="1">
        <v>831535</v>
      </c>
      <c r="B604" s="18" t="s">
        <v>2076</v>
      </c>
      <c r="C604" s="18">
        <v>0</v>
      </c>
      <c r="D604" s="18">
        <v>41703</v>
      </c>
      <c r="E604" s="18">
        <f t="shared" si="15"/>
        <v>41703</v>
      </c>
    </row>
    <row r="605" spans="1:5" ht="11.25">
      <c r="A605" s="1">
        <v>831600</v>
      </c>
      <c r="B605" s="4" t="s">
        <v>1747</v>
      </c>
      <c r="C605" s="18">
        <v>0</v>
      </c>
      <c r="D605" s="4">
        <f>+D606</f>
        <v>49529</v>
      </c>
      <c r="E605" s="4">
        <f t="shared" si="15"/>
        <v>49529</v>
      </c>
    </row>
    <row r="606" spans="1:5" ht="11.25">
      <c r="A606" s="1">
        <v>831690</v>
      </c>
      <c r="B606" s="18" t="s">
        <v>1750</v>
      </c>
      <c r="C606" s="18">
        <v>0</v>
      </c>
      <c r="D606" s="18">
        <v>49529</v>
      </c>
      <c r="E606" s="18">
        <f t="shared" si="15"/>
        <v>49529</v>
      </c>
    </row>
    <row r="607" spans="1:5" ht="11.25">
      <c r="A607" s="1">
        <v>833000</v>
      </c>
      <c r="B607" s="4" t="s">
        <v>83</v>
      </c>
      <c r="C607" s="18">
        <v>0</v>
      </c>
      <c r="D607" s="4">
        <f>SUM(D608:D609)</f>
        <v>600160</v>
      </c>
      <c r="E607" s="4">
        <f>+C607+D607</f>
        <v>600160</v>
      </c>
    </row>
    <row r="608" spans="1:5" ht="11.25">
      <c r="A608" s="1">
        <v>833008</v>
      </c>
      <c r="B608" s="18" t="s">
        <v>1694</v>
      </c>
      <c r="C608" s="18">
        <v>0</v>
      </c>
      <c r="D608" s="18">
        <v>349245</v>
      </c>
      <c r="E608" s="18">
        <f>+C608+D608</f>
        <v>349245</v>
      </c>
    </row>
    <row r="609" spans="1:5" ht="11.25">
      <c r="A609" s="1">
        <v>833013</v>
      </c>
      <c r="B609" s="18" t="s">
        <v>1993</v>
      </c>
      <c r="C609" s="18">
        <v>0</v>
      </c>
      <c r="D609" s="18">
        <v>250915</v>
      </c>
      <c r="E609" s="18">
        <f>+C609+D609</f>
        <v>250915</v>
      </c>
    </row>
    <row r="610" spans="1:5" ht="11.25">
      <c r="A610" s="1">
        <v>839000</v>
      </c>
      <c r="B610" s="4" t="s">
        <v>2077</v>
      </c>
      <c r="C610" s="4">
        <f>+C611</f>
        <v>0</v>
      </c>
      <c r="D610" s="4">
        <f>+D611</f>
        <v>22023</v>
      </c>
      <c r="E610" s="4">
        <f t="shared" si="15"/>
        <v>22023</v>
      </c>
    </row>
    <row r="611" spans="1:5" ht="11.25">
      <c r="A611" s="1">
        <v>839090</v>
      </c>
      <c r="B611" s="18" t="s">
        <v>2078</v>
      </c>
      <c r="C611" s="18">
        <v>0</v>
      </c>
      <c r="D611" s="18">
        <v>22023</v>
      </c>
      <c r="E611" s="18">
        <f t="shared" si="15"/>
        <v>22023</v>
      </c>
    </row>
    <row r="612" spans="1:5" s="31" customFormat="1" ht="11.25">
      <c r="A612" s="1">
        <v>890000</v>
      </c>
      <c r="B612" s="4" t="s">
        <v>2079</v>
      </c>
      <c r="C612" s="4">
        <f>+C613</f>
        <v>0</v>
      </c>
      <c r="D612" s="4">
        <f>+D613</f>
        <v>-763593</v>
      </c>
      <c r="E612" s="4">
        <f t="shared" si="15"/>
        <v>-763593</v>
      </c>
    </row>
    <row r="613" spans="1:5" ht="11.25">
      <c r="A613" s="1">
        <v>891500</v>
      </c>
      <c r="B613" s="4" t="s">
        <v>2080</v>
      </c>
      <c r="C613" s="4">
        <f>SUM(C614:C617)</f>
        <v>0</v>
      </c>
      <c r="D613" s="4">
        <f>SUM(D614:D617)</f>
        <v>-763593</v>
      </c>
      <c r="E613" s="4">
        <f t="shared" si="15"/>
        <v>-763593</v>
      </c>
    </row>
    <row r="614" spans="1:5" ht="11.25">
      <c r="A614" s="1">
        <v>891506</v>
      </c>
      <c r="B614" s="18" t="s">
        <v>2081</v>
      </c>
      <c r="C614" s="18">
        <v>0</v>
      </c>
      <c r="D614" s="18">
        <f>-41703-50178</f>
        <v>-91881</v>
      </c>
      <c r="E614" s="18">
        <f t="shared" si="15"/>
        <v>-91881</v>
      </c>
    </row>
    <row r="615" spans="1:5" ht="11.25">
      <c r="A615" s="1">
        <v>891507</v>
      </c>
      <c r="B615" s="18" t="s">
        <v>2082</v>
      </c>
      <c r="C615" s="18">
        <v>0</v>
      </c>
      <c r="D615" s="18">
        <v>-49529</v>
      </c>
      <c r="E615" s="18">
        <f t="shared" si="15"/>
        <v>-49529</v>
      </c>
    </row>
    <row r="616" spans="1:5" ht="11.25">
      <c r="A616" s="1">
        <v>891511</v>
      </c>
      <c r="B616" s="18" t="s">
        <v>84</v>
      </c>
      <c r="C616" s="18">
        <v>0</v>
      </c>
      <c r="D616" s="18">
        <v>-600160</v>
      </c>
      <c r="E616" s="18">
        <f>+C616+D616</f>
        <v>-600160</v>
      </c>
    </row>
    <row r="617" spans="1:5" ht="11.25">
      <c r="A617" s="1">
        <v>891590</v>
      </c>
      <c r="B617" s="18" t="s">
        <v>2083</v>
      </c>
      <c r="C617" s="18">
        <v>0</v>
      </c>
      <c r="D617" s="18">
        <v>-22023</v>
      </c>
      <c r="E617" s="18">
        <f t="shared" si="15"/>
        <v>-22023</v>
      </c>
    </row>
    <row r="618" spans="1:5" ht="11.25">
      <c r="A618" s="1">
        <v>900000</v>
      </c>
      <c r="B618" s="4" t="s">
        <v>2084</v>
      </c>
      <c r="C618" s="4">
        <f>+C619+C626+C630</f>
        <v>0</v>
      </c>
      <c r="D618" s="4">
        <f>+D619+D626+D630</f>
        <v>0</v>
      </c>
      <c r="E618" s="4">
        <f t="shared" si="15"/>
        <v>0</v>
      </c>
    </row>
    <row r="619" spans="1:5" ht="11.25">
      <c r="A619" s="1">
        <v>910000</v>
      </c>
      <c r="B619" s="4" t="s">
        <v>2085</v>
      </c>
      <c r="C619" s="4">
        <f>+C620+C622+C624</f>
        <v>0</v>
      </c>
      <c r="D619" s="4">
        <f>+D620+D622+D624</f>
        <v>337810081</v>
      </c>
      <c r="E619" s="4">
        <f t="shared" si="15"/>
        <v>337810081</v>
      </c>
    </row>
    <row r="620" spans="1:5" ht="11.25">
      <c r="A620" s="1">
        <v>912000</v>
      </c>
      <c r="B620" s="4" t="s">
        <v>2086</v>
      </c>
      <c r="C620" s="4">
        <f>+C621</f>
        <v>0</v>
      </c>
      <c r="D620" s="4">
        <f>+D621</f>
        <v>176406100</v>
      </c>
      <c r="E620" s="4">
        <f t="shared" si="15"/>
        <v>176406100</v>
      </c>
    </row>
    <row r="621" spans="1:5" ht="11.25">
      <c r="A621" s="1">
        <v>912002</v>
      </c>
      <c r="B621" s="18" t="s">
        <v>2087</v>
      </c>
      <c r="C621" s="18">
        <v>0</v>
      </c>
      <c r="D621" s="18">
        <v>176406100</v>
      </c>
      <c r="E621" s="18">
        <f t="shared" si="15"/>
        <v>176406100</v>
      </c>
    </row>
    <row r="622" spans="1:5" ht="11.25">
      <c r="A622" s="1">
        <v>913500</v>
      </c>
      <c r="B622" s="4" t="s">
        <v>2088</v>
      </c>
      <c r="C622" s="4">
        <f>SUM(C623)</f>
        <v>0</v>
      </c>
      <c r="D622" s="4">
        <f>SUM(D623)</f>
        <v>161403981</v>
      </c>
      <c r="E622" s="4">
        <f t="shared" si="15"/>
        <v>161403981</v>
      </c>
    </row>
    <row r="623" spans="1:5" ht="11.25">
      <c r="A623" s="1">
        <v>913503</v>
      </c>
      <c r="B623" s="18" t="s">
        <v>2089</v>
      </c>
      <c r="C623" s="18">
        <v>0</v>
      </c>
      <c r="D623" s="18">
        <f>160940124+368001+95856</f>
        <v>161403981</v>
      </c>
      <c r="E623" s="18">
        <f t="shared" si="15"/>
        <v>161403981</v>
      </c>
    </row>
    <row r="624" spans="1:5" ht="11.25">
      <c r="A624" s="1">
        <v>919000</v>
      </c>
      <c r="B624" s="4" t="s">
        <v>2090</v>
      </c>
      <c r="C624" s="4">
        <f>+C625</f>
        <v>0</v>
      </c>
      <c r="D624" s="4">
        <f>+D625</f>
        <v>0</v>
      </c>
      <c r="E624" s="4">
        <f t="shared" si="15"/>
        <v>0</v>
      </c>
    </row>
    <row r="625" spans="1:5" ht="11.25">
      <c r="A625" s="1">
        <v>919090</v>
      </c>
      <c r="B625" s="18" t="s">
        <v>2091</v>
      </c>
      <c r="C625" s="18">
        <v>0</v>
      </c>
      <c r="D625" s="18">
        <v>0</v>
      </c>
      <c r="E625" s="18">
        <f t="shared" si="15"/>
        <v>0</v>
      </c>
    </row>
    <row r="626" spans="1:5" ht="11.25">
      <c r="A626" s="1">
        <v>930000</v>
      </c>
      <c r="B626" s="4" t="s">
        <v>2092</v>
      </c>
      <c r="C626" s="4">
        <f>+C627</f>
        <v>0</v>
      </c>
      <c r="D626" s="4">
        <f>+D627</f>
        <v>0</v>
      </c>
      <c r="E626" s="4">
        <f t="shared" si="15"/>
        <v>0</v>
      </c>
    </row>
    <row r="627" spans="1:5" ht="11.25">
      <c r="A627" s="1">
        <v>939000</v>
      </c>
      <c r="B627" s="4" t="s">
        <v>2093</v>
      </c>
      <c r="C627" s="4">
        <f>SUM(C628:C629)</f>
        <v>0</v>
      </c>
      <c r="D627" s="4">
        <f>SUM(D628:D629)</f>
        <v>0</v>
      </c>
      <c r="E627" s="4">
        <f t="shared" si="15"/>
        <v>0</v>
      </c>
    </row>
    <row r="628" spans="1:5" ht="11.25">
      <c r="A628" s="1">
        <v>939002</v>
      </c>
      <c r="B628" s="18" t="s">
        <v>2094</v>
      </c>
      <c r="C628" s="18">
        <v>0</v>
      </c>
      <c r="D628" s="18">
        <v>0</v>
      </c>
      <c r="E628" s="18">
        <f t="shared" si="15"/>
        <v>0</v>
      </c>
    </row>
    <row r="629" spans="1:5" ht="11.25">
      <c r="A629" s="1">
        <v>939090</v>
      </c>
      <c r="B629" s="18" t="s">
        <v>2095</v>
      </c>
      <c r="C629" s="18">
        <v>0</v>
      </c>
      <c r="D629" s="18">
        <v>0</v>
      </c>
      <c r="E629" s="18">
        <f t="shared" si="15"/>
        <v>0</v>
      </c>
    </row>
    <row r="630" spans="1:5" ht="11.25">
      <c r="A630" s="1">
        <v>990000</v>
      </c>
      <c r="B630" s="4" t="s">
        <v>2096</v>
      </c>
      <c r="C630" s="4">
        <f>+C631+C635</f>
        <v>0</v>
      </c>
      <c r="D630" s="4">
        <f>+D631+D635</f>
        <v>-337810081</v>
      </c>
      <c r="E630" s="4">
        <f t="shared" si="15"/>
        <v>-337810081</v>
      </c>
    </row>
    <row r="631" spans="1:5" ht="11.25">
      <c r="A631" s="1">
        <v>990500</v>
      </c>
      <c r="B631" s="4" t="s">
        <v>2097</v>
      </c>
      <c r="C631" s="4">
        <f>SUM(C632:C634)</f>
        <v>0</v>
      </c>
      <c r="D631" s="4">
        <f>SUM(D632:D634)</f>
        <v>-337810081</v>
      </c>
      <c r="E631" s="4">
        <f t="shared" si="15"/>
        <v>-337810081</v>
      </c>
    </row>
    <row r="632" spans="1:5" ht="11.25">
      <c r="A632" s="1">
        <v>990505</v>
      </c>
      <c r="B632" s="18" t="s">
        <v>2098</v>
      </c>
      <c r="C632" s="18">
        <v>0</v>
      </c>
      <c r="D632" s="18">
        <v>-176406100</v>
      </c>
      <c r="E632" s="18">
        <f t="shared" si="15"/>
        <v>-176406100</v>
      </c>
    </row>
    <row r="633" spans="1:5" ht="11.25">
      <c r="A633" s="1">
        <v>990508</v>
      </c>
      <c r="B633" s="18" t="s">
        <v>2099</v>
      </c>
      <c r="C633" s="18">
        <f>-C622</f>
        <v>0</v>
      </c>
      <c r="D633" s="18">
        <f>-160940124-368001-95856</f>
        <v>-161403981</v>
      </c>
      <c r="E633" s="18">
        <f t="shared" si="15"/>
        <v>-161403981</v>
      </c>
    </row>
    <row r="634" spans="1:5" ht="11.25">
      <c r="A634" s="1">
        <v>990590</v>
      </c>
      <c r="B634" s="18" t="s">
        <v>2095</v>
      </c>
      <c r="C634" s="18">
        <v>0</v>
      </c>
      <c r="D634" s="18">
        <v>0</v>
      </c>
      <c r="E634" s="18">
        <f t="shared" si="15"/>
        <v>0</v>
      </c>
    </row>
    <row r="635" spans="1:5" ht="11.25">
      <c r="A635" s="1">
        <v>991500</v>
      </c>
      <c r="B635" s="4" t="s">
        <v>2097</v>
      </c>
      <c r="C635" s="4">
        <f>C636</f>
        <v>0</v>
      </c>
      <c r="D635" s="4">
        <f>D636</f>
        <v>0</v>
      </c>
      <c r="E635" s="4">
        <f t="shared" si="15"/>
        <v>0</v>
      </c>
    </row>
    <row r="636" spans="1:5" ht="11.25">
      <c r="A636" s="1">
        <v>991590</v>
      </c>
      <c r="B636" s="18" t="s">
        <v>2095</v>
      </c>
      <c r="C636" s="18">
        <f>-C629-C628</f>
        <v>0</v>
      </c>
      <c r="D636" s="18">
        <v>0</v>
      </c>
      <c r="E636" s="18">
        <f t="shared" si="15"/>
        <v>0</v>
      </c>
    </row>
    <row r="637" spans="1:5" ht="11.25">
      <c r="A637" s="41">
        <v>0</v>
      </c>
      <c r="B637" s="41" t="s">
        <v>2100</v>
      </c>
      <c r="C637" s="4">
        <f>+C647+C762</f>
        <v>0</v>
      </c>
      <c r="D637" s="4">
        <f>+D647+D762+D638</f>
        <v>0</v>
      </c>
      <c r="E637" s="4">
        <f t="shared" si="15"/>
        <v>0</v>
      </c>
    </row>
    <row r="638" spans="1:5" ht="11.25">
      <c r="A638" s="41">
        <v>20000</v>
      </c>
      <c r="B638" s="41" t="s">
        <v>85</v>
      </c>
      <c r="C638" s="4">
        <v>0</v>
      </c>
      <c r="D638" s="4">
        <f>+D639+D641+D643+D645</f>
        <v>0</v>
      </c>
      <c r="E638" s="4">
        <f aca="true" t="shared" si="17" ref="E638:E646">SUM(C638:D638)</f>
        <v>0</v>
      </c>
    </row>
    <row r="639" spans="1:6" ht="11.25">
      <c r="A639" s="41">
        <v>20100</v>
      </c>
      <c r="B639" s="41" t="s">
        <v>86</v>
      </c>
      <c r="C639" s="4">
        <v>0</v>
      </c>
      <c r="D639" s="4">
        <f>+D640</f>
        <v>4626514</v>
      </c>
      <c r="E639" s="4">
        <f t="shared" si="17"/>
        <v>4626514</v>
      </c>
      <c r="F639" s="18"/>
    </row>
    <row r="640" spans="1:6" ht="11.25">
      <c r="A640" s="41">
        <v>20147</v>
      </c>
      <c r="B640" s="50" t="s">
        <v>87</v>
      </c>
      <c r="C640" s="4">
        <v>0</v>
      </c>
      <c r="D640" s="18">
        <v>4626514</v>
      </c>
      <c r="E640" s="18">
        <f t="shared" si="17"/>
        <v>4626514</v>
      </c>
      <c r="F640" s="18"/>
    </row>
    <row r="641" spans="1:6" ht="11.25">
      <c r="A641" s="41">
        <v>21100</v>
      </c>
      <c r="B641" s="41" t="s">
        <v>88</v>
      </c>
      <c r="C641" s="4">
        <v>0</v>
      </c>
      <c r="D641" s="4">
        <f>+D642</f>
        <v>-4275185</v>
      </c>
      <c r="E641" s="4">
        <f t="shared" si="17"/>
        <v>-4275185</v>
      </c>
      <c r="F641" s="18"/>
    </row>
    <row r="642" spans="1:5" ht="11.25">
      <c r="A642" s="41">
        <v>21147</v>
      </c>
      <c r="B642" s="50" t="s">
        <v>87</v>
      </c>
      <c r="C642" s="4">
        <v>0</v>
      </c>
      <c r="D642" s="18">
        <v>-4275185</v>
      </c>
      <c r="E642" s="18">
        <f t="shared" si="17"/>
        <v>-4275185</v>
      </c>
    </row>
    <row r="643" spans="1:5" ht="11.25">
      <c r="A643" s="41">
        <v>24100</v>
      </c>
      <c r="B643" s="41" t="s">
        <v>89</v>
      </c>
      <c r="C643" s="4">
        <v>0</v>
      </c>
      <c r="D643" s="4">
        <f>+D644</f>
        <v>-527863</v>
      </c>
      <c r="E643" s="4">
        <f t="shared" si="17"/>
        <v>-527863</v>
      </c>
    </row>
    <row r="644" spans="1:5" ht="11.25">
      <c r="A644" s="41">
        <v>24102</v>
      </c>
      <c r="B644" s="50" t="s">
        <v>90</v>
      </c>
      <c r="C644" s="4">
        <v>0</v>
      </c>
      <c r="D644" s="18">
        <v>-527863</v>
      </c>
      <c r="E644" s="18">
        <f t="shared" si="17"/>
        <v>-527863</v>
      </c>
    </row>
    <row r="645" spans="1:5" ht="11.25">
      <c r="A645" s="41">
        <v>24600</v>
      </c>
      <c r="B645" s="41" t="s">
        <v>91</v>
      </c>
      <c r="C645" s="4">
        <v>0</v>
      </c>
      <c r="D645" s="4">
        <f>+D646</f>
        <v>176534</v>
      </c>
      <c r="E645" s="4">
        <f t="shared" si="17"/>
        <v>176534</v>
      </c>
    </row>
    <row r="646" spans="1:5" ht="11.25">
      <c r="A646" s="41">
        <v>24647</v>
      </c>
      <c r="B646" s="50" t="s">
        <v>87</v>
      </c>
      <c r="C646" s="4">
        <v>0</v>
      </c>
      <c r="D646" s="18">
        <v>176534</v>
      </c>
      <c r="E646" s="18">
        <f t="shared" si="17"/>
        <v>176534</v>
      </c>
    </row>
    <row r="647" spans="1:5" ht="11.25">
      <c r="A647" s="41">
        <v>30000</v>
      </c>
      <c r="B647" s="24" t="s">
        <v>2101</v>
      </c>
      <c r="C647" s="4">
        <f>+C648+C667+C686+C705+C724+C743</f>
        <v>0</v>
      </c>
      <c r="D647" s="4">
        <f>+D648+D667+D686+D705+D724+D743</f>
        <v>0</v>
      </c>
      <c r="E647" s="4">
        <f aca="true" t="shared" si="18" ref="E647:E710">+C647+D647</f>
        <v>0</v>
      </c>
    </row>
    <row r="648" spans="1:5" ht="11.25">
      <c r="A648" s="41">
        <v>30500</v>
      </c>
      <c r="B648" s="4" t="s">
        <v>2102</v>
      </c>
      <c r="C648" s="4">
        <f>SUM(C649:C665)</f>
        <v>0</v>
      </c>
      <c r="D648" s="4">
        <f>SUM(D649:D666)</f>
        <v>-11199668942</v>
      </c>
      <c r="E648" s="4">
        <f t="shared" si="18"/>
        <v>-11199668942</v>
      </c>
    </row>
    <row r="649" spans="1:6" ht="11.25">
      <c r="A649" s="41">
        <v>30511</v>
      </c>
      <c r="B649" s="18" t="s">
        <v>2103</v>
      </c>
      <c r="C649" s="18">
        <v>0</v>
      </c>
      <c r="D649" s="42">
        <f>-12300017-599738</f>
        <v>-12899755</v>
      </c>
      <c r="E649" s="18">
        <f t="shared" si="18"/>
        <v>-12899755</v>
      </c>
      <c r="F649" s="18"/>
    </row>
    <row r="650" spans="1:6" ht="11.25">
      <c r="A650" s="41">
        <v>30512</v>
      </c>
      <c r="B650" s="18" t="s">
        <v>2104</v>
      </c>
      <c r="C650" s="18">
        <v>0</v>
      </c>
      <c r="D650" s="42">
        <f>-3250964-1798428</f>
        <v>-5049392</v>
      </c>
      <c r="E650" s="18">
        <f t="shared" si="18"/>
        <v>-5049392</v>
      </c>
      <c r="F650" s="18"/>
    </row>
    <row r="651" spans="1:6" ht="11.25">
      <c r="A651" s="41">
        <v>30513</v>
      </c>
      <c r="B651" s="18" t="s">
        <v>2105</v>
      </c>
      <c r="C651" s="18">
        <v>0</v>
      </c>
      <c r="D651" s="42">
        <f>-1381123-68074</f>
        <v>-1449197</v>
      </c>
      <c r="E651" s="18">
        <f t="shared" si="18"/>
        <v>-1449197</v>
      </c>
      <c r="F651" s="18"/>
    </row>
    <row r="652" spans="1:6" ht="11.25">
      <c r="A652" s="41">
        <v>30514</v>
      </c>
      <c r="B652" s="18" t="s">
        <v>2106</v>
      </c>
      <c r="C652" s="18">
        <v>0</v>
      </c>
      <c r="D652" s="42">
        <f>-2040118-99834</f>
        <v>-2139952</v>
      </c>
      <c r="E652" s="18">
        <f t="shared" si="18"/>
        <v>-2139952</v>
      </c>
      <c r="F652" s="18"/>
    </row>
    <row r="653" spans="1:6" ht="11.25">
      <c r="A653" s="41">
        <v>30515</v>
      </c>
      <c r="B653" s="18" t="s">
        <v>2107</v>
      </c>
      <c r="C653" s="18">
        <v>0</v>
      </c>
      <c r="D653" s="42">
        <f>-1230144-843768</f>
        <v>-2073912</v>
      </c>
      <c r="E653" s="18">
        <f t="shared" si="18"/>
        <v>-2073912</v>
      </c>
      <c r="F653" s="18"/>
    </row>
    <row r="654" spans="1:6" ht="11.25">
      <c r="A654" s="41">
        <v>30516</v>
      </c>
      <c r="B654" s="18" t="s">
        <v>2108</v>
      </c>
      <c r="C654" s="18">
        <v>0</v>
      </c>
      <c r="D654" s="42">
        <f>-3508240-1166672</f>
        <v>-4674912</v>
      </c>
      <c r="E654" s="18">
        <f t="shared" si="18"/>
        <v>-4674912</v>
      </c>
      <c r="F654" s="18"/>
    </row>
    <row r="655" spans="1:6" ht="11.25">
      <c r="A655" s="41">
        <v>30517</v>
      </c>
      <c r="B655" s="18" t="s">
        <v>2109</v>
      </c>
      <c r="C655" s="18">
        <v>0</v>
      </c>
      <c r="D655" s="42">
        <f>-89500-50000</f>
        <v>-139500</v>
      </c>
      <c r="E655" s="18">
        <f t="shared" si="18"/>
        <v>-139500</v>
      </c>
      <c r="F655" s="18"/>
    </row>
    <row r="656" spans="1:6" ht="11.25">
      <c r="A656" s="41">
        <v>30518</v>
      </c>
      <c r="B656" s="18" t="s">
        <v>2110</v>
      </c>
      <c r="C656" s="18">
        <v>0</v>
      </c>
      <c r="D656" s="42">
        <v>0</v>
      </c>
      <c r="E656" s="18">
        <f t="shared" si="18"/>
        <v>0</v>
      </c>
      <c r="F656" s="18"/>
    </row>
    <row r="657" spans="1:6" ht="11.25">
      <c r="A657" s="41" t="s">
        <v>2111</v>
      </c>
      <c r="B657" s="18" t="s">
        <v>2112</v>
      </c>
      <c r="C657" s="18">
        <v>0</v>
      </c>
      <c r="D657" s="42">
        <v>-52877690</v>
      </c>
      <c r="E657" s="18">
        <f t="shared" si="18"/>
        <v>-52877690</v>
      </c>
      <c r="F657" s="18"/>
    </row>
    <row r="658" spans="1:6" ht="11.25">
      <c r="A658" s="41">
        <v>30521</v>
      </c>
      <c r="B658" s="18" t="s">
        <v>2113</v>
      </c>
      <c r="C658" s="18">
        <v>0</v>
      </c>
      <c r="D658" s="42">
        <v>-811292252</v>
      </c>
      <c r="E658" s="18">
        <f t="shared" si="18"/>
        <v>-811292252</v>
      </c>
      <c r="F658" s="18"/>
    </row>
    <row r="659" spans="1:6" ht="11.25">
      <c r="A659" s="41">
        <v>30532</v>
      </c>
      <c r="B659" s="18" t="s">
        <v>2114</v>
      </c>
      <c r="C659" s="18">
        <v>0</v>
      </c>
      <c r="D659" s="42">
        <v>-655555943</v>
      </c>
      <c r="E659" s="18">
        <f t="shared" si="18"/>
        <v>-655555943</v>
      </c>
      <c r="F659" s="18"/>
    </row>
    <row r="660" spans="1:6" ht="11.25">
      <c r="A660" s="41">
        <v>30534</v>
      </c>
      <c r="B660" s="18" t="s">
        <v>2115</v>
      </c>
      <c r="C660" s="18">
        <v>0</v>
      </c>
      <c r="D660" s="42">
        <v>0</v>
      </c>
      <c r="E660" s="18">
        <f t="shared" si="18"/>
        <v>0</v>
      </c>
      <c r="F660" s="18"/>
    </row>
    <row r="661" spans="1:6" ht="11.25">
      <c r="A661" s="41">
        <v>30538</v>
      </c>
      <c r="B661" s="18" t="s">
        <v>2116</v>
      </c>
      <c r="C661" s="18">
        <v>0</v>
      </c>
      <c r="D661" s="42">
        <v>-1515681661</v>
      </c>
      <c r="E661" s="18">
        <f t="shared" si="18"/>
        <v>-1515681661</v>
      </c>
      <c r="F661" s="18"/>
    </row>
    <row r="662" spans="1:6" ht="11.25">
      <c r="A662" s="41">
        <v>30543</v>
      </c>
      <c r="B662" s="18" t="s">
        <v>2117</v>
      </c>
      <c r="C662" s="18">
        <v>0</v>
      </c>
      <c r="D662" s="42">
        <v>-6160975</v>
      </c>
      <c r="E662" s="18">
        <f t="shared" si="18"/>
        <v>-6160975</v>
      </c>
      <c r="F662" s="18"/>
    </row>
    <row r="663" spans="1:6" ht="11.25">
      <c r="A663" s="41">
        <v>30544</v>
      </c>
      <c r="B663" s="18" t="s">
        <v>2118</v>
      </c>
      <c r="C663" s="18">
        <v>0</v>
      </c>
      <c r="D663" s="42">
        <v>-1113618</v>
      </c>
      <c r="E663" s="18">
        <f t="shared" si="18"/>
        <v>-1113618</v>
      </c>
      <c r="F663" s="18"/>
    </row>
    <row r="664" spans="1:6" ht="11.25">
      <c r="A664" s="41">
        <v>30546</v>
      </c>
      <c r="B664" s="18" t="s">
        <v>2119</v>
      </c>
      <c r="C664" s="18">
        <v>0</v>
      </c>
      <c r="D664" s="42">
        <v>-7964342273</v>
      </c>
      <c r="E664" s="18">
        <f t="shared" si="18"/>
        <v>-7964342273</v>
      </c>
      <c r="F664" s="18"/>
    </row>
    <row r="665" spans="1:6" ht="11.25">
      <c r="A665" s="41">
        <v>30558</v>
      </c>
      <c r="B665" s="18" t="s">
        <v>2120</v>
      </c>
      <c r="C665" s="18">
        <v>0</v>
      </c>
      <c r="D665" s="42">
        <v>-164217910</v>
      </c>
      <c r="E665" s="18">
        <f t="shared" si="18"/>
        <v>-164217910</v>
      </c>
      <c r="F665" s="18"/>
    </row>
    <row r="666" spans="1:5" ht="11.25">
      <c r="A666" s="41">
        <v>30591</v>
      </c>
      <c r="B666" s="18" t="s">
        <v>2121</v>
      </c>
      <c r="C666" s="18">
        <v>0</v>
      </c>
      <c r="D666" s="18">
        <v>0</v>
      </c>
      <c r="E666" s="18">
        <f t="shared" si="18"/>
        <v>0</v>
      </c>
    </row>
    <row r="667" spans="1:5" ht="11.25">
      <c r="A667" s="41">
        <v>31000</v>
      </c>
      <c r="B667" s="4" t="s">
        <v>2122</v>
      </c>
      <c r="C667" s="4">
        <f>SUM(C668:C684)</f>
        <v>0</v>
      </c>
      <c r="D667" s="4">
        <f>SUM(D668:D685)</f>
        <v>2916399</v>
      </c>
      <c r="E667" s="4">
        <f t="shared" si="18"/>
        <v>2916399</v>
      </c>
    </row>
    <row r="668" spans="1:5" ht="11.25">
      <c r="A668" s="41">
        <v>31011</v>
      </c>
      <c r="B668" s="18" t="s">
        <v>2103</v>
      </c>
      <c r="C668" s="18">
        <v>0</v>
      </c>
      <c r="D668" s="18">
        <f>112544+45392</f>
        <v>157936</v>
      </c>
      <c r="E668" s="18">
        <f t="shared" si="18"/>
        <v>157936</v>
      </c>
    </row>
    <row r="669" spans="1:5" ht="11.25">
      <c r="A669" s="41">
        <v>31012</v>
      </c>
      <c r="B669" s="18" t="s">
        <v>2104</v>
      </c>
      <c r="C669" s="18">
        <v>0</v>
      </c>
      <c r="D669" s="18">
        <f>158072+146912</f>
        <v>304984</v>
      </c>
      <c r="E669" s="18">
        <f t="shared" si="18"/>
        <v>304984</v>
      </c>
    </row>
    <row r="670" spans="1:5" ht="11.25">
      <c r="A670" s="41">
        <v>31013</v>
      </c>
      <c r="B670" s="18" t="s">
        <v>2105</v>
      </c>
      <c r="C670" s="18">
        <v>0</v>
      </c>
      <c r="D670" s="18">
        <f>98475</f>
        <v>98475</v>
      </c>
      <c r="E670" s="18">
        <f t="shared" si="18"/>
        <v>98475</v>
      </c>
    </row>
    <row r="671" spans="1:5" ht="11.25">
      <c r="A671" s="41">
        <v>31014</v>
      </c>
      <c r="B671" s="18" t="s">
        <v>2106</v>
      </c>
      <c r="C671" s="18">
        <v>0</v>
      </c>
      <c r="D671" s="18">
        <f>20343+11815</f>
        <v>32158</v>
      </c>
      <c r="E671" s="18">
        <f t="shared" si="18"/>
        <v>32158</v>
      </c>
    </row>
    <row r="672" spans="1:5" ht="11.25">
      <c r="A672" s="41">
        <v>31015</v>
      </c>
      <c r="B672" s="18" t="s">
        <v>2107</v>
      </c>
      <c r="C672" s="18">
        <v>0</v>
      </c>
      <c r="D672" s="18">
        <f>43000+33198</f>
        <v>76198</v>
      </c>
      <c r="E672" s="18">
        <f t="shared" si="18"/>
        <v>76198</v>
      </c>
    </row>
    <row r="673" spans="1:5" ht="11.25">
      <c r="A673" s="41">
        <v>31016</v>
      </c>
      <c r="B673" s="18" t="s">
        <v>2108</v>
      </c>
      <c r="C673" s="18">
        <v>0</v>
      </c>
      <c r="D673" s="18">
        <f>23775+18769</f>
        <v>42544</v>
      </c>
      <c r="E673" s="18">
        <f t="shared" si="18"/>
        <v>42544</v>
      </c>
    </row>
    <row r="674" spans="1:5" ht="11.25">
      <c r="A674" s="41">
        <v>31017</v>
      </c>
      <c r="B674" s="18" t="s">
        <v>2109</v>
      </c>
      <c r="C674" s="18">
        <v>0</v>
      </c>
      <c r="D674" s="18">
        <v>2394</v>
      </c>
      <c r="E674" s="18">
        <f t="shared" si="18"/>
        <v>2394</v>
      </c>
    </row>
    <row r="675" spans="1:5" ht="11.25">
      <c r="A675" s="41">
        <v>31018</v>
      </c>
      <c r="B675" s="18" t="s">
        <v>2110</v>
      </c>
      <c r="C675" s="18">
        <v>0</v>
      </c>
      <c r="D675" s="18">
        <v>0</v>
      </c>
      <c r="E675" s="18">
        <f t="shared" si="18"/>
        <v>0</v>
      </c>
    </row>
    <row r="676" spans="1:5" ht="11.25">
      <c r="A676" s="41">
        <v>31020</v>
      </c>
      <c r="B676" s="18" t="s">
        <v>2112</v>
      </c>
      <c r="C676" s="18">
        <v>0</v>
      </c>
      <c r="D676" s="18">
        <v>43</v>
      </c>
      <c r="E676" s="18">
        <f t="shared" si="18"/>
        <v>43</v>
      </c>
    </row>
    <row r="677" spans="1:5" ht="11.25">
      <c r="A677" s="41">
        <v>31021</v>
      </c>
      <c r="B677" s="18" t="s">
        <v>2113</v>
      </c>
      <c r="C677" s="18">
        <v>0</v>
      </c>
      <c r="D677" s="18">
        <v>21614</v>
      </c>
      <c r="E677" s="18">
        <f t="shared" si="18"/>
        <v>21614</v>
      </c>
    </row>
    <row r="678" spans="1:5" ht="11.25">
      <c r="A678" s="41">
        <v>31032</v>
      </c>
      <c r="B678" s="18" t="s">
        <v>2114</v>
      </c>
      <c r="C678" s="18">
        <v>0</v>
      </c>
      <c r="D678" s="18">
        <v>0</v>
      </c>
      <c r="E678" s="18">
        <f t="shared" si="18"/>
        <v>0</v>
      </c>
    </row>
    <row r="679" spans="1:5" ht="11.25">
      <c r="A679" s="41">
        <v>31034</v>
      </c>
      <c r="B679" s="18" t="s">
        <v>2115</v>
      </c>
      <c r="C679" s="18">
        <v>0</v>
      </c>
      <c r="D679" s="18">
        <v>0</v>
      </c>
      <c r="E679" s="18">
        <f t="shared" si="18"/>
        <v>0</v>
      </c>
    </row>
    <row r="680" spans="1:5" ht="11.25">
      <c r="A680" s="41">
        <v>31038</v>
      </c>
      <c r="B680" s="18" t="s">
        <v>2116</v>
      </c>
      <c r="C680" s="18">
        <v>0</v>
      </c>
      <c r="D680" s="18">
        <v>121165</v>
      </c>
      <c r="E680" s="18">
        <f t="shared" si="18"/>
        <v>121165</v>
      </c>
    </row>
    <row r="681" spans="1:5" ht="11.25">
      <c r="A681" s="41">
        <v>31043</v>
      </c>
      <c r="B681" s="18" t="s">
        <v>2123</v>
      </c>
      <c r="C681" s="18">
        <v>0</v>
      </c>
      <c r="D681" s="18">
        <v>147</v>
      </c>
      <c r="E681" s="18">
        <f t="shared" si="18"/>
        <v>147</v>
      </c>
    </row>
    <row r="682" spans="1:5" ht="11.25">
      <c r="A682" s="41">
        <v>31044</v>
      </c>
      <c r="B682" s="18" t="s">
        <v>0</v>
      </c>
      <c r="C682" s="18">
        <v>0</v>
      </c>
      <c r="D682" s="18">
        <v>10608</v>
      </c>
      <c r="E682" s="18">
        <f t="shared" si="18"/>
        <v>10608</v>
      </c>
    </row>
    <row r="683" spans="1:5" ht="11.25">
      <c r="A683" s="41">
        <v>31046</v>
      </c>
      <c r="B683" s="18" t="s">
        <v>2119</v>
      </c>
      <c r="C683" s="18">
        <v>0</v>
      </c>
      <c r="D683" s="18">
        <v>40576</v>
      </c>
      <c r="E683" s="18">
        <f t="shared" si="18"/>
        <v>40576</v>
      </c>
    </row>
    <row r="684" spans="1:5" ht="11.25">
      <c r="A684" s="41">
        <v>31058</v>
      </c>
      <c r="B684" s="18" t="s">
        <v>1</v>
      </c>
      <c r="C684" s="18">
        <v>0</v>
      </c>
      <c r="D684" s="18">
        <v>2007557</v>
      </c>
      <c r="E684" s="18">
        <f t="shared" si="18"/>
        <v>2007557</v>
      </c>
    </row>
    <row r="685" spans="1:5" ht="11.25">
      <c r="A685" s="41">
        <v>31091</v>
      </c>
      <c r="B685" s="18" t="s">
        <v>2121</v>
      </c>
      <c r="C685" s="18">
        <v>0</v>
      </c>
      <c r="D685" s="18">
        <v>0</v>
      </c>
      <c r="E685" s="18">
        <f t="shared" si="18"/>
        <v>0</v>
      </c>
    </row>
    <row r="686" spans="1:5" ht="11.25">
      <c r="A686" s="41">
        <v>31200</v>
      </c>
      <c r="B686" s="4" t="s">
        <v>2</v>
      </c>
      <c r="C686" s="4">
        <f>SUM(C687:C702)</f>
        <v>0</v>
      </c>
      <c r="D686" s="4">
        <f>SUM(D687:D704)</f>
        <v>834938</v>
      </c>
      <c r="E686" s="4">
        <f t="shared" si="18"/>
        <v>834938</v>
      </c>
    </row>
    <row r="687" spans="1:5" ht="11.25">
      <c r="A687" s="41">
        <v>31211</v>
      </c>
      <c r="B687" s="18" t="s">
        <v>2103</v>
      </c>
      <c r="C687" s="18">
        <v>0</v>
      </c>
      <c r="D687" s="18">
        <v>277702</v>
      </c>
      <c r="E687" s="18">
        <f t="shared" si="18"/>
        <v>277702</v>
      </c>
    </row>
    <row r="688" spans="1:5" ht="11.25">
      <c r="A688" s="41">
        <v>31212</v>
      </c>
      <c r="B688" s="18" t="s">
        <v>2104</v>
      </c>
      <c r="C688" s="18">
        <v>0</v>
      </c>
      <c r="D688" s="18">
        <v>41597</v>
      </c>
      <c r="E688" s="18">
        <f t="shared" si="18"/>
        <v>41597</v>
      </c>
    </row>
    <row r="689" spans="1:5" ht="11.25">
      <c r="A689" s="41">
        <v>31213</v>
      </c>
      <c r="B689" s="18" t="s">
        <v>3</v>
      </c>
      <c r="C689" s="18">
        <v>0</v>
      </c>
      <c r="D689" s="18">
        <v>0</v>
      </c>
      <c r="E689" s="18">
        <f t="shared" si="18"/>
        <v>0</v>
      </c>
    </row>
    <row r="690" spans="1:5" ht="11.25">
      <c r="A690" s="41">
        <v>31214</v>
      </c>
      <c r="B690" s="18" t="s">
        <v>4</v>
      </c>
      <c r="C690" s="18">
        <v>0</v>
      </c>
      <c r="D690" s="18">
        <v>41399</v>
      </c>
      <c r="E690" s="18">
        <f t="shared" si="18"/>
        <v>41399</v>
      </c>
    </row>
    <row r="691" spans="1:5" ht="11.25">
      <c r="A691" s="41">
        <v>31215</v>
      </c>
      <c r="B691" s="18" t="s">
        <v>2107</v>
      </c>
      <c r="C691" s="18">
        <v>0</v>
      </c>
      <c r="D691" s="18">
        <v>36096</v>
      </c>
      <c r="E691" s="18">
        <f t="shared" si="18"/>
        <v>36096</v>
      </c>
    </row>
    <row r="692" spans="1:5" ht="11.25">
      <c r="A692" s="41">
        <v>31216</v>
      </c>
      <c r="B692" s="18" t="s">
        <v>2108</v>
      </c>
      <c r="C692" s="18">
        <v>0</v>
      </c>
      <c r="D692" s="18">
        <v>5987</v>
      </c>
      <c r="E692" s="18">
        <f t="shared" si="18"/>
        <v>5987</v>
      </c>
    </row>
    <row r="693" spans="1:5" ht="11.25">
      <c r="A693" s="41">
        <v>31217</v>
      </c>
      <c r="B693" s="18" t="s">
        <v>5</v>
      </c>
      <c r="C693" s="18">
        <v>0</v>
      </c>
      <c r="D693" s="18">
        <v>383</v>
      </c>
      <c r="E693" s="18">
        <f t="shared" si="18"/>
        <v>383</v>
      </c>
    </row>
    <row r="694" spans="1:5" ht="11.25">
      <c r="A694" s="41">
        <v>31218</v>
      </c>
      <c r="B694" s="18" t="s">
        <v>2110</v>
      </c>
      <c r="C694" s="18">
        <v>0</v>
      </c>
      <c r="D694" s="18">
        <v>0</v>
      </c>
      <c r="E694" s="18">
        <f t="shared" si="18"/>
        <v>0</v>
      </c>
    </row>
    <row r="695" spans="1:5" ht="11.25">
      <c r="A695" s="41">
        <v>31220</v>
      </c>
      <c r="B695" s="18" t="s">
        <v>2112</v>
      </c>
      <c r="C695" s="18">
        <v>0</v>
      </c>
      <c r="D695" s="18">
        <v>10956</v>
      </c>
      <c r="E695" s="18">
        <f t="shared" si="18"/>
        <v>10956</v>
      </c>
    </row>
    <row r="696" spans="1:5" ht="11.25">
      <c r="A696" s="41">
        <v>31221</v>
      </c>
      <c r="B696" s="18" t="s">
        <v>6</v>
      </c>
      <c r="C696" s="18">
        <v>0</v>
      </c>
      <c r="D696" s="18">
        <v>3529</v>
      </c>
      <c r="E696" s="18">
        <f t="shared" si="18"/>
        <v>3529</v>
      </c>
    </row>
    <row r="697" spans="1:5" ht="11.25">
      <c r="A697" s="41">
        <v>31232</v>
      </c>
      <c r="B697" s="18" t="s">
        <v>7</v>
      </c>
      <c r="C697" s="18">
        <v>0</v>
      </c>
      <c r="D697" s="18">
        <v>0</v>
      </c>
      <c r="E697" s="18">
        <f t="shared" si="18"/>
        <v>0</v>
      </c>
    </row>
    <row r="698" spans="1:5" ht="11.25">
      <c r="A698" s="41">
        <v>31234</v>
      </c>
      <c r="B698" s="18" t="s">
        <v>8</v>
      </c>
      <c r="C698" s="18">
        <v>0</v>
      </c>
      <c r="D698" s="18">
        <v>0</v>
      </c>
      <c r="E698" s="18">
        <f t="shared" si="18"/>
        <v>0</v>
      </c>
    </row>
    <row r="699" spans="1:5" ht="11.25">
      <c r="A699" s="41">
        <v>31238</v>
      </c>
      <c r="B699" s="18" t="s">
        <v>2116</v>
      </c>
      <c r="C699" s="18">
        <v>0</v>
      </c>
      <c r="D699" s="18">
        <v>0</v>
      </c>
      <c r="E699" s="18">
        <f t="shared" si="18"/>
        <v>0</v>
      </c>
    </row>
    <row r="700" spans="1:5" ht="11.25">
      <c r="A700" s="41">
        <v>31243</v>
      </c>
      <c r="B700" s="18" t="s">
        <v>2123</v>
      </c>
      <c r="C700" s="18">
        <v>0</v>
      </c>
      <c r="D700" s="18">
        <v>895</v>
      </c>
      <c r="E700" s="18">
        <f t="shared" si="18"/>
        <v>895</v>
      </c>
    </row>
    <row r="701" spans="1:5" ht="11.25">
      <c r="A701" s="41">
        <v>31244</v>
      </c>
      <c r="B701" s="18" t="s">
        <v>0</v>
      </c>
      <c r="C701" s="18">
        <v>0</v>
      </c>
      <c r="D701" s="18">
        <v>54480</v>
      </c>
      <c r="E701" s="18">
        <f t="shared" si="18"/>
        <v>54480</v>
      </c>
    </row>
    <row r="702" spans="1:5" ht="11.25">
      <c r="A702" s="41">
        <v>31246</v>
      </c>
      <c r="B702" s="18" t="s">
        <v>2119</v>
      </c>
      <c r="C702" s="18">
        <v>0</v>
      </c>
      <c r="D702" s="18">
        <v>0</v>
      </c>
      <c r="E702" s="18">
        <f t="shared" si="18"/>
        <v>0</v>
      </c>
    </row>
    <row r="703" spans="1:5" ht="11.25">
      <c r="A703" s="41">
        <v>31258</v>
      </c>
      <c r="B703" s="18" t="s">
        <v>9</v>
      </c>
      <c r="C703" s="18">
        <v>0</v>
      </c>
      <c r="D703" s="18">
        <v>361914</v>
      </c>
      <c r="E703" s="18">
        <f t="shared" si="18"/>
        <v>361914</v>
      </c>
    </row>
    <row r="704" spans="1:5" ht="11.25">
      <c r="A704" s="41">
        <v>31291</v>
      </c>
      <c r="B704" s="18" t="s">
        <v>2121</v>
      </c>
      <c r="C704" s="18">
        <v>0</v>
      </c>
      <c r="D704" s="18">
        <v>0</v>
      </c>
      <c r="E704" s="18">
        <f t="shared" si="18"/>
        <v>0</v>
      </c>
    </row>
    <row r="705" spans="1:5" ht="11.25">
      <c r="A705" s="41">
        <v>31500</v>
      </c>
      <c r="B705" s="4" t="s">
        <v>10</v>
      </c>
      <c r="C705" s="4">
        <f>SUM(C706:C723)</f>
        <v>0</v>
      </c>
      <c r="D705" s="4">
        <f>SUM(D706:D723)</f>
        <v>161805402</v>
      </c>
      <c r="E705" s="4">
        <f t="shared" si="18"/>
        <v>161805402</v>
      </c>
    </row>
    <row r="706" spans="1:5" ht="11.25">
      <c r="A706" s="41">
        <v>31511</v>
      </c>
      <c r="B706" s="18" t="s">
        <v>2103</v>
      </c>
      <c r="C706" s="18">
        <v>0</v>
      </c>
      <c r="D706" s="18">
        <v>20030</v>
      </c>
      <c r="E706" s="18">
        <f t="shared" si="18"/>
        <v>20030</v>
      </c>
    </row>
    <row r="707" spans="1:5" ht="11.25">
      <c r="A707" s="41">
        <v>31512</v>
      </c>
      <c r="B707" s="18" t="s">
        <v>2104</v>
      </c>
      <c r="C707" s="18">
        <v>0</v>
      </c>
      <c r="D707" s="18">
        <f>770436+95515</f>
        <v>865951</v>
      </c>
      <c r="E707" s="18">
        <f t="shared" si="18"/>
        <v>865951</v>
      </c>
    </row>
    <row r="708" spans="1:5" ht="11.25">
      <c r="A708" s="41">
        <v>31513</v>
      </c>
      <c r="B708" s="18" t="s">
        <v>11</v>
      </c>
      <c r="C708" s="18">
        <v>0</v>
      </c>
      <c r="D708" s="18">
        <v>0</v>
      </c>
      <c r="E708" s="18">
        <f t="shared" si="18"/>
        <v>0</v>
      </c>
    </row>
    <row r="709" spans="1:5" ht="11.25">
      <c r="A709" s="41">
        <v>31514</v>
      </c>
      <c r="B709" s="18" t="s">
        <v>12</v>
      </c>
      <c r="C709" s="18">
        <v>0</v>
      </c>
      <c r="D709" s="18">
        <v>14652</v>
      </c>
      <c r="E709" s="18">
        <f t="shared" si="18"/>
        <v>14652</v>
      </c>
    </row>
    <row r="710" spans="1:5" ht="11.25">
      <c r="A710" s="41">
        <v>31515</v>
      </c>
      <c r="B710" s="18" t="s">
        <v>2107</v>
      </c>
      <c r="C710" s="18">
        <v>0</v>
      </c>
      <c r="D710" s="18">
        <f>144178+124963</f>
        <v>269141</v>
      </c>
      <c r="E710" s="18">
        <f t="shared" si="18"/>
        <v>269141</v>
      </c>
    </row>
    <row r="711" spans="1:5" ht="11.25">
      <c r="A711" s="41">
        <v>31516</v>
      </c>
      <c r="B711" s="18" t="s">
        <v>13</v>
      </c>
      <c r="C711" s="18">
        <v>0</v>
      </c>
      <c r="D711" s="18">
        <f>642206+69744</f>
        <v>711950</v>
      </c>
      <c r="E711" s="18">
        <f aca="true" t="shared" si="19" ref="E711:E774">+C711+D711</f>
        <v>711950</v>
      </c>
    </row>
    <row r="712" spans="1:5" ht="11.25">
      <c r="A712" s="41">
        <v>31517</v>
      </c>
      <c r="B712" s="18" t="s">
        <v>2109</v>
      </c>
      <c r="C712" s="18">
        <v>0</v>
      </c>
      <c r="D712" s="18">
        <f>60+41688</f>
        <v>41748</v>
      </c>
      <c r="E712" s="18">
        <f t="shared" si="19"/>
        <v>41748</v>
      </c>
    </row>
    <row r="713" spans="1:5" ht="11.25">
      <c r="A713" s="41">
        <v>31518</v>
      </c>
      <c r="B713" s="18" t="s">
        <v>14</v>
      </c>
      <c r="C713" s="18">
        <v>0</v>
      </c>
      <c r="D713" s="18">
        <v>0</v>
      </c>
      <c r="E713" s="18">
        <f t="shared" si="19"/>
        <v>0</v>
      </c>
    </row>
    <row r="714" spans="1:5" ht="11.25">
      <c r="A714" s="41">
        <v>31520</v>
      </c>
      <c r="B714" s="18" t="s">
        <v>2112</v>
      </c>
      <c r="C714" s="18">
        <v>0</v>
      </c>
      <c r="D714" s="18">
        <v>90192</v>
      </c>
      <c r="E714" s="18">
        <f t="shared" si="19"/>
        <v>90192</v>
      </c>
    </row>
    <row r="715" spans="1:5" ht="11.25">
      <c r="A715" s="41">
        <v>31521</v>
      </c>
      <c r="B715" s="18" t="s">
        <v>15</v>
      </c>
      <c r="C715" s="18">
        <v>0</v>
      </c>
      <c r="D715" s="18">
        <v>2907</v>
      </c>
      <c r="E715" s="18">
        <f t="shared" si="19"/>
        <v>2907</v>
      </c>
    </row>
    <row r="716" spans="1:5" ht="11.25">
      <c r="A716" s="41">
        <v>31532</v>
      </c>
      <c r="B716" s="18" t="s">
        <v>16</v>
      </c>
      <c r="C716" s="18">
        <v>0</v>
      </c>
      <c r="D716" s="18">
        <v>49609158</v>
      </c>
      <c r="E716" s="18">
        <f t="shared" si="19"/>
        <v>49609158</v>
      </c>
    </row>
    <row r="717" spans="1:5" ht="11.25">
      <c r="A717" s="41">
        <v>31534</v>
      </c>
      <c r="B717" s="18" t="s">
        <v>2115</v>
      </c>
      <c r="C717" s="18">
        <v>0</v>
      </c>
      <c r="D717" s="18">
        <v>0</v>
      </c>
      <c r="E717" s="18">
        <f t="shared" si="19"/>
        <v>0</v>
      </c>
    </row>
    <row r="718" spans="1:5" ht="11.25">
      <c r="A718" s="41">
        <v>31538</v>
      </c>
      <c r="B718" s="18" t="s">
        <v>17</v>
      </c>
      <c r="C718" s="18">
        <v>0</v>
      </c>
      <c r="D718" s="18">
        <v>0</v>
      </c>
      <c r="E718" s="18">
        <f t="shared" si="19"/>
        <v>0</v>
      </c>
    </row>
    <row r="719" spans="1:5" ht="11.25">
      <c r="A719" s="41">
        <v>31543</v>
      </c>
      <c r="B719" s="18" t="s">
        <v>2123</v>
      </c>
      <c r="C719" s="18">
        <v>0</v>
      </c>
      <c r="D719" s="18">
        <v>442361</v>
      </c>
      <c r="E719" s="18">
        <f t="shared" si="19"/>
        <v>442361</v>
      </c>
    </row>
    <row r="720" spans="1:5" ht="11.25">
      <c r="A720" s="41">
        <v>31544</v>
      </c>
      <c r="B720" s="18" t="s">
        <v>18</v>
      </c>
      <c r="C720" s="18">
        <v>0</v>
      </c>
      <c r="D720" s="18">
        <v>78299</v>
      </c>
      <c r="E720" s="18">
        <f t="shared" si="19"/>
        <v>78299</v>
      </c>
    </row>
    <row r="721" spans="1:5" ht="11.25">
      <c r="A721" s="41">
        <v>31546</v>
      </c>
      <c r="B721" s="18" t="s">
        <v>19</v>
      </c>
      <c r="C721" s="18">
        <v>0</v>
      </c>
      <c r="D721" s="18">
        <v>0</v>
      </c>
      <c r="E721" s="18">
        <f t="shared" si="19"/>
        <v>0</v>
      </c>
    </row>
    <row r="722" spans="1:5" ht="11.25">
      <c r="A722" s="41">
        <v>31558</v>
      </c>
      <c r="B722" s="18" t="s">
        <v>2120</v>
      </c>
      <c r="C722" s="18">
        <v>0</v>
      </c>
      <c r="D722" s="18">
        <v>109659013</v>
      </c>
      <c r="E722" s="18">
        <f t="shared" si="19"/>
        <v>109659013</v>
      </c>
    </row>
    <row r="723" spans="1:5" ht="11.25">
      <c r="A723" s="41">
        <v>31591</v>
      </c>
      <c r="B723" s="18" t="s">
        <v>2121</v>
      </c>
      <c r="C723" s="18">
        <v>0</v>
      </c>
      <c r="D723" s="18">
        <v>0</v>
      </c>
      <c r="E723" s="18">
        <f t="shared" si="19"/>
        <v>0</v>
      </c>
    </row>
    <row r="724" spans="1:5" ht="11.25">
      <c r="A724" s="41">
        <v>32200</v>
      </c>
      <c r="B724" s="4" t="s">
        <v>20</v>
      </c>
      <c r="C724" s="4">
        <f>SUM(C725:C732)</f>
        <v>0</v>
      </c>
      <c r="D724" s="4">
        <f>SUM(D725:D742)</f>
        <v>230272772</v>
      </c>
      <c r="E724" s="4">
        <f t="shared" si="19"/>
        <v>230272772</v>
      </c>
    </row>
    <row r="725" spans="1:5" ht="11.25">
      <c r="A725" s="41">
        <v>32211</v>
      </c>
      <c r="B725" s="18" t="s">
        <v>2103</v>
      </c>
      <c r="C725" s="18">
        <v>0</v>
      </c>
      <c r="D725" s="18">
        <v>554346</v>
      </c>
      <c r="E725" s="18">
        <f t="shared" si="19"/>
        <v>554346</v>
      </c>
    </row>
    <row r="726" spans="1:5" ht="11.25">
      <c r="A726" s="41">
        <v>32212</v>
      </c>
      <c r="B726" s="18" t="s">
        <v>2104</v>
      </c>
      <c r="C726" s="18">
        <v>0</v>
      </c>
      <c r="D726" s="18">
        <v>1596181</v>
      </c>
      <c r="E726" s="18">
        <f t="shared" si="19"/>
        <v>1596181</v>
      </c>
    </row>
    <row r="727" spans="1:5" ht="11.25">
      <c r="A727" s="41">
        <v>32213</v>
      </c>
      <c r="B727" s="18" t="s">
        <v>21</v>
      </c>
      <c r="C727" s="18">
        <v>0</v>
      </c>
      <c r="D727" s="18">
        <v>68074</v>
      </c>
      <c r="E727" s="18">
        <f t="shared" si="19"/>
        <v>68074</v>
      </c>
    </row>
    <row r="728" spans="1:5" ht="11.25">
      <c r="A728" s="41">
        <v>32214</v>
      </c>
      <c r="B728" s="18" t="s">
        <v>2106</v>
      </c>
      <c r="C728" s="18">
        <v>0</v>
      </c>
      <c r="D728" s="18">
        <v>96684</v>
      </c>
      <c r="E728" s="18">
        <f t="shared" si="19"/>
        <v>96684</v>
      </c>
    </row>
    <row r="729" spans="1:5" ht="11.25">
      <c r="A729" s="41">
        <v>32215</v>
      </c>
      <c r="B729" s="18" t="s">
        <v>2107</v>
      </c>
      <c r="C729" s="18">
        <v>0</v>
      </c>
      <c r="D729" s="18">
        <v>768977</v>
      </c>
      <c r="E729" s="18">
        <f t="shared" si="19"/>
        <v>768977</v>
      </c>
    </row>
    <row r="730" spans="1:5" ht="11.25">
      <c r="A730" s="41">
        <v>32216</v>
      </c>
      <c r="B730" s="18" t="s">
        <v>2108</v>
      </c>
      <c r="C730" s="18">
        <v>0</v>
      </c>
      <c r="D730" s="18">
        <v>1104980</v>
      </c>
      <c r="E730" s="18">
        <f t="shared" si="19"/>
        <v>1104980</v>
      </c>
    </row>
    <row r="731" spans="1:5" ht="11.25">
      <c r="A731" s="41">
        <v>32217</v>
      </c>
      <c r="B731" s="18" t="s">
        <v>22</v>
      </c>
      <c r="C731" s="18">
        <v>0</v>
      </c>
      <c r="D731" s="18">
        <v>50000</v>
      </c>
      <c r="E731" s="18">
        <f t="shared" si="19"/>
        <v>50000</v>
      </c>
    </row>
    <row r="732" spans="1:5" ht="11.25">
      <c r="A732" s="41">
        <v>32218</v>
      </c>
      <c r="B732" s="18" t="s">
        <v>2110</v>
      </c>
      <c r="C732" s="18">
        <v>0</v>
      </c>
      <c r="D732" s="18">
        <v>0</v>
      </c>
      <c r="E732" s="18">
        <f t="shared" si="19"/>
        <v>0</v>
      </c>
    </row>
    <row r="733" spans="1:5" ht="11.25">
      <c r="A733" s="41">
        <v>32220</v>
      </c>
      <c r="B733" s="18" t="s">
        <v>2112</v>
      </c>
      <c r="C733" s="18">
        <v>0</v>
      </c>
      <c r="D733" s="18">
        <v>27179</v>
      </c>
      <c r="E733" s="18">
        <f t="shared" si="19"/>
        <v>27179</v>
      </c>
    </row>
    <row r="734" spans="1:5" ht="11.25">
      <c r="A734" s="41">
        <v>32221</v>
      </c>
      <c r="B734" s="18" t="s">
        <v>6</v>
      </c>
      <c r="C734" s="18">
        <v>0</v>
      </c>
      <c r="D734" s="18">
        <v>0</v>
      </c>
      <c r="E734" s="18">
        <f t="shared" si="19"/>
        <v>0</v>
      </c>
    </row>
    <row r="735" spans="1:5" ht="11.25">
      <c r="A735" s="41">
        <v>32232</v>
      </c>
      <c r="B735" s="18" t="s">
        <v>2114</v>
      </c>
      <c r="C735" s="18">
        <v>0</v>
      </c>
      <c r="D735" s="18">
        <v>0</v>
      </c>
      <c r="E735" s="18">
        <f t="shared" si="19"/>
        <v>0</v>
      </c>
    </row>
    <row r="736" spans="1:5" ht="11.25">
      <c r="A736" s="41">
        <v>32234</v>
      </c>
      <c r="B736" s="18" t="s">
        <v>2115</v>
      </c>
      <c r="C736" s="18">
        <v>0</v>
      </c>
      <c r="D736" s="18">
        <v>0</v>
      </c>
      <c r="E736" s="18">
        <f t="shared" si="19"/>
        <v>0</v>
      </c>
    </row>
    <row r="737" spans="1:5" ht="11.25">
      <c r="A737" s="41">
        <v>32238</v>
      </c>
      <c r="B737" s="18" t="s">
        <v>2116</v>
      </c>
      <c r="C737" s="18">
        <v>0</v>
      </c>
      <c r="D737" s="18">
        <v>224106684</v>
      </c>
      <c r="E737" s="18">
        <f t="shared" si="19"/>
        <v>224106684</v>
      </c>
    </row>
    <row r="738" spans="1:5" ht="11.25">
      <c r="A738" s="41">
        <v>32243</v>
      </c>
      <c r="B738" s="18" t="s">
        <v>2123</v>
      </c>
      <c r="C738" s="18">
        <v>0</v>
      </c>
      <c r="D738" s="18">
        <v>10500</v>
      </c>
      <c r="E738" s="18">
        <f t="shared" si="19"/>
        <v>10500</v>
      </c>
    </row>
    <row r="739" spans="1:5" ht="11.25">
      <c r="A739" s="41">
        <v>32244</v>
      </c>
      <c r="B739" s="18" t="s">
        <v>23</v>
      </c>
      <c r="C739" s="18">
        <v>0</v>
      </c>
      <c r="D739" s="18">
        <v>3014</v>
      </c>
      <c r="E739" s="18">
        <f t="shared" si="19"/>
        <v>3014</v>
      </c>
    </row>
    <row r="740" spans="1:5" ht="11.25">
      <c r="A740" s="41">
        <v>32246</v>
      </c>
      <c r="B740" s="18" t="s">
        <v>19</v>
      </c>
      <c r="C740" s="18">
        <v>0</v>
      </c>
      <c r="D740" s="18">
        <v>0</v>
      </c>
      <c r="E740" s="18">
        <f t="shared" si="19"/>
        <v>0</v>
      </c>
    </row>
    <row r="741" spans="1:5" ht="11.25">
      <c r="A741" s="41">
        <v>32258</v>
      </c>
      <c r="B741" s="18" t="s">
        <v>9</v>
      </c>
      <c r="C741" s="18">
        <v>0</v>
      </c>
      <c r="D741" s="18">
        <v>1886153</v>
      </c>
      <c r="E741" s="18">
        <f t="shared" si="19"/>
        <v>1886153</v>
      </c>
    </row>
    <row r="742" spans="1:5" ht="11.25">
      <c r="A742" s="41">
        <v>32291</v>
      </c>
      <c r="B742" s="18" t="s">
        <v>2121</v>
      </c>
      <c r="C742" s="18">
        <v>0</v>
      </c>
      <c r="D742" s="18">
        <v>0</v>
      </c>
      <c r="E742" s="18">
        <f t="shared" si="19"/>
        <v>0</v>
      </c>
    </row>
    <row r="743" spans="1:5" ht="11.25">
      <c r="A743" s="41">
        <v>33000</v>
      </c>
      <c r="B743" s="4" t="s">
        <v>24</v>
      </c>
      <c r="C743" s="4">
        <f>SUM(C744:C759)</f>
        <v>0</v>
      </c>
      <c r="D743" s="4">
        <f>SUM(D744:D761)</f>
        <v>10803839431</v>
      </c>
      <c r="E743" s="4">
        <f t="shared" si="19"/>
        <v>10803839431</v>
      </c>
    </row>
    <row r="744" spans="1:5" ht="11.25">
      <c r="A744" s="41">
        <v>33011</v>
      </c>
      <c r="B744" s="18" t="s">
        <v>2103</v>
      </c>
      <c r="C744" s="18">
        <v>0</v>
      </c>
      <c r="D744" s="18">
        <f>11335395+554346</f>
        <v>11889741</v>
      </c>
      <c r="E744" s="18">
        <f t="shared" si="19"/>
        <v>11889741</v>
      </c>
    </row>
    <row r="745" spans="1:5" ht="11.25">
      <c r="A745" s="41">
        <v>33012</v>
      </c>
      <c r="B745" s="18" t="s">
        <v>2104</v>
      </c>
      <c r="C745" s="18">
        <v>0</v>
      </c>
      <c r="D745" s="18">
        <f>684678+1556001</f>
        <v>2240679</v>
      </c>
      <c r="E745" s="18">
        <f t="shared" si="19"/>
        <v>2240679</v>
      </c>
    </row>
    <row r="746" spans="1:5" ht="11.25">
      <c r="A746" s="41">
        <v>33013</v>
      </c>
      <c r="B746" s="18" t="s">
        <v>21</v>
      </c>
      <c r="C746" s="18">
        <v>0</v>
      </c>
      <c r="D746" s="18">
        <f>1214574+68074</f>
        <v>1282648</v>
      </c>
      <c r="E746" s="18">
        <f t="shared" si="19"/>
        <v>1282648</v>
      </c>
    </row>
    <row r="747" spans="1:5" ht="11.25">
      <c r="A747" s="41">
        <v>33014</v>
      </c>
      <c r="B747" s="18" t="s">
        <v>2106</v>
      </c>
      <c r="C747" s="18">
        <v>0</v>
      </c>
      <c r="D747" s="18">
        <f>1881692+73367</f>
        <v>1955059</v>
      </c>
      <c r="E747" s="18">
        <f t="shared" si="19"/>
        <v>1955059</v>
      </c>
    </row>
    <row r="748" spans="1:5" ht="11.25">
      <c r="A748" s="41">
        <v>33015</v>
      </c>
      <c r="B748" s="18" t="s">
        <v>2107</v>
      </c>
      <c r="C748" s="18">
        <v>0</v>
      </c>
      <c r="D748" s="18">
        <f>237893+685607</f>
        <v>923500</v>
      </c>
      <c r="E748" s="18">
        <f t="shared" si="19"/>
        <v>923500</v>
      </c>
    </row>
    <row r="749" spans="1:5" ht="11.25">
      <c r="A749" s="41">
        <v>33016</v>
      </c>
      <c r="B749" s="18" t="s">
        <v>25</v>
      </c>
      <c r="C749" s="18">
        <v>0</v>
      </c>
      <c r="D749" s="18">
        <f>1731292+1078159</f>
        <v>2809451</v>
      </c>
      <c r="E749" s="18">
        <f t="shared" si="19"/>
        <v>2809451</v>
      </c>
    </row>
    <row r="750" spans="1:5" ht="11.25">
      <c r="A750" s="41">
        <v>33017</v>
      </c>
      <c r="B750" s="18" t="s">
        <v>22</v>
      </c>
      <c r="C750" s="18">
        <v>0</v>
      </c>
      <c r="D750" s="18">
        <f>36663+8312</f>
        <v>44975</v>
      </c>
      <c r="E750" s="18">
        <f t="shared" si="19"/>
        <v>44975</v>
      </c>
    </row>
    <row r="751" spans="1:5" ht="11.25">
      <c r="A751" s="41">
        <v>33018</v>
      </c>
      <c r="B751" s="18" t="s">
        <v>14</v>
      </c>
      <c r="C751" s="18">
        <v>0</v>
      </c>
      <c r="D751" s="18">
        <v>0</v>
      </c>
      <c r="E751" s="18">
        <f t="shared" si="19"/>
        <v>0</v>
      </c>
    </row>
    <row r="752" spans="1:5" ht="11.25">
      <c r="A752" s="41">
        <v>33020</v>
      </c>
      <c r="B752" s="18" t="s">
        <v>2112</v>
      </c>
      <c r="C752" s="18">
        <v>0</v>
      </c>
      <c r="D752" s="18">
        <v>52749320</v>
      </c>
      <c r="E752" s="18">
        <f t="shared" si="19"/>
        <v>52749320</v>
      </c>
    </row>
    <row r="753" spans="1:5" ht="11.25">
      <c r="A753" s="41">
        <v>33021</v>
      </c>
      <c r="B753" s="18" t="s">
        <v>6</v>
      </c>
      <c r="C753" s="18">
        <v>0</v>
      </c>
      <c r="D753" s="18">
        <v>811264202</v>
      </c>
      <c r="E753" s="18">
        <f t="shared" si="19"/>
        <v>811264202</v>
      </c>
    </row>
    <row r="754" spans="1:5" ht="11.25">
      <c r="A754" s="41">
        <v>33032</v>
      </c>
      <c r="B754" s="18" t="s">
        <v>2114</v>
      </c>
      <c r="C754" s="18">
        <v>0</v>
      </c>
      <c r="D754" s="18">
        <v>605946785</v>
      </c>
      <c r="E754" s="18">
        <f t="shared" si="19"/>
        <v>605946785</v>
      </c>
    </row>
    <row r="755" spans="1:5" ht="11.25">
      <c r="A755" s="41">
        <v>33034</v>
      </c>
      <c r="B755" s="18" t="s">
        <v>2115</v>
      </c>
      <c r="C755" s="18">
        <v>0</v>
      </c>
      <c r="D755" s="18">
        <v>0</v>
      </c>
      <c r="E755" s="18">
        <f t="shared" si="19"/>
        <v>0</v>
      </c>
    </row>
    <row r="756" spans="1:5" ht="11.25">
      <c r="A756" s="41">
        <v>33038</v>
      </c>
      <c r="B756" s="18" t="s">
        <v>2116</v>
      </c>
      <c r="C756" s="18">
        <v>0</v>
      </c>
      <c r="D756" s="18">
        <v>1291453812</v>
      </c>
      <c r="E756" s="18">
        <f t="shared" si="19"/>
        <v>1291453812</v>
      </c>
    </row>
    <row r="757" spans="1:5" ht="11.25">
      <c r="A757" s="41">
        <v>33043</v>
      </c>
      <c r="B757" s="18" t="s">
        <v>2123</v>
      </c>
      <c r="C757" s="18">
        <v>0</v>
      </c>
      <c r="D757" s="18">
        <v>5707072</v>
      </c>
      <c r="E757" s="18">
        <f t="shared" si="19"/>
        <v>5707072</v>
      </c>
    </row>
    <row r="758" spans="1:5" ht="11.25">
      <c r="A758" s="41">
        <v>33044</v>
      </c>
      <c r="B758" s="18" t="s">
        <v>0</v>
      </c>
      <c r="C758" s="18">
        <v>0</v>
      </c>
      <c r="D758" s="18">
        <v>967217</v>
      </c>
      <c r="E758" s="18">
        <f t="shared" si="19"/>
        <v>967217</v>
      </c>
    </row>
    <row r="759" spans="1:5" ht="11.25">
      <c r="A759" s="41">
        <v>33046</v>
      </c>
      <c r="B759" s="18" t="s">
        <v>2119</v>
      </c>
      <c r="C759" s="18">
        <v>0</v>
      </c>
      <c r="D759" s="18">
        <v>7964301697</v>
      </c>
      <c r="E759" s="18">
        <f t="shared" si="19"/>
        <v>7964301697</v>
      </c>
    </row>
    <row r="760" spans="1:5" ht="11.25">
      <c r="A760" s="41">
        <v>33058</v>
      </c>
      <c r="B760" s="18" t="s">
        <v>26</v>
      </c>
      <c r="C760" s="18">
        <v>0</v>
      </c>
      <c r="D760" s="18">
        <v>50303273</v>
      </c>
      <c r="E760" s="18">
        <f t="shared" si="19"/>
        <v>50303273</v>
      </c>
    </row>
    <row r="761" spans="1:5" ht="11.25">
      <c r="A761" s="41">
        <v>33091</v>
      </c>
      <c r="B761" s="18" t="s">
        <v>2121</v>
      </c>
      <c r="C761" s="18">
        <v>0</v>
      </c>
      <c r="D761" s="18">
        <v>0</v>
      </c>
      <c r="E761" s="18">
        <f t="shared" si="19"/>
        <v>0</v>
      </c>
    </row>
    <row r="762" spans="1:5" ht="11.25">
      <c r="A762" s="41">
        <v>40000</v>
      </c>
      <c r="B762" s="4" t="s">
        <v>2088</v>
      </c>
      <c r="C762" s="4">
        <f>+C763+C768+C774+C779</f>
        <v>0</v>
      </c>
      <c r="D762" s="4">
        <f>+D763+D768+D774+D779</f>
        <v>0</v>
      </c>
      <c r="E762" s="4">
        <f t="shared" si="19"/>
        <v>0</v>
      </c>
    </row>
    <row r="763" spans="1:5" ht="11.25">
      <c r="A763" s="41">
        <v>40500</v>
      </c>
      <c r="B763" s="4" t="s">
        <v>27</v>
      </c>
      <c r="C763" s="4">
        <f>SUM(C764:C767)</f>
        <v>0</v>
      </c>
      <c r="D763" s="4">
        <f>SUM(D764:D767)</f>
        <v>-403653794</v>
      </c>
      <c r="E763" s="4">
        <f t="shared" si="19"/>
        <v>-403653794</v>
      </c>
    </row>
    <row r="764" spans="1:5" ht="11.25">
      <c r="A764" s="41">
        <v>40501</v>
      </c>
      <c r="B764" s="18" t="s">
        <v>1879</v>
      </c>
      <c r="C764" s="18">
        <v>0</v>
      </c>
      <c r="D764" s="18">
        <v>-998430</v>
      </c>
      <c r="E764" s="18">
        <f t="shared" si="19"/>
        <v>-998430</v>
      </c>
    </row>
    <row r="765" spans="1:5" ht="11.25">
      <c r="A765" s="41">
        <v>40502</v>
      </c>
      <c r="B765" s="18" t="s">
        <v>1880</v>
      </c>
      <c r="C765" s="18">
        <v>0</v>
      </c>
      <c r="D765" s="18">
        <v>-765034</v>
      </c>
      <c r="E765" s="18">
        <f t="shared" si="19"/>
        <v>-765034</v>
      </c>
    </row>
    <row r="766" spans="1:5" ht="11.25">
      <c r="A766" s="41">
        <v>40503</v>
      </c>
      <c r="B766" s="18" t="s">
        <v>1882</v>
      </c>
      <c r="C766" s="18">
        <v>0</v>
      </c>
      <c r="D766" s="18">
        <v>-373949645</v>
      </c>
      <c r="E766" s="18">
        <f t="shared" si="19"/>
        <v>-373949645</v>
      </c>
    </row>
    <row r="767" spans="1:5" ht="11.25">
      <c r="A767" s="41">
        <v>40508</v>
      </c>
      <c r="B767" s="18" t="s">
        <v>1881</v>
      </c>
      <c r="C767" s="18">
        <v>0</v>
      </c>
      <c r="D767" s="18">
        <v>-27940685</v>
      </c>
      <c r="E767" s="18">
        <f t="shared" si="19"/>
        <v>-27940685</v>
      </c>
    </row>
    <row r="768" spans="1:5" ht="11.25">
      <c r="A768" s="41">
        <v>41000</v>
      </c>
      <c r="B768" s="4" t="s">
        <v>28</v>
      </c>
      <c r="C768" s="4">
        <f>SUM(C769:C773)</f>
        <v>0</v>
      </c>
      <c r="D768" s="4">
        <f>SUM(D769:D773)</f>
        <v>109032065</v>
      </c>
      <c r="E768" s="4">
        <f t="shared" si="19"/>
        <v>109032065</v>
      </c>
    </row>
    <row r="769" spans="1:5" ht="11.25">
      <c r="A769" s="41">
        <v>41001</v>
      </c>
      <c r="B769" s="18" t="s">
        <v>1879</v>
      </c>
      <c r="C769" s="18">
        <v>0</v>
      </c>
      <c r="D769" s="18">
        <v>11003</v>
      </c>
      <c r="E769" s="18">
        <f t="shared" si="19"/>
        <v>11003</v>
      </c>
    </row>
    <row r="770" spans="1:5" ht="11.25">
      <c r="A770" s="41">
        <v>41002</v>
      </c>
      <c r="B770" s="18" t="s">
        <v>1880</v>
      </c>
      <c r="C770" s="18">
        <v>0</v>
      </c>
      <c r="D770" s="18">
        <v>53912</v>
      </c>
      <c r="E770" s="18">
        <f t="shared" si="19"/>
        <v>53912</v>
      </c>
    </row>
    <row r="771" spans="1:5" ht="11.25">
      <c r="A771" s="41">
        <v>41003</v>
      </c>
      <c r="B771" s="18" t="s">
        <v>1882</v>
      </c>
      <c r="C771" s="18">
        <v>0</v>
      </c>
      <c r="D771" s="18">
        <v>108806159</v>
      </c>
      <c r="E771" s="18">
        <f t="shared" si="19"/>
        <v>108806159</v>
      </c>
    </row>
    <row r="772" spans="1:5" ht="11.25">
      <c r="A772" s="41">
        <v>41004</v>
      </c>
      <c r="B772" s="18" t="s">
        <v>29</v>
      </c>
      <c r="C772" s="18">
        <v>0</v>
      </c>
      <c r="D772" s="18">
        <v>0</v>
      </c>
      <c r="E772" s="18">
        <f t="shared" si="19"/>
        <v>0</v>
      </c>
    </row>
    <row r="773" spans="1:5" ht="11.25">
      <c r="A773" s="41">
        <v>41008</v>
      </c>
      <c r="B773" s="18" t="s">
        <v>1881</v>
      </c>
      <c r="C773" s="18">
        <v>0</v>
      </c>
      <c r="D773" s="18">
        <v>160991</v>
      </c>
      <c r="E773" s="18">
        <f t="shared" si="19"/>
        <v>160991</v>
      </c>
    </row>
    <row r="774" spans="1:5" ht="11.25">
      <c r="A774" s="41">
        <v>41500</v>
      </c>
      <c r="B774" s="4" t="s">
        <v>30</v>
      </c>
      <c r="C774" s="4">
        <f>SUM(C775:C778)</f>
        <v>0</v>
      </c>
      <c r="D774" s="4">
        <f>SUM(D775:D778)</f>
        <v>0</v>
      </c>
      <c r="E774" s="4">
        <f t="shared" si="19"/>
        <v>0</v>
      </c>
    </row>
    <row r="775" spans="1:5" ht="11.25">
      <c r="A775" s="41">
        <v>41501</v>
      </c>
      <c r="B775" s="18" t="s">
        <v>31</v>
      </c>
      <c r="C775" s="18">
        <v>0</v>
      </c>
      <c r="D775" s="18">
        <v>0</v>
      </c>
      <c r="E775" s="18">
        <f aca="true" t="shared" si="20" ref="E775:E782">+C775+D775</f>
        <v>0</v>
      </c>
    </row>
    <row r="776" spans="1:5" ht="11.25">
      <c r="A776" s="41">
        <v>41502</v>
      </c>
      <c r="B776" s="18" t="s">
        <v>1880</v>
      </c>
      <c r="C776" s="18">
        <v>0</v>
      </c>
      <c r="D776" s="18">
        <v>0</v>
      </c>
      <c r="E776" s="18">
        <f t="shared" si="20"/>
        <v>0</v>
      </c>
    </row>
    <row r="777" spans="1:5" ht="11.25">
      <c r="A777" s="41">
        <v>41503</v>
      </c>
      <c r="B777" s="18" t="s">
        <v>1882</v>
      </c>
      <c r="C777" s="18">
        <v>0</v>
      </c>
      <c r="D777" s="18">
        <v>0</v>
      </c>
      <c r="E777" s="18">
        <f t="shared" si="20"/>
        <v>0</v>
      </c>
    </row>
    <row r="778" spans="1:5" ht="11.25">
      <c r="A778" s="41">
        <v>41508</v>
      </c>
      <c r="B778" s="18" t="s">
        <v>1881</v>
      </c>
      <c r="C778" s="18">
        <v>0</v>
      </c>
      <c r="D778" s="18">
        <v>0</v>
      </c>
      <c r="E778" s="18">
        <f t="shared" si="20"/>
        <v>0</v>
      </c>
    </row>
    <row r="779" spans="1:5" ht="11.25">
      <c r="A779" s="41">
        <v>42000</v>
      </c>
      <c r="B779" s="4" t="s">
        <v>32</v>
      </c>
      <c r="C779" s="4">
        <f>SUM(C780:C784)</f>
        <v>0</v>
      </c>
      <c r="D779" s="4">
        <f>SUM(D780:D784)</f>
        <v>294621729</v>
      </c>
      <c r="E779" s="4">
        <f t="shared" si="20"/>
        <v>294621729</v>
      </c>
    </row>
    <row r="780" spans="1:5" ht="11.25">
      <c r="A780" s="41">
        <v>42001</v>
      </c>
      <c r="B780" s="18" t="str">
        <f>+B775</f>
        <v>Servicios Personales</v>
      </c>
      <c r="C780" s="18">
        <v>0</v>
      </c>
      <c r="D780" s="18">
        <v>987427</v>
      </c>
      <c r="E780" s="18">
        <f t="shared" si="20"/>
        <v>987427</v>
      </c>
    </row>
    <row r="781" spans="1:5" ht="11.25">
      <c r="A781" s="41">
        <v>42002</v>
      </c>
      <c r="B781" s="18" t="s">
        <v>1880</v>
      </c>
      <c r="C781" s="18">
        <v>0</v>
      </c>
      <c r="D781" s="18">
        <v>711122</v>
      </c>
      <c r="E781" s="18">
        <f t="shared" si="20"/>
        <v>711122</v>
      </c>
    </row>
    <row r="782" spans="1:5" ht="11.25">
      <c r="A782" s="41">
        <v>42003</v>
      </c>
      <c r="B782" s="18" t="s">
        <v>2051</v>
      </c>
      <c r="C782" s="18">
        <v>0</v>
      </c>
      <c r="D782" s="18">
        <v>265143486</v>
      </c>
      <c r="E782" s="18">
        <f t="shared" si="20"/>
        <v>265143486</v>
      </c>
    </row>
    <row r="783" spans="1:5" ht="11.25">
      <c r="A783" s="41">
        <v>42004</v>
      </c>
      <c r="B783" s="18" t="s">
        <v>29</v>
      </c>
      <c r="C783" s="18">
        <v>0</v>
      </c>
      <c r="D783" s="18">
        <v>0</v>
      </c>
      <c r="E783" s="18">
        <f>+C783+D783</f>
        <v>0</v>
      </c>
    </row>
    <row r="784" spans="1:5" ht="11.25">
      <c r="A784" s="41">
        <v>42008</v>
      </c>
      <c r="B784" s="18" t="s">
        <v>1881</v>
      </c>
      <c r="C784" s="18">
        <v>0</v>
      </c>
      <c r="D784" s="18">
        <v>27779694</v>
      </c>
      <c r="E784" s="18">
        <f>+C784+D784</f>
        <v>27779694</v>
      </c>
    </row>
    <row r="785" spans="1:5" ht="11.25">
      <c r="A785" s="41">
        <v>70000</v>
      </c>
      <c r="B785" s="4" t="s">
        <v>33</v>
      </c>
      <c r="C785" s="4">
        <v>0</v>
      </c>
      <c r="D785" s="4">
        <f>+D786</f>
        <v>-175462467</v>
      </c>
      <c r="E785" s="4">
        <f aca="true" t="shared" si="21" ref="E785:E793">+C785+D785</f>
        <v>-175462467</v>
      </c>
    </row>
    <row r="786" spans="1:5" ht="11.25">
      <c r="A786" s="41">
        <v>70200</v>
      </c>
      <c r="B786" s="4" t="s">
        <v>34</v>
      </c>
      <c r="C786" s="4">
        <v>0</v>
      </c>
      <c r="D786" s="4">
        <f>+D787</f>
        <v>-175462467</v>
      </c>
      <c r="E786" s="4">
        <f t="shared" si="21"/>
        <v>-175462467</v>
      </c>
    </row>
    <row r="787" spans="1:5" ht="11.25">
      <c r="A787" s="41">
        <v>70202</v>
      </c>
      <c r="B787" s="18" t="s">
        <v>35</v>
      </c>
      <c r="C787" s="18">
        <v>0</v>
      </c>
      <c r="D787" s="18">
        <v>-175462467</v>
      </c>
      <c r="E787" s="18">
        <f t="shared" si="21"/>
        <v>-175462467</v>
      </c>
    </row>
    <row r="788" spans="1:5" ht="11.25">
      <c r="A788" s="41">
        <v>80000</v>
      </c>
      <c r="B788" s="4" t="s">
        <v>36</v>
      </c>
      <c r="C788" s="18">
        <v>0</v>
      </c>
      <c r="D788" s="4">
        <f>+D790</f>
        <v>49737544</v>
      </c>
      <c r="E788" s="4">
        <f t="shared" si="21"/>
        <v>49737544</v>
      </c>
    </row>
    <row r="789" spans="1:5" ht="11.25">
      <c r="A789" s="41">
        <v>80200</v>
      </c>
      <c r="B789" s="4" t="s">
        <v>34</v>
      </c>
      <c r="C789" s="4">
        <v>0</v>
      </c>
      <c r="D789" s="4">
        <f>+D790</f>
        <v>49737544</v>
      </c>
      <c r="E789" s="4">
        <f t="shared" si="21"/>
        <v>49737544</v>
      </c>
    </row>
    <row r="790" spans="1:5" ht="11.25">
      <c r="A790" s="41">
        <v>80202</v>
      </c>
      <c r="B790" s="18" t="s">
        <v>35</v>
      </c>
      <c r="C790" s="18">
        <v>0</v>
      </c>
      <c r="D790" s="18">
        <v>49737544</v>
      </c>
      <c r="E790" s="18">
        <f t="shared" si="21"/>
        <v>49737544</v>
      </c>
    </row>
    <row r="791" spans="1:5" ht="11.25">
      <c r="A791" s="41">
        <v>90000</v>
      </c>
      <c r="B791" s="4" t="s">
        <v>33</v>
      </c>
      <c r="C791" s="18">
        <v>0</v>
      </c>
      <c r="D791" s="4">
        <f>+D792</f>
        <v>125724923</v>
      </c>
      <c r="E791" s="4">
        <f t="shared" si="21"/>
        <v>125724923</v>
      </c>
    </row>
    <row r="792" spans="1:5" ht="11.25">
      <c r="A792" s="41">
        <v>90200</v>
      </c>
      <c r="B792" s="4" t="s">
        <v>34</v>
      </c>
      <c r="C792" s="4">
        <v>0</v>
      </c>
      <c r="D792" s="4">
        <f>+D793</f>
        <v>125724923</v>
      </c>
      <c r="E792" s="4">
        <f t="shared" si="21"/>
        <v>125724923</v>
      </c>
    </row>
    <row r="793" spans="1:5" ht="11.25">
      <c r="A793" s="41">
        <v>90202</v>
      </c>
      <c r="B793" s="18" t="s">
        <v>35</v>
      </c>
      <c r="C793" s="2">
        <v>0</v>
      </c>
      <c r="D793" s="18">
        <v>125724923</v>
      </c>
      <c r="E793" s="18">
        <f t="shared" si="21"/>
        <v>125724923</v>
      </c>
    </row>
    <row r="794" ht="11.25"/>
    <row r="795" ht="11.25"/>
    <row r="800" ht="11.25"/>
    <row r="801" spans="1:4" ht="11.25">
      <c r="A801" s="4" t="s">
        <v>37</v>
      </c>
      <c r="B801" s="43"/>
      <c r="D801" s="31" t="s">
        <v>92</v>
      </c>
    </row>
    <row r="802" spans="1:4" ht="11.25">
      <c r="A802" s="18" t="s">
        <v>39</v>
      </c>
      <c r="B802" s="18"/>
      <c r="D802" s="2" t="s">
        <v>93</v>
      </c>
    </row>
    <row r="803" spans="1:4" ht="11.25">
      <c r="A803" s="31" t="s">
        <v>1591</v>
      </c>
      <c r="B803" s="18"/>
      <c r="C803" s="18"/>
      <c r="D803" s="2"/>
    </row>
    <row r="804" spans="1:4" ht="11.25">
      <c r="A804" s="31"/>
      <c r="B804" s="18"/>
      <c r="C804" s="18"/>
      <c r="D804" s="2"/>
    </row>
    <row r="805" spans="1:4" ht="11.25">
      <c r="A805" s="31"/>
      <c r="B805" s="18"/>
      <c r="C805" s="18"/>
      <c r="D805" s="2"/>
    </row>
    <row r="806" spans="1:4" ht="11.25">
      <c r="A806" s="31"/>
      <c r="B806" s="18"/>
      <c r="C806" s="18"/>
      <c r="D806" s="2"/>
    </row>
    <row r="807" spans="1:4" ht="11.25">
      <c r="A807" s="31"/>
      <c r="B807" s="18"/>
      <c r="C807" s="18"/>
      <c r="D807" s="2"/>
    </row>
    <row r="808" spans="1:4" ht="11.25">
      <c r="A808" s="31"/>
      <c r="B808" s="18"/>
      <c r="C808" s="18"/>
      <c r="D808" s="2"/>
    </row>
    <row r="809" spans="1:4" ht="11.25">
      <c r="A809" s="31" t="s">
        <v>41</v>
      </c>
      <c r="B809" s="18"/>
      <c r="C809" s="18"/>
      <c r="D809" s="2"/>
    </row>
    <row r="810" spans="1:4" ht="11.25">
      <c r="A810" s="2" t="s">
        <v>42</v>
      </c>
      <c r="B810" s="18"/>
      <c r="C810" s="18"/>
      <c r="D810" s="2"/>
    </row>
    <row r="811" spans="1:4" ht="11.25">
      <c r="A811" s="2" t="s">
        <v>43</v>
      </c>
      <c r="B811" s="18"/>
      <c r="C811" s="18"/>
      <c r="D811" s="2"/>
    </row>
    <row r="812" ht="11.25">
      <c r="A812" s="44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2944"/>
  <sheetViews>
    <sheetView workbookViewId="0" topLeftCell="A1">
      <selection activeCell="D27" sqref="D27"/>
    </sheetView>
  </sheetViews>
  <sheetFormatPr defaultColWidth="11.421875" defaultRowHeight="12.75"/>
  <cols>
    <col min="1" max="1" width="13.8515625" style="103" customWidth="1"/>
    <col min="2" max="2" width="38.8515625" style="63" customWidth="1"/>
    <col min="3" max="3" width="11.28125" style="63" customWidth="1"/>
    <col min="4" max="4" width="12.57421875" style="161" customWidth="1"/>
    <col min="5" max="5" width="8.7109375" style="161" customWidth="1"/>
    <col min="6" max="6" width="40.7109375" style="63" customWidth="1"/>
    <col min="7" max="7" width="12.140625" style="58" customWidth="1"/>
    <col min="8" max="16384" width="11.421875" style="58" customWidth="1"/>
  </cols>
  <sheetData>
    <row r="1" spans="1:7" ht="12.75">
      <c r="A1" s="55" t="s">
        <v>1589</v>
      </c>
      <c r="B1" s="56" t="s">
        <v>1590</v>
      </c>
      <c r="C1" s="146"/>
      <c r="D1" s="147"/>
      <c r="E1" s="148"/>
      <c r="F1" s="57"/>
      <c r="G1" s="55"/>
    </row>
    <row r="2" spans="1:7" ht="12.75">
      <c r="A2" s="55" t="s">
        <v>1593</v>
      </c>
      <c r="B2" s="56" t="s">
        <v>1594</v>
      </c>
      <c r="C2" s="146"/>
      <c r="D2" s="146"/>
      <c r="E2" s="148"/>
      <c r="F2" s="57" t="s">
        <v>94</v>
      </c>
      <c r="G2" s="55"/>
    </row>
    <row r="3" spans="1:7" ht="12.75">
      <c r="A3" s="55" t="s">
        <v>1596</v>
      </c>
      <c r="B3" s="59" t="s">
        <v>1597</v>
      </c>
      <c r="C3" s="146"/>
      <c r="D3" s="146"/>
      <c r="E3" s="148"/>
      <c r="F3" s="57"/>
      <c r="G3" s="55"/>
    </row>
    <row r="4" spans="1:7" ht="12.75">
      <c r="A4" s="55" t="s">
        <v>95</v>
      </c>
      <c r="B4" s="60">
        <v>11300000</v>
      </c>
      <c r="C4" s="146"/>
      <c r="D4" s="149"/>
      <c r="E4" s="148"/>
      <c r="F4" s="57"/>
      <c r="G4" s="55"/>
    </row>
    <row r="5" spans="1:7" ht="12.75">
      <c r="A5" s="55" t="s">
        <v>1600</v>
      </c>
      <c r="B5" s="150" t="s">
        <v>1601</v>
      </c>
      <c r="C5" s="146"/>
      <c r="D5" s="146"/>
      <c r="E5" s="148"/>
      <c r="F5" s="57"/>
      <c r="G5" s="62"/>
    </row>
    <row r="6" spans="1:7" ht="12.75">
      <c r="A6" s="55" t="s">
        <v>1591</v>
      </c>
      <c r="C6" s="147"/>
      <c r="D6" s="146"/>
      <c r="E6" s="148"/>
      <c r="F6" s="57"/>
      <c r="G6" s="55"/>
    </row>
    <row r="7" spans="1:7" ht="12.75">
      <c r="A7" s="55"/>
      <c r="B7" s="55" t="s">
        <v>2284</v>
      </c>
      <c r="C7" s="147"/>
      <c r="D7" s="146"/>
      <c r="E7" s="148"/>
      <c r="G7" s="55"/>
    </row>
    <row r="8" spans="1:7" ht="12.75">
      <c r="A8" s="55"/>
      <c r="B8" s="64"/>
      <c r="C8" s="151"/>
      <c r="D8" s="146"/>
      <c r="E8" s="148"/>
      <c r="F8" s="65" t="s">
        <v>97</v>
      </c>
      <c r="G8" s="55"/>
    </row>
    <row r="9" spans="1:7" s="111" customFormat="1" ht="22.5">
      <c r="A9" s="66" t="s">
        <v>98</v>
      </c>
      <c r="B9" s="54" t="s">
        <v>99</v>
      </c>
      <c r="C9" s="108" t="s">
        <v>100</v>
      </c>
      <c r="D9" s="109" t="s">
        <v>101</v>
      </c>
      <c r="E9" s="67" t="s">
        <v>102</v>
      </c>
      <c r="F9" s="68" t="s">
        <v>103</v>
      </c>
      <c r="G9" s="110" t="s">
        <v>104</v>
      </c>
    </row>
    <row r="10" spans="1:7" s="69" customFormat="1" ht="12.75">
      <c r="A10" s="70">
        <v>111005</v>
      </c>
      <c r="B10" s="98" t="s">
        <v>2285</v>
      </c>
      <c r="C10" s="152">
        <v>1245</v>
      </c>
      <c r="D10" s="153"/>
      <c r="E10" s="154" t="s">
        <v>2286</v>
      </c>
      <c r="F10" s="155" t="s">
        <v>2287</v>
      </c>
      <c r="G10" s="156"/>
    </row>
    <row r="11" spans="1:7" ht="12.75">
      <c r="A11" s="70">
        <v>140414</v>
      </c>
      <c r="B11" s="71" t="s">
        <v>105</v>
      </c>
      <c r="C11" s="72">
        <v>28591</v>
      </c>
      <c r="D11" s="153"/>
      <c r="E11" s="157" t="s">
        <v>106</v>
      </c>
      <c r="F11" s="74" t="s">
        <v>107</v>
      </c>
      <c r="G11" s="156"/>
    </row>
    <row r="12" spans="1:7" ht="22.5">
      <c r="A12" s="70">
        <v>140414</v>
      </c>
      <c r="B12" s="71" t="s">
        <v>105</v>
      </c>
      <c r="C12" s="72">
        <v>7723</v>
      </c>
      <c r="D12" s="153"/>
      <c r="E12" s="158" t="s">
        <v>108</v>
      </c>
      <c r="F12" s="74" t="s">
        <v>109</v>
      </c>
      <c r="G12" s="156"/>
    </row>
    <row r="13" spans="1:7" ht="12.75">
      <c r="A13" s="70">
        <v>140414</v>
      </c>
      <c r="B13" s="71" t="s">
        <v>105</v>
      </c>
      <c r="C13" s="72">
        <v>6521</v>
      </c>
      <c r="D13" s="153"/>
      <c r="E13" s="157" t="s">
        <v>110</v>
      </c>
      <c r="F13" s="74" t="s">
        <v>111</v>
      </c>
      <c r="G13" s="156"/>
    </row>
    <row r="14" spans="1:7" ht="12.75">
      <c r="A14" s="70">
        <v>140414</v>
      </c>
      <c r="B14" s="71" t="s">
        <v>105</v>
      </c>
      <c r="C14" s="72">
        <v>1055</v>
      </c>
      <c r="D14" s="153"/>
      <c r="E14" s="157" t="s">
        <v>112</v>
      </c>
      <c r="F14" s="74" t="s">
        <v>113</v>
      </c>
      <c r="G14" s="156"/>
    </row>
    <row r="15" spans="1:7" ht="12.75">
      <c r="A15" s="70">
        <v>140414</v>
      </c>
      <c r="B15" s="71" t="s">
        <v>105</v>
      </c>
      <c r="C15" s="72">
        <v>8695</v>
      </c>
      <c r="D15" s="153"/>
      <c r="E15" s="154" t="s">
        <v>114</v>
      </c>
      <c r="F15" s="74" t="s">
        <v>115</v>
      </c>
      <c r="G15" s="156"/>
    </row>
    <row r="16" spans="1:7" ht="12.75">
      <c r="A16" s="70">
        <v>140414</v>
      </c>
      <c r="B16" s="71" t="s">
        <v>105</v>
      </c>
      <c r="C16" s="72">
        <v>4959</v>
      </c>
      <c r="D16" s="153"/>
      <c r="E16" s="154" t="s">
        <v>116</v>
      </c>
      <c r="F16" s="74" t="s">
        <v>117</v>
      </c>
      <c r="G16" s="156"/>
    </row>
    <row r="17" spans="1:7" ht="12.75">
      <c r="A17" s="70">
        <v>140414</v>
      </c>
      <c r="B17" s="71" t="s">
        <v>105</v>
      </c>
      <c r="C17" s="72">
        <v>116742</v>
      </c>
      <c r="D17" s="153"/>
      <c r="E17" s="157" t="s">
        <v>118</v>
      </c>
      <c r="F17" s="74" t="s">
        <v>119</v>
      </c>
      <c r="G17" s="156"/>
    </row>
    <row r="18" spans="1:7" ht="12.75">
      <c r="A18" s="70">
        <v>140414</v>
      </c>
      <c r="B18" s="71" t="s">
        <v>105</v>
      </c>
      <c r="C18" s="72">
        <v>1000</v>
      </c>
      <c r="D18" s="153"/>
      <c r="E18" s="157" t="s">
        <v>120</v>
      </c>
      <c r="F18" s="74" t="s">
        <v>121</v>
      </c>
      <c r="G18" s="156"/>
    </row>
    <row r="19" spans="1:7" ht="22.5">
      <c r="A19" s="70">
        <v>140414</v>
      </c>
      <c r="B19" s="71" t="s">
        <v>105</v>
      </c>
      <c r="C19" s="72">
        <v>79067</v>
      </c>
      <c r="D19" s="153"/>
      <c r="E19" s="157" t="s">
        <v>122</v>
      </c>
      <c r="F19" s="74" t="s">
        <v>123</v>
      </c>
      <c r="G19" s="156"/>
    </row>
    <row r="20" spans="1:7" ht="12.75">
      <c r="A20" s="70">
        <v>140414</v>
      </c>
      <c r="B20" s="71" t="s">
        <v>105</v>
      </c>
      <c r="C20" s="72">
        <v>11</v>
      </c>
      <c r="D20" s="153"/>
      <c r="E20" s="159">
        <v>210627006</v>
      </c>
      <c r="F20" s="74" t="s">
        <v>124</v>
      </c>
      <c r="G20" s="156"/>
    </row>
    <row r="21" spans="1:7" ht="12.75">
      <c r="A21" s="70">
        <v>140414</v>
      </c>
      <c r="B21" s="71" t="s">
        <v>105</v>
      </c>
      <c r="C21" s="72">
        <v>156</v>
      </c>
      <c r="D21" s="153"/>
      <c r="E21" s="159">
        <v>211027810</v>
      </c>
      <c r="F21" s="74" t="s">
        <v>125</v>
      </c>
      <c r="G21" s="156"/>
    </row>
    <row r="22" spans="1:7" ht="12.75">
      <c r="A22" s="70">
        <v>140414</v>
      </c>
      <c r="B22" s="71" t="s">
        <v>105</v>
      </c>
      <c r="C22" s="72">
        <v>411</v>
      </c>
      <c r="D22" s="153"/>
      <c r="E22" s="159">
        <v>217573275</v>
      </c>
      <c r="F22" s="74" t="s">
        <v>126</v>
      </c>
      <c r="G22" s="156"/>
    </row>
    <row r="23" spans="1:7" ht="12.75">
      <c r="A23" s="70">
        <v>140414</v>
      </c>
      <c r="B23" s="71" t="s">
        <v>105</v>
      </c>
      <c r="C23" s="72">
        <v>24</v>
      </c>
      <c r="D23" s="153"/>
      <c r="E23" s="159">
        <v>270115600</v>
      </c>
      <c r="F23" s="74" t="s">
        <v>127</v>
      </c>
      <c r="G23" s="156"/>
    </row>
    <row r="24" spans="1:7" ht="12.75">
      <c r="A24" s="70">
        <v>140414</v>
      </c>
      <c r="B24" s="71" t="s">
        <v>105</v>
      </c>
      <c r="C24" s="72">
        <v>164</v>
      </c>
      <c r="D24" s="153"/>
      <c r="E24" s="159">
        <v>218623686</v>
      </c>
      <c r="F24" s="74" t="s">
        <v>128</v>
      </c>
      <c r="G24" s="156"/>
    </row>
    <row r="25" spans="1:7" ht="12.75">
      <c r="A25" s="70">
        <v>140414</v>
      </c>
      <c r="B25" s="71" t="s">
        <v>105</v>
      </c>
      <c r="C25" s="72">
        <v>770</v>
      </c>
      <c r="D25" s="153"/>
      <c r="E25" s="158" t="s">
        <v>129</v>
      </c>
      <c r="F25" s="74" t="s">
        <v>130</v>
      </c>
      <c r="G25" s="156"/>
    </row>
    <row r="26" spans="1:7" ht="12.75">
      <c r="A26" s="70">
        <v>140414</v>
      </c>
      <c r="B26" s="71" t="s">
        <v>105</v>
      </c>
      <c r="C26" s="72">
        <v>552</v>
      </c>
      <c r="D26" s="153"/>
      <c r="E26" s="157" t="s">
        <v>131</v>
      </c>
      <c r="F26" s="74" t="s">
        <v>132</v>
      </c>
      <c r="G26" s="156"/>
    </row>
    <row r="27" spans="1:7" ht="12.75">
      <c r="A27" s="70">
        <v>140414</v>
      </c>
      <c r="B27" s="71" t="s">
        <v>105</v>
      </c>
      <c r="C27" s="72">
        <v>306</v>
      </c>
      <c r="D27" s="153"/>
      <c r="E27" s="157" t="s">
        <v>133</v>
      </c>
      <c r="F27" s="74" t="s">
        <v>134</v>
      </c>
      <c r="G27" s="156"/>
    </row>
    <row r="28" spans="1:7" ht="12.75">
      <c r="A28" s="70">
        <v>140414</v>
      </c>
      <c r="B28" s="71" t="s">
        <v>105</v>
      </c>
      <c r="C28" s="72">
        <v>401</v>
      </c>
      <c r="D28" s="153"/>
      <c r="E28" s="158" t="s">
        <v>135</v>
      </c>
      <c r="F28" s="74" t="s">
        <v>136</v>
      </c>
      <c r="G28" s="156"/>
    </row>
    <row r="29" spans="1:7" ht="12.75">
      <c r="A29" s="70">
        <v>140414</v>
      </c>
      <c r="B29" s="71" t="s">
        <v>105</v>
      </c>
      <c r="C29" s="72">
        <v>9657</v>
      </c>
      <c r="D29" s="153"/>
      <c r="E29" s="154" t="s">
        <v>137</v>
      </c>
      <c r="F29" s="74" t="s">
        <v>138</v>
      </c>
      <c r="G29" s="156"/>
    </row>
    <row r="30" spans="1:7" ht="22.5">
      <c r="A30" s="70">
        <v>140414</v>
      </c>
      <c r="B30" s="71" t="s">
        <v>105</v>
      </c>
      <c r="C30" s="72">
        <v>6889</v>
      </c>
      <c r="D30" s="153"/>
      <c r="E30" s="157" t="s">
        <v>139</v>
      </c>
      <c r="F30" s="74" t="s">
        <v>140</v>
      </c>
      <c r="G30" s="156"/>
    </row>
    <row r="31" spans="1:7" ht="12.75">
      <c r="A31" s="70">
        <v>140414</v>
      </c>
      <c r="B31" s="71" t="s">
        <v>105</v>
      </c>
      <c r="C31" s="72">
        <v>38169</v>
      </c>
      <c r="D31" s="153"/>
      <c r="E31" s="158">
        <v>110505000</v>
      </c>
      <c r="F31" s="74" t="s">
        <v>141</v>
      </c>
      <c r="G31" s="156"/>
    </row>
    <row r="32" spans="1:7" ht="12.75">
      <c r="A32" s="70">
        <v>140414</v>
      </c>
      <c r="B32" s="71" t="s">
        <v>105</v>
      </c>
      <c r="C32" s="72">
        <v>46351</v>
      </c>
      <c r="D32" s="153"/>
      <c r="E32" s="158">
        <v>110808000</v>
      </c>
      <c r="F32" s="74" t="s">
        <v>142</v>
      </c>
      <c r="G32" s="156"/>
    </row>
    <row r="33" spans="1:7" ht="12.75">
      <c r="A33" s="70">
        <v>140414</v>
      </c>
      <c r="B33" s="71" t="s">
        <v>105</v>
      </c>
      <c r="C33" s="72">
        <v>3713</v>
      </c>
      <c r="D33" s="153"/>
      <c r="E33" s="159">
        <v>111515000</v>
      </c>
      <c r="F33" s="74" t="s">
        <v>143</v>
      </c>
      <c r="G33" s="156"/>
    </row>
    <row r="34" spans="1:7" ht="12.75">
      <c r="A34" s="70">
        <v>140414</v>
      </c>
      <c r="B34" s="71" t="s">
        <v>105</v>
      </c>
      <c r="C34" s="72">
        <v>41581</v>
      </c>
      <c r="D34" s="153"/>
      <c r="E34" s="158">
        <v>111717000</v>
      </c>
      <c r="F34" s="74" t="s">
        <v>144</v>
      </c>
      <c r="G34" s="156"/>
    </row>
    <row r="35" spans="1:7" ht="12.75">
      <c r="A35" s="70">
        <v>140414</v>
      </c>
      <c r="B35" s="71" t="s">
        <v>105</v>
      </c>
      <c r="C35" s="72">
        <v>1504</v>
      </c>
      <c r="D35" s="153"/>
      <c r="E35" s="158">
        <v>111818000</v>
      </c>
      <c r="F35" s="74" t="s">
        <v>145</v>
      </c>
      <c r="G35" s="156"/>
    </row>
    <row r="36" spans="1:7" ht="12.75">
      <c r="A36" s="70">
        <v>140414</v>
      </c>
      <c r="B36" s="71" t="s">
        <v>105</v>
      </c>
      <c r="C36" s="72">
        <v>99780</v>
      </c>
      <c r="D36" s="153"/>
      <c r="E36" s="158">
        <v>111919000</v>
      </c>
      <c r="F36" s="74" t="s">
        <v>146</v>
      </c>
      <c r="G36" s="156"/>
    </row>
    <row r="37" spans="1:7" ht="12.75">
      <c r="A37" s="70">
        <v>140414</v>
      </c>
      <c r="B37" s="71" t="s">
        <v>105</v>
      </c>
      <c r="C37" s="72">
        <v>70179</v>
      </c>
      <c r="D37" s="153"/>
      <c r="E37" s="158">
        <v>112727000</v>
      </c>
      <c r="F37" s="74" t="s">
        <v>147</v>
      </c>
      <c r="G37" s="156"/>
    </row>
    <row r="38" spans="1:7" ht="12.75">
      <c r="A38" s="70">
        <v>140414</v>
      </c>
      <c r="B38" s="71" t="s">
        <v>105</v>
      </c>
      <c r="C38" s="72">
        <v>85623</v>
      </c>
      <c r="D38" s="153"/>
      <c r="E38" s="159">
        <v>114141000</v>
      </c>
      <c r="F38" s="74" t="s">
        <v>148</v>
      </c>
      <c r="G38" s="156"/>
    </row>
    <row r="39" spans="1:7" ht="12.75">
      <c r="A39" s="70">
        <v>140414</v>
      </c>
      <c r="B39" s="71" t="s">
        <v>105</v>
      </c>
      <c r="C39" s="72">
        <v>4302</v>
      </c>
      <c r="D39" s="153"/>
      <c r="E39" s="158">
        <v>115050000</v>
      </c>
      <c r="F39" s="74" t="s">
        <v>149</v>
      </c>
      <c r="G39" s="156"/>
    </row>
    <row r="40" spans="1:7" ht="12.75">
      <c r="A40" s="70">
        <v>140414</v>
      </c>
      <c r="B40" s="71" t="s">
        <v>105</v>
      </c>
      <c r="C40" s="72">
        <v>3583</v>
      </c>
      <c r="D40" s="153"/>
      <c r="E40" s="158">
        <v>115454000</v>
      </c>
      <c r="F40" s="74" t="s">
        <v>150</v>
      </c>
      <c r="G40" s="156"/>
    </row>
    <row r="41" spans="1:7" ht="12.75">
      <c r="A41" s="70">
        <v>140414</v>
      </c>
      <c r="B41" s="71" t="s">
        <v>105</v>
      </c>
      <c r="C41" s="72">
        <v>3488</v>
      </c>
      <c r="D41" s="153"/>
      <c r="E41" s="158">
        <v>116363000</v>
      </c>
      <c r="F41" s="74" t="s">
        <v>151</v>
      </c>
      <c r="G41" s="156"/>
    </row>
    <row r="42" spans="1:7" ht="12.75">
      <c r="A42" s="70">
        <v>140414</v>
      </c>
      <c r="B42" s="71" t="s">
        <v>105</v>
      </c>
      <c r="C42" s="72">
        <v>43150</v>
      </c>
      <c r="D42" s="153"/>
      <c r="E42" s="158">
        <v>116666000</v>
      </c>
      <c r="F42" s="74" t="s">
        <v>152</v>
      </c>
      <c r="G42" s="156"/>
    </row>
    <row r="43" spans="1:7" ht="12.75">
      <c r="A43" s="70">
        <v>140414</v>
      </c>
      <c r="B43" s="71" t="s">
        <v>105</v>
      </c>
      <c r="C43" s="72">
        <v>99136</v>
      </c>
      <c r="D43" s="153"/>
      <c r="E43" s="159">
        <v>116868000</v>
      </c>
      <c r="F43" s="74" t="s">
        <v>153</v>
      </c>
      <c r="G43" s="156"/>
    </row>
    <row r="44" spans="1:7" ht="12.75">
      <c r="A44" s="70">
        <v>140414</v>
      </c>
      <c r="B44" s="71" t="s">
        <v>105</v>
      </c>
      <c r="C44" s="72">
        <v>59679</v>
      </c>
      <c r="D44" s="153"/>
      <c r="E44" s="158">
        <v>117070000</v>
      </c>
      <c r="F44" s="74" t="s">
        <v>154</v>
      </c>
      <c r="G44" s="156"/>
    </row>
    <row r="45" spans="1:7" ht="12.75">
      <c r="A45" s="70">
        <v>140414</v>
      </c>
      <c r="B45" s="71" t="s">
        <v>105</v>
      </c>
      <c r="C45" s="72">
        <v>2022</v>
      </c>
      <c r="D45" s="153"/>
      <c r="E45" s="159">
        <v>117373000</v>
      </c>
      <c r="F45" s="74" t="s">
        <v>155</v>
      </c>
      <c r="G45" s="156"/>
    </row>
    <row r="46" spans="1:7" ht="12.75">
      <c r="A46" s="70">
        <v>140414</v>
      </c>
      <c r="B46" s="71" t="s">
        <v>105</v>
      </c>
      <c r="C46" s="72">
        <v>19329</v>
      </c>
      <c r="D46" s="153"/>
      <c r="E46" s="158">
        <v>117676000</v>
      </c>
      <c r="F46" s="74" t="s">
        <v>156</v>
      </c>
      <c r="G46" s="156"/>
    </row>
    <row r="47" spans="1:7" ht="12.75">
      <c r="A47" s="70">
        <v>140414</v>
      </c>
      <c r="B47" s="71" t="s">
        <v>105</v>
      </c>
      <c r="C47" s="72">
        <v>153</v>
      </c>
      <c r="D47" s="153"/>
      <c r="E47" s="159">
        <v>118585000</v>
      </c>
      <c r="F47" s="74" t="s">
        <v>157</v>
      </c>
      <c r="G47" s="156"/>
    </row>
    <row r="48" spans="1:7" ht="22.5">
      <c r="A48" s="70">
        <v>140414</v>
      </c>
      <c r="B48" s="71" t="s">
        <v>105</v>
      </c>
      <c r="C48" s="72">
        <v>36312</v>
      </c>
      <c r="D48" s="153"/>
      <c r="E48" s="159">
        <v>118686000</v>
      </c>
      <c r="F48" s="74" t="s">
        <v>158</v>
      </c>
      <c r="G48" s="156"/>
    </row>
    <row r="49" spans="1:7" ht="12.75">
      <c r="A49" s="70">
        <v>140414</v>
      </c>
      <c r="B49" s="71" t="s">
        <v>105</v>
      </c>
      <c r="C49" s="72">
        <v>37248</v>
      </c>
      <c r="D49" s="153"/>
      <c r="E49" s="158">
        <v>119191000</v>
      </c>
      <c r="F49" s="74" t="s">
        <v>159</v>
      </c>
      <c r="G49" s="156"/>
    </row>
    <row r="50" spans="1:7" ht="12.75">
      <c r="A50" s="70">
        <v>140414</v>
      </c>
      <c r="B50" s="71" t="s">
        <v>105</v>
      </c>
      <c r="C50" s="72">
        <v>5452</v>
      </c>
      <c r="D50" s="153"/>
      <c r="E50" s="158">
        <v>119494000</v>
      </c>
      <c r="F50" s="74" t="s">
        <v>160</v>
      </c>
      <c r="G50" s="156"/>
    </row>
    <row r="51" spans="1:7" ht="12.75">
      <c r="A51" s="70">
        <v>140414</v>
      </c>
      <c r="B51" s="71" t="s">
        <v>105</v>
      </c>
      <c r="C51" s="72">
        <v>6979</v>
      </c>
      <c r="D51" s="153"/>
      <c r="E51" s="159">
        <v>119999000</v>
      </c>
      <c r="F51" s="74" t="s">
        <v>161</v>
      </c>
      <c r="G51" s="156"/>
    </row>
    <row r="52" spans="1:7" ht="12.75">
      <c r="A52" s="70">
        <v>140414</v>
      </c>
      <c r="B52" s="71" t="s">
        <v>105</v>
      </c>
      <c r="C52" s="72">
        <v>173</v>
      </c>
      <c r="D52" s="153"/>
      <c r="E52" s="158" t="s">
        <v>162</v>
      </c>
      <c r="F52" s="74" t="s">
        <v>163</v>
      </c>
      <c r="G52" s="156"/>
    </row>
    <row r="53" spans="1:7" ht="12.75">
      <c r="A53" s="70">
        <v>140414</v>
      </c>
      <c r="B53" s="71" t="s">
        <v>105</v>
      </c>
      <c r="C53" s="72">
        <v>87</v>
      </c>
      <c r="D53" s="153"/>
      <c r="E53" s="158" t="s">
        <v>164</v>
      </c>
      <c r="F53" s="74" t="s">
        <v>165</v>
      </c>
      <c r="G53" s="156"/>
    </row>
    <row r="54" spans="1:7" ht="12.75">
      <c r="A54" s="70">
        <v>140414</v>
      </c>
      <c r="B54" s="71" t="s">
        <v>105</v>
      </c>
      <c r="C54" s="72">
        <v>155</v>
      </c>
      <c r="D54" s="153"/>
      <c r="E54" s="158">
        <v>210015600</v>
      </c>
      <c r="F54" s="74" t="s">
        <v>166</v>
      </c>
      <c r="G54" s="156"/>
    </row>
    <row r="55" spans="1:7" ht="12.75">
      <c r="A55" s="70">
        <v>140414</v>
      </c>
      <c r="B55" s="71" t="s">
        <v>105</v>
      </c>
      <c r="C55" s="72">
        <v>129</v>
      </c>
      <c r="D55" s="153"/>
      <c r="E55" s="158" t="s">
        <v>167</v>
      </c>
      <c r="F55" s="74" t="s">
        <v>168</v>
      </c>
      <c r="G55" s="156"/>
    </row>
    <row r="56" spans="1:7" ht="12.75">
      <c r="A56" s="70">
        <v>140414</v>
      </c>
      <c r="B56" s="71" t="s">
        <v>105</v>
      </c>
      <c r="C56" s="72">
        <v>496</v>
      </c>
      <c r="D56" s="153"/>
      <c r="E56" s="159">
        <v>210025200</v>
      </c>
      <c r="F56" s="74" t="s">
        <v>169</v>
      </c>
      <c r="G56" s="156"/>
    </row>
    <row r="57" spans="1:7" ht="12.75">
      <c r="A57" s="70">
        <v>140414</v>
      </c>
      <c r="B57" s="71" t="s">
        <v>105</v>
      </c>
      <c r="C57" s="72">
        <v>156</v>
      </c>
      <c r="D57" s="153"/>
      <c r="E57" s="158">
        <v>210050400</v>
      </c>
      <c r="F57" s="74" t="s">
        <v>170</v>
      </c>
      <c r="G57" s="156"/>
    </row>
    <row r="58" spans="1:7" ht="12.75">
      <c r="A58" s="70">
        <v>140414</v>
      </c>
      <c r="B58" s="71" t="s">
        <v>105</v>
      </c>
      <c r="C58" s="72">
        <v>500</v>
      </c>
      <c r="D58" s="153"/>
      <c r="E58" s="159">
        <v>210066400</v>
      </c>
      <c r="F58" s="74" t="s">
        <v>171</v>
      </c>
      <c r="G58" s="156"/>
    </row>
    <row r="59" spans="1:7" ht="12.75">
      <c r="A59" s="70">
        <v>140414</v>
      </c>
      <c r="B59" s="71" t="s">
        <v>105</v>
      </c>
      <c r="C59" s="72">
        <v>124</v>
      </c>
      <c r="D59" s="153"/>
      <c r="E59" s="159">
        <v>210068500</v>
      </c>
      <c r="F59" s="74" t="s">
        <v>172</v>
      </c>
      <c r="G59" s="156"/>
    </row>
    <row r="60" spans="1:7" ht="12.75">
      <c r="A60" s="70">
        <v>140414</v>
      </c>
      <c r="B60" s="71" t="s">
        <v>105</v>
      </c>
      <c r="C60" s="72">
        <v>29</v>
      </c>
      <c r="D60" s="153"/>
      <c r="E60" s="159">
        <v>210073200</v>
      </c>
      <c r="F60" s="74" t="s">
        <v>173</v>
      </c>
      <c r="G60" s="156"/>
    </row>
    <row r="61" spans="1:7" ht="12.75">
      <c r="A61" s="70">
        <v>140414</v>
      </c>
      <c r="B61" s="71" t="s">
        <v>105</v>
      </c>
      <c r="C61" s="72">
        <v>30</v>
      </c>
      <c r="D61" s="153"/>
      <c r="E61" s="159">
        <v>210076100</v>
      </c>
      <c r="F61" s="74" t="s">
        <v>174</v>
      </c>
      <c r="G61" s="156"/>
    </row>
    <row r="62" spans="1:7" ht="12.75">
      <c r="A62" s="70">
        <v>140414</v>
      </c>
      <c r="B62" s="71" t="s">
        <v>105</v>
      </c>
      <c r="C62" s="72">
        <v>302</v>
      </c>
      <c r="D62" s="153"/>
      <c r="E62" s="159">
        <v>210076400</v>
      </c>
      <c r="F62" s="74" t="s">
        <v>175</v>
      </c>
      <c r="G62" s="156"/>
    </row>
    <row r="63" spans="1:7" ht="12.75">
      <c r="A63" s="70">
        <v>140414</v>
      </c>
      <c r="B63" s="71" t="s">
        <v>105</v>
      </c>
      <c r="C63" s="72">
        <v>405</v>
      </c>
      <c r="D63" s="153"/>
      <c r="E63" s="159">
        <v>210081300</v>
      </c>
      <c r="F63" s="74" t="s">
        <v>176</v>
      </c>
      <c r="G63" s="156"/>
    </row>
    <row r="64" spans="1:7" ht="22.5">
      <c r="A64" s="70">
        <v>140414</v>
      </c>
      <c r="B64" s="71" t="s">
        <v>105</v>
      </c>
      <c r="C64" s="72">
        <v>184</v>
      </c>
      <c r="D64" s="153"/>
      <c r="E64" s="158">
        <v>210085300</v>
      </c>
      <c r="F64" s="74" t="s">
        <v>177</v>
      </c>
      <c r="G64" s="156"/>
    </row>
    <row r="65" spans="1:7" ht="12.75">
      <c r="A65" s="70">
        <v>140414</v>
      </c>
      <c r="B65" s="71" t="s">
        <v>105</v>
      </c>
      <c r="C65" s="72">
        <v>89</v>
      </c>
      <c r="D65" s="153"/>
      <c r="E65" s="158">
        <v>210085400</v>
      </c>
      <c r="F65" s="74" t="s">
        <v>178</v>
      </c>
      <c r="G65" s="156"/>
    </row>
    <row r="66" spans="1:7" ht="12.75">
      <c r="A66" s="70">
        <v>140414</v>
      </c>
      <c r="B66" s="71" t="s">
        <v>105</v>
      </c>
      <c r="C66" s="72">
        <v>179</v>
      </c>
      <c r="D66" s="153"/>
      <c r="E66" s="159">
        <v>210095200</v>
      </c>
      <c r="F66" s="74" t="s">
        <v>179</v>
      </c>
      <c r="G66" s="156"/>
    </row>
    <row r="67" spans="1:7" ht="12.75">
      <c r="A67" s="70">
        <v>140414</v>
      </c>
      <c r="B67" s="71" t="s">
        <v>105</v>
      </c>
      <c r="C67" s="72">
        <v>104</v>
      </c>
      <c r="D67" s="153"/>
      <c r="E67" s="158" t="s">
        <v>180</v>
      </c>
      <c r="F67" s="74" t="s">
        <v>181</v>
      </c>
      <c r="G67" s="156"/>
    </row>
    <row r="68" spans="1:7" ht="12.75">
      <c r="A68" s="70">
        <v>140414</v>
      </c>
      <c r="B68" s="71" t="s">
        <v>105</v>
      </c>
      <c r="C68" s="72">
        <v>19541</v>
      </c>
      <c r="D68" s="153"/>
      <c r="E68" s="158" t="s">
        <v>182</v>
      </c>
      <c r="F68" s="74" t="s">
        <v>183</v>
      </c>
      <c r="G68" s="156"/>
    </row>
    <row r="69" spans="1:7" ht="12.75">
      <c r="A69" s="70">
        <v>140414</v>
      </c>
      <c r="B69" s="71" t="s">
        <v>105</v>
      </c>
      <c r="C69" s="72">
        <v>46</v>
      </c>
      <c r="D69" s="153"/>
      <c r="E69" s="159">
        <v>210118001</v>
      </c>
      <c r="F69" s="74" t="s">
        <v>184</v>
      </c>
      <c r="G69" s="156"/>
    </row>
    <row r="70" spans="1:7" ht="12.75">
      <c r="A70" s="70">
        <v>140414</v>
      </c>
      <c r="B70" s="71" t="s">
        <v>105</v>
      </c>
      <c r="C70" s="72">
        <v>124</v>
      </c>
      <c r="D70" s="153"/>
      <c r="E70" s="159">
        <v>210119001</v>
      </c>
      <c r="F70" s="74" t="s">
        <v>185</v>
      </c>
      <c r="G70" s="156"/>
    </row>
    <row r="71" spans="1:7" ht="12.75">
      <c r="A71" s="70">
        <v>140414</v>
      </c>
      <c r="B71" s="71" t="s">
        <v>105</v>
      </c>
      <c r="C71" s="72">
        <v>97</v>
      </c>
      <c r="D71" s="153"/>
      <c r="E71" s="159">
        <v>210123001</v>
      </c>
      <c r="F71" s="74" t="s">
        <v>186</v>
      </c>
      <c r="G71" s="156"/>
    </row>
    <row r="72" spans="1:7" ht="12.75">
      <c r="A72" s="70">
        <v>140414</v>
      </c>
      <c r="B72" s="71" t="s">
        <v>105</v>
      </c>
      <c r="C72" s="72">
        <v>54</v>
      </c>
      <c r="D72" s="153"/>
      <c r="E72" s="158">
        <v>210127001</v>
      </c>
      <c r="F72" s="74" t="s">
        <v>187</v>
      </c>
      <c r="G72" s="156"/>
    </row>
    <row r="73" spans="1:7" ht="12.75">
      <c r="A73" s="70">
        <v>140414</v>
      </c>
      <c r="B73" s="71" t="s">
        <v>105</v>
      </c>
      <c r="C73" s="72">
        <v>275</v>
      </c>
      <c r="D73" s="153"/>
      <c r="E73" s="159">
        <v>210141001</v>
      </c>
      <c r="F73" s="74" t="s">
        <v>188</v>
      </c>
      <c r="G73" s="156"/>
    </row>
    <row r="74" spans="1:7" ht="12.75">
      <c r="A74" s="70">
        <v>140414</v>
      </c>
      <c r="B74" s="71" t="s">
        <v>105</v>
      </c>
      <c r="C74" s="72">
        <v>477</v>
      </c>
      <c r="D74" s="153"/>
      <c r="E74" s="158">
        <v>210147001</v>
      </c>
      <c r="F74" s="74" t="s">
        <v>189</v>
      </c>
      <c r="G74" s="156"/>
    </row>
    <row r="75" spans="1:7" ht="12.75">
      <c r="A75" s="70">
        <v>140414</v>
      </c>
      <c r="B75" s="71" t="s">
        <v>105</v>
      </c>
      <c r="C75" s="72">
        <v>568</v>
      </c>
      <c r="D75" s="153"/>
      <c r="E75" s="159">
        <v>210150001</v>
      </c>
      <c r="F75" s="74" t="s">
        <v>190</v>
      </c>
      <c r="G75" s="156"/>
    </row>
    <row r="76" spans="1:7" ht="12.75">
      <c r="A76" s="70">
        <v>140414</v>
      </c>
      <c r="B76" s="71" t="s">
        <v>105</v>
      </c>
      <c r="C76" s="72">
        <v>220</v>
      </c>
      <c r="D76" s="153"/>
      <c r="E76" s="158">
        <v>210154001</v>
      </c>
      <c r="F76" s="74" t="s">
        <v>191</v>
      </c>
      <c r="G76" s="156"/>
    </row>
    <row r="77" spans="1:7" ht="12.75">
      <c r="A77" s="70">
        <v>140414</v>
      </c>
      <c r="B77" s="71" t="s">
        <v>105</v>
      </c>
      <c r="C77" s="72">
        <v>163</v>
      </c>
      <c r="D77" s="153"/>
      <c r="E77" s="159">
        <v>210166001</v>
      </c>
      <c r="F77" s="74" t="s">
        <v>192</v>
      </c>
      <c r="G77" s="156"/>
    </row>
    <row r="78" spans="1:7" ht="12.75">
      <c r="A78" s="70">
        <v>140414</v>
      </c>
      <c r="B78" s="71" t="s">
        <v>105</v>
      </c>
      <c r="C78" s="72">
        <v>647</v>
      </c>
      <c r="D78" s="153"/>
      <c r="E78" s="158" t="s">
        <v>193</v>
      </c>
      <c r="F78" s="74" t="s">
        <v>194</v>
      </c>
      <c r="G78" s="156"/>
    </row>
    <row r="79" spans="1:7" ht="12.75">
      <c r="A79" s="70">
        <v>140414</v>
      </c>
      <c r="B79" s="71" t="s">
        <v>105</v>
      </c>
      <c r="C79" s="72">
        <v>60612</v>
      </c>
      <c r="D79" s="153"/>
      <c r="E79" s="158">
        <v>210170001</v>
      </c>
      <c r="F79" s="74" t="s">
        <v>195</v>
      </c>
      <c r="G79" s="156"/>
    </row>
    <row r="80" spans="1:7" ht="12.75">
      <c r="A80" s="70">
        <v>140414</v>
      </c>
      <c r="B80" s="71" t="s">
        <v>105</v>
      </c>
      <c r="C80" s="72">
        <v>1905</v>
      </c>
      <c r="D80" s="153"/>
      <c r="E80" s="158">
        <v>210185001</v>
      </c>
      <c r="F80" s="74" t="s">
        <v>196</v>
      </c>
      <c r="G80" s="156"/>
    </row>
    <row r="81" spans="1:7" ht="12.75">
      <c r="A81" s="70">
        <v>140414</v>
      </c>
      <c r="B81" s="71" t="s">
        <v>105</v>
      </c>
      <c r="C81" s="72">
        <v>35</v>
      </c>
      <c r="D81" s="153"/>
      <c r="E81" s="159">
        <v>210186001</v>
      </c>
      <c r="F81" s="74" t="s">
        <v>197</v>
      </c>
      <c r="G81" s="156"/>
    </row>
    <row r="82" spans="1:7" ht="12.75">
      <c r="A82" s="70">
        <v>140414</v>
      </c>
      <c r="B82" s="71" t="s">
        <v>105</v>
      </c>
      <c r="C82" s="72">
        <v>373</v>
      </c>
      <c r="D82" s="153"/>
      <c r="E82" s="159">
        <v>210197001</v>
      </c>
      <c r="F82" s="74" t="s">
        <v>198</v>
      </c>
      <c r="G82" s="156"/>
    </row>
    <row r="83" spans="1:7" ht="12.75">
      <c r="A83" s="70">
        <v>140414</v>
      </c>
      <c r="B83" s="71" t="s">
        <v>105</v>
      </c>
      <c r="C83" s="72">
        <v>6</v>
      </c>
      <c r="D83" s="153"/>
      <c r="E83" s="159">
        <v>210199001</v>
      </c>
      <c r="F83" s="74" t="s">
        <v>199</v>
      </c>
      <c r="G83" s="156"/>
    </row>
    <row r="84" spans="1:7" ht="12.75">
      <c r="A84" s="70">
        <v>140414</v>
      </c>
      <c r="B84" s="71" t="s">
        <v>105</v>
      </c>
      <c r="C84" s="72">
        <v>319</v>
      </c>
      <c r="D84" s="153"/>
      <c r="E84" s="158">
        <v>210205002</v>
      </c>
      <c r="F84" s="74" t="s">
        <v>200</v>
      </c>
      <c r="G84" s="156"/>
    </row>
    <row r="85" spans="1:7" ht="12.75">
      <c r="A85" s="70">
        <v>140414</v>
      </c>
      <c r="B85" s="71" t="s">
        <v>105</v>
      </c>
      <c r="C85" s="72">
        <v>202</v>
      </c>
      <c r="D85" s="153"/>
      <c r="E85" s="158">
        <v>210263302</v>
      </c>
      <c r="F85" s="74" t="s">
        <v>201</v>
      </c>
      <c r="G85" s="156"/>
    </row>
    <row r="86" spans="1:7" ht="12.75">
      <c r="A86" s="70">
        <v>140414</v>
      </c>
      <c r="B86" s="71" t="s">
        <v>105</v>
      </c>
      <c r="C86" s="72">
        <v>131</v>
      </c>
      <c r="D86" s="153"/>
      <c r="E86" s="159">
        <v>210315403</v>
      </c>
      <c r="F86" s="74" t="s">
        <v>202</v>
      </c>
      <c r="G86" s="156"/>
    </row>
    <row r="87" spans="1:7" ht="12.75">
      <c r="A87" s="70">
        <v>140414</v>
      </c>
      <c r="B87" s="71" t="s">
        <v>105</v>
      </c>
      <c r="C87" s="72">
        <v>90</v>
      </c>
      <c r="D87" s="153"/>
      <c r="E87" s="159">
        <v>210341503</v>
      </c>
      <c r="F87" s="74" t="s">
        <v>203</v>
      </c>
      <c r="G87" s="156"/>
    </row>
    <row r="88" spans="1:7" ht="22.5">
      <c r="A88" s="70">
        <v>140414</v>
      </c>
      <c r="B88" s="71" t="s">
        <v>105</v>
      </c>
      <c r="C88" s="72">
        <v>79</v>
      </c>
      <c r="D88" s="153"/>
      <c r="E88" s="159">
        <v>210376403</v>
      </c>
      <c r="F88" s="74" t="s">
        <v>204</v>
      </c>
      <c r="G88" s="156"/>
    </row>
    <row r="89" spans="1:7" ht="12.75">
      <c r="A89" s="70">
        <v>140414</v>
      </c>
      <c r="B89" s="71" t="s">
        <v>105</v>
      </c>
      <c r="C89" s="72">
        <v>98</v>
      </c>
      <c r="D89" s="153"/>
      <c r="E89" s="159">
        <v>210405004</v>
      </c>
      <c r="F89" s="74" t="s">
        <v>205</v>
      </c>
      <c r="G89" s="156"/>
    </row>
    <row r="90" spans="1:7" ht="12.75">
      <c r="A90" s="70">
        <v>140414</v>
      </c>
      <c r="B90" s="71" t="s">
        <v>105</v>
      </c>
      <c r="C90" s="72">
        <v>27</v>
      </c>
      <c r="D90" s="153"/>
      <c r="E90" s="159">
        <v>210415104</v>
      </c>
      <c r="F90" s="74" t="s">
        <v>206</v>
      </c>
      <c r="G90" s="156"/>
    </row>
    <row r="91" spans="1:7" ht="12.75">
      <c r="A91" s="70">
        <v>140414</v>
      </c>
      <c r="B91" s="71" t="s">
        <v>105</v>
      </c>
      <c r="C91" s="72">
        <v>97</v>
      </c>
      <c r="D91" s="153"/>
      <c r="E91" s="158" t="s">
        <v>207</v>
      </c>
      <c r="F91" s="74" t="s">
        <v>208</v>
      </c>
      <c r="G91" s="156"/>
    </row>
    <row r="92" spans="1:7" ht="12.75">
      <c r="A92" s="70">
        <v>140414</v>
      </c>
      <c r="B92" s="71" t="s">
        <v>105</v>
      </c>
      <c r="C92" s="72">
        <v>163</v>
      </c>
      <c r="D92" s="153"/>
      <c r="E92" s="158">
        <v>210415804</v>
      </c>
      <c r="F92" s="74" t="s">
        <v>209</v>
      </c>
      <c r="G92" s="156"/>
    </row>
    <row r="93" spans="1:7" ht="12.75">
      <c r="A93" s="70">
        <v>140414</v>
      </c>
      <c r="B93" s="71" t="s">
        <v>105</v>
      </c>
      <c r="C93" s="72">
        <v>236</v>
      </c>
      <c r="D93" s="153"/>
      <c r="E93" s="159">
        <v>210518205</v>
      </c>
      <c r="F93" s="74" t="s">
        <v>210</v>
      </c>
      <c r="G93" s="156"/>
    </row>
    <row r="94" spans="1:7" ht="12.75">
      <c r="A94" s="70">
        <v>140414</v>
      </c>
      <c r="B94" s="71" t="s">
        <v>105</v>
      </c>
      <c r="C94" s="72">
        <v>166</v>
      </c>
      <c r="D94" s="153"/>
      <c r="E94" s="158" t="s">
        <v>211</v>
      </c>
      <c r="F94" s="74" t="s">
        <v>212</v>
      </c>
      <c r="G94" s="156"/>
    </row>
    <row r="95" spans="1:7" ht="12.75">
      <c r="A95" s="70">
        <v>140414</v>
      </c>
      <c r="B95" s="71" t="s">
        <v>105</v>
      </c>
      <c r="C95" s="72">
        <v>143</v>
      </c>
      <c r="D95" s="153"/>
      <c r="E95" s="158" t="s">
        <v>213</v>
      </c>
      <c r="F95" s="74" t="s">
        <v>214</v>
      </c>
      <c r="G95" s="156"/>
    </row>
    <row r="96" spans="1:7" ht="12.75">
      <c r="A96" s="70">
        <v>140414</v>
      </c>
      <c r="B96" s="71" t="s">
        <v>105</v>
      </c>
      <c r="C96" s="72">
        <v>84</v>
      </c>
      <c r="D96" s="153"/>
      <c r="E96" s="158">
        <v>210547605</v>
      </c>
      <c r="F96" s="74" t="s">
        <v>215</v>
      </c>
      <c r="G96" s="156"/>
    </row>
    <row r="97" spans="1:7" ht="22.5">
      <c r="A97" s="70">
        <v>140414</v>
      </c>
      <c r="B97" s="71" t="s">
        <v>105</v>
      </c>
      <c r="C97" s="72">
        <v>515</v>
      </c>
      <c r="D97" s="153"/>
      <c r="E97" s="158">
        <v>210568705</v>
      </c>
      <c r="F97" s="74" t="s">
        <v>216</v>
      </c>
      <c r="G97" s="156"/>
    </row>
    <row r="98" spans="1:7" ht="12.75">
      <c r="A98" s="70">
        <v>140414</v>
      </c>
      <c r="B98" s="71" t="s">
        <v>105</v>
      </c>
      <c r="C98" s="72">
        <v>159</v>
      </c>
      <c r="D98" s="153"/>
      <c r="E98" s="158" t="s">
        <v>217</v>
      </c>
      <c r="F98" s="74" t="s">
        <v>218</v>
      </c>
      <c r="G98" s="156"/>
    </row>
    <row r="99" spans="1:7" ht="12.75">
      <c r="A99" s="70">
        <v>140414</v>
      </c>
      <c r="B99" s="71" t="s">
        <v>105</v>
      </c>
      <c r="C99" s="72">
        <v>125</v>
      </c>
      <c r="D99" s="153"/>
      <c r="E99" s="158" t="s">
        <v>219</v>
      </c>
      <c r="F99" s="74" t="s">
        <v>220</v>
      </c>
      <c r="G99" s="156"/>
    </row>
    <row r="100" spans="1:7" ht="12.75">
      <c r="A100" s="70">
        <v>140414</v>
      </c>
      <c r="B100" s="71" t="s">
        <v>105</v>
      </c>
      <c r="C100" s="72">
        <v>82</v>
      </c>
      <c r="D100" s="153"/>
      <c r="E100" s="158" t="s">
        <v>221</v>
      </c>
      <c r="F100" s="74" t="s">
        <v>222</v>
      </c>
      <c r="G100" s="156"/>
    </row>
    <row r="101" spans="1:7" ht="12.75">
      <c r="A101" s="70">
        <v>140414</v>
      </c>
      <c r="B101" s="71" t="s">
        <v>105</v>
      </c>
      <c r="C101" s="72">
        <v>109</v>
      </c>
      <c r="D101" s="153"/>
      <c r="E101" s="158" t="s">
        <v>223</v>
      </c>
      <c r="F101" s="74" t="s">
        <v>224</v>
      </c>
      <c r="G101" s="156"/>
    </row>
    <row r="102" spans="1:7" ht="12.75">
      <c r="A102" s="70">
        <v>140414</v>
      </c>
      <c r="B102" s="71" t="s">
        <v>105</v>
      </c>
      <c r="C102" s="72">
        <v>250</v>
      </c>
      <c r="D102" s="153"/>
      <c r="E102" s="158">
        <v>210615806</v>
      </c>
      <c r="F102" s="74" t="s">
        <v>225</v>
      </c>
      <c r="G102" s="156"/>
    </row>
    <row r="103" spans="1:7" ht="12.75">
      <c r="A103" s="70">
        <v>140414</v>
      </c>
      <c r="B103" s="71" t="s">
        <v>105</v>
      </c>
      <c r="C103" s="72">
        <v>199</v>
      </c>
      <c r="D103" s="153"/>
      <c r="E103" s="159">
        <v>210641006</v>
      </c>
      <c r="F103" s="74" t="s">
        <v>226</v>
      </c>
      <c r="G103" s="156"/>
    </row>
    <row r="104" spans="1:7" ht="12.75">
      <c r="A104" s="70">
        <v>140414</v>
      </c>
      <c r="B104" s="71" t="s">
        <v>105</v>
      </c>
      <c r="C104" s="72">
        <v>157</v>
      </c>
      <c r="D104" s="153"/>
      <c r="E104" s="159">
        <v>210641306</v>
      </c>
      <c r="F104" s="74" t="s">
        <v>227</v>
      </c>
      <c r="G104" s="156"/>
    </row>
    <row r="105" spans="1:7" ht="12.75">
      <c r="A105" s="70">
        <v>140414</v>
      </c>
      <c r="B105" s="71" t="s">
        <v>105</v>
      </c>
      <c r="C105" s="72">
        <v>640</v>
      </c>
      <c r="D105" s="153"/>
      <c r="E105" s="158">
        <v>210650006</v>
      </c>
      <c r="F105" s="74" t="s">
        <v>228</v>
      </c>
      <c r="G105" s="156"/>
    </row>
    <row r="106" spans="1:7" ht="12.75">
      <c r="A106" s="70">
        <v>140414</v>
      </c>
      <c r="B106" s="71" t="s">
        <v>105</v>
      </c>
      <c r="C106" s="72">
        <v>155</v>
      </c>
      <c r="D106" s="153"/>
      <c r="E106" s="158">
        <v>210650606</v>
      </c>
      <c r="F106" s="74" t="s">
        <v>229</v>
      </c>
      <c r="G106" s="156"/>
    </row>
    <row r="107" spans="1:7" ht="12.75">
      <c r="A107" s="70">
        <v>140414</v>
      </c>
      <c r="B107" s="71" t="s">
        <v>105</v>
      </c>
      <c r="C107" s="72">
        <v>9</v>
      </c>
      <c r="D107" s="153"/>
      <c r="E107" s="159">
        <v>210668406</v>
      </c>
      <c r="F107" s="74" t="s">
        <v>230</v>
      </c>
      <c r="G107" s="156"/>
    </row>
    <row r="108" spans="1:7" ht="12.75">
      <c r="A108" s="70">
        <v>140414</v>
      </c>
      <c r="B108" s="71" t="s">
        <v>105</v>
      </c>
      <c r="C108" s="72">
        <v>204</v>
      </c>
      <c r="D108" s="153"/>
      <c r="E108" s="158">
        <v>210676306</v>
      </c>
      <c r="F108" s="74" t="s">
        <v>231</v>
      </c>
      <c r="G108" s="156"/>
    </row>
    <row r="109" spans="1:7" ht="12.75">
      <c r="A109" s="70">
        <v>140414</v>
      </c>
      <c r="B109" s="71" t="s">
        <v>105</v>
      </c>
      <c r="C109" s="72">
        <v>152</v>
      </c>
      <c r="D109" s="153"/>
      <c r="E109" s="159">
        <v>210705107</v>
      </c>
      <c r="F109" s="74" t="s">
        <v>232</v>
      </c>
      <c r="G109" s="156"/>
    </row>
    <row r="110" spans="1:7" ht="12.75">
      <c r="A110" s="70">
        <v>140414</v>
      </c>
      <c r="B110" s="71" t="s">
        <v>105</v>
      </c>
      <c r="C110" s="72">
        <v>653</v>
      </c>
      <c r="D110" s="153"/>
      <c r="E110" s="159">
        <v>210705607</v>
      </c>
      <c r="F110" s="74" t="s">
        <v>233</v>
      </c>
      <c r="G110" s="156"/>
    </row>
    <row r="111" spans="1:7" ht="12.75">
      <c r="A111" s="70">
        <v>140414</v>
      </c>
      <c r="B111" s="71" t="s">
        <v>105</v>
      </c>
      <c r="C111" s="72">
        <v>274</v>
      </c>
      <c r="D111" s="153"/>
      <c r="E111" s="158" t="s">
        <v>234</v>
      </c>
      <c r="F111" s="74" t="s">
        <v>235</v>
      </c>
      <c r="G111" s="156"/>
    </row>
    <row r="112" spans="1:7" ht="12.75">
      <c r="A112" s="70">
        <v>140414</v>
      </c>
      <c r="B112" s="71" t="s">
        <v>105</v>
      </c>
      <c r="C112" s="72">
        <v>315</v>
      </c>
      <c r="D112" s="153"/>
      <c r="E112" s="159">
        <v>210723807</v>
      </c>
      <c r="F112" s="74" t="s">
        <v>236</v>
      </c>
      <c r="G112" s="156"/>
    </row>
    <row r="113" spans="1:7" ht="12.75">
      <c r="A113" s="70">
        <v>140414</v>
      </c>
      <c r="B113" s="71" t="s">
        <v>105</v>
      </c>
      <c r="C113" s="72">
        <v>149</v>
      </c>
      <c r="D113" s="153"/>
      <c r="E113" s="158">
        <v>210725307</v>
      </c>
      <c r="F113" s="74" t="s">
        <v>237</v>
      </c>
      <c r="G113" s="156"/>
    </row>
    <row r="114" spans="1:7" ht="12.75">
      <c r="A114" s="70">
        <v>140414</v>
      </c>
      <c r="B114" s="71" t="s">
        <v>105</v>
      </c>
      <c r="C114" s="72">
        <v>273</v>
      </c>
      <c r="D114" s="153"/>
      <c r="E114" s="159">
        <v>210741807</v>
      </c>
      <c r="F114" s="74" t="s">
        <v>238</v>
      </c>
      <c r="G114" s="156"/>
    </row>
    <row r="115" spans="1:7" ht="12.75">
      <c r="A115" s="70">
        <v>140414</v>
      </c>
      <c r="B115" s="71" t="s">
        <v>105</v>
      </c>
      <c r="C115" s="72">
        <v>142</v>
      </c>
      <c r="D115" s="153"/>
      <c r="E115" s="159">
        <v>210768207</v>
      </c>
      <c r="F115" s="74" t="s">
        <v>239</v>
      </c>
      <c r="G115" s="156"/>
    </row>
    <row r="116" spans="1:7" ht="12.75">
      <c r="A116" s="70">
        <v>140414</v>
      </c>
      <c r="B116" s="71" t="s">
        <v>105</v>
      </c>
      <c r="C116" s="72">
        <v>10092</v>
      </c>
      <c r="D116" s="153"/>
      <c r="E116" s="159">
        <v>210768307</v>
      </c>
      <c r="F116" s="74" t="s">
        <v>240</v>
      </c>
      <c r="G116" s="156"/>
    </row>
    <row r="117" spans="1:7" ht="12.75">
      <c r="A117" s="70">
        <v>140414</v>
      </c>
      <c r="B117" s="71" t="s">
        <v>105</v>
      </c>
      <c r="C117" s="75">
        <v>22013</v>
      </c>
      <c r="D117" s="153"/>
      <c r="E117" s="158" t="s">
        <v>241</v>
      </c>
      <c r="F117" s="74" t="s">
        <v>242</v>
      </c>
      <c r="G117" s="156"/>
    </row>
    <row r="118" spans="1:7" ht="12.75">
      <c r="A118" s="70">
        <v>140414</v>
      </c>
      <c r="B118" s="71" t="s">
        <v>105</v>
      </c>
      <c r="C118" s="72">
        <v>102</v>
      </c>
      <c r="D118" s="153"/>
      <c r="E118" s="158">
        <v>210815808</v>
      </c>
      <c r="F118" s="74" t="s">
        <v>243</v>
      </c>
      <c r="G118" s="156"/>
    </row>
    <row r="119" spans="1:7" ht="12.75">
      <c r="A119" s="70">
        <v>140414</v>
      </c>
      <c r="B119" s="71" t="s">
        <v>105</v>
      </c>
      <c r="C119" s="72">
        <v>150</v>
      </c>
      <c r="D119" s="153"/>
      <c r="E119" s="158">
        <v>210873408</v>
      </c>
      <c r="F119" s="74" t="s">
        <v>244</v>
      </c>
      <c r="G119" s="156"/>
    </row>
    <row r="120" spans="1:7" ht="12.75">
      <c r="A120" s="70">
        <v>140414</v>
      </c>
      <c r="B120" s="71" t="s">
        <v>105</v>
      </c>
      <c r="C120" s="72">
        <v>332</v>
      </c>
      <c r="D120" s="153"/>
      <c r="E120" s="158" t="s">
        <v>245</v>
      </c>
      <c r="F120" s="74" t="s">
        <v>246</v>
      </c>
      <c r="G120" s="156"/>
    </row>
    <row r="121" spans="1:7" ht="12.75">
      <c r="A121" s="70">
        <v>140414</v>
      </c>
      <c r="B121" s="71" t="s">
        <v>105</v>
      </c>
      <c r="C121" s="72">
        <v>91</v>
      </c>
      <c r="D121" s="153"/>
      <c r="E121" s="159">
        <v>210968209</v>
      </c>
      <c r="F121" s="74" t="s">
        <v>247</v>
      </c>
      <c r="G121" s="156"/>
    </row>
    <row r="122" spans="1:7" ht="12.75">
      <c r="A122" s="70">
        <v>140414</v>
      </c>
      <c r="B122" s="71" t="s">
        <v>105</v>
      </c>
      <c r="C122" s="72">
        <v>112</v>
      </c>
      <c r="D122" s="153"/>
      <c r="E122" s="158">
        <v>211015810</v>
      </c>
      <c r="F122" s="74" t="s">
        <v>248</v>
      </c>
      <c r="G122" s="156"/>
    </row>
    <row r="123" spans="1:7" ht="12.75">
      <c r="A123" s="70">
        <v>140414</v>
      </c>
      <c r="B123" s="71" t="s">
        <v>105</v>
      </c>
      <c r="C123" s="72">
        <v>154</v>
      </c>
      <c r="D123" s="153"/>
      <c r="E123" s="159">
        <v>211018610</v>
      </c>
      <c r="F123" s="74" t="s">
        <v>249</v>
      </c>
      <c r="G123" s="156"/>
    </row>
    <row r="124" spans="1:7" ht="12.75">
      <c r="A124" s="70">
        <v>140414</v>
      </c>
      <c r="B124" s="71" t="s">
        <v>105</v>
      </c>
      <c r="C124" s="72">
        <v>29</v>
      </c>
      <c r="D124" s="153"/>
      <c r="E124" s="159">
        <v>211050110</v>
      </c>
      <c r="F124" s="74" t="s">
        <v>250</v>
      </c>
      <c r="G124" s="156"/>
    </row>
    <row r="125" spans="1:7" ht="12.75">
      <c r="A125" s="70">
        <v>140414</v>
      </c>
      <c r="B125" s="71" t="s">
        <v>105</v>
      </c>
      <c r="C125" s="72">
        <v>26</v>
      </c>
      <c r="D125" s="153"/>
      <c r="E125" s="158">
        <v>211054810</v>
      </c>
      <c r="F125" s="74" t="s">
        <v>251</v>
      </c>
      <c r="G125" s="156"/>
    </row>
    <row r="126" spans="1:7" ht="12.75">
      <c r="A126" s="70">
        <v>140414</v>
      </c>
      <c r="B126" s="71" t="s">
        <v>105</v>
      </c>
      <c r="C126" s="72">
        <v>504</v>
      </c>
      <c r="D126" s="153"/>
      <c r="E126" s="158">
        <v>211085010</v>
      </c>
      <c r="F126" s="74" t="s">
        <v>252</v>
      </c>
      <c r="G126" s="156"/>
    </row>
    <row r="127" spans="1:7" ht="12.75">
      <c r="A127" s="70">
        <v>140414</v>
      </c>
      <c r="B127" s="71" t="s">
        <v>105</v>
      </c>
      <c r="C127" s="72">
        <v>1021</v>
      </c>
      <c r="D127" s="153"/>
      <c r="E127" s="158">
        <v>211085410</v>
      </c>
      <c r="F127" s="74" t="s">
        <v>253</v>
      </c>
      <c r="G127" s="156"/>
    </row>
    <row r="128" spans="1:7" ht="12.75">
      <c r="A128" s="70">
        <v>140414</v>
      </c>
      <c r="B128" s="71" t="s">
        <v>105</v>
      </c>
      <c r="C128" s="72">
        <v>110</v>
      </c>
      <c r="D128" s="153"/>
      <c r="E128" s="158" t="s">
        <v>254</v>
      </c>
      <c r="F128" s="74" t="s">
        <v>255</v>
      </c>
      <c r="G128" s="156"/>
    </row>
    <row r="129" spans="1:7" ht="12.75">
      <c r="A129" s="70">
        <v>140414</v>
      </c>
      <c r="B129" s="71" t="s">
        <v>105</v>
      </c>
      <c r="C129" s="72">
        <v>843</v>
      </c>
      <c r="D129" s="153"/>
      <c r="E129" s="159">
        <v>211150711</v>
      </c>
      <c r="F129" s="74" t="s">
        <v>256</v>
      </c>
      <c r="G129" s="156"/>
    </row>
    <row r="130" spans="1:7" ht="12.75">
      <c r="A130" s="70">
        <v>140414</v>
      </c>
      <c r="B130" s="71" t="s">
        <v>105</v>
      </c>
      <c r="C130" s="72">
        <v>91</v>
      </c>
      <c r="D130" s="153"/>
      <c r="E130" s="158">
        <v>211163111</v>
      </c>
      <c r="F130" s="74" t="s">
        <v>257</v>
      </c>
      <c r="G130" s="156"/>
    </row>
    <row r="131" spans="1:7" ht="12.75">
      <c r="A131" s="70">
        <v>140414</v>
      </c>
      <c r="B131" s="71" t="s">
        <v>105</v>
      </c>
      <c r="C131" s="72">
        <v>66</v>
      </c>
      <c r="D131" s="153"/>
      <c r="E131" s="158" t="s">
        <v>258</v>
      </c>
      <c r="F131" s="74" t="s">
        <v>259</v>
      </c>
      <c r="G131" s="156"/>
    </row>
    <row r="132" spans="1:7" ht="22.5">
      <c r="A132" s="70">
        <v>140414</v>
      </c>
      <c r="B132" s="71" t="s">
        <v>105</v>
      </c>
      <c r="C132" s="72">
        <v>124</v>
      </c>
      <c r="D132" s="153"/>
      <c r="E132" s="159">
        <v>211225312</v>
      </c>
      <c r="F132" s="74" t="s">
        <v>260</v>
      </c>
      <c r="G132" s="156"/>
    </row>
    <row r="133" spans="1:7" ht="12.75">
      <c r="A133" s="70">
        <v>140414</v>
      </c>
      <c r="B133" s="71" t="s">
        <v>105</v>
      </c>
      <c r="C133" s="72">
        <v>101</v>
      </c>
      <c r="D133" s="153"/>
      <c r="E133" s="158">
        <v>211263212</v>
      </c>
      <c r="F133" s="74" t="s">
        <v>261</v>
      </c>
      <c r="G133" s="156"/>
    </row>
    <row r="134" spans="1:7" ht="12.75">
      <c r="A134" s="70">
        <v>140414</v>
      </c>
      <c r="B134" s="71" t="s">
        <v>105</v>
      </c>
      <c r="C134" s="72">
        <v>284</v>
      </c>
      <c r="D134" s="153"/>
      <c r="E134" s="158" t="s">
        <v>262</v>
      </c>
      <c r="F134" s="74" t="s">
        <v>263</v>
      </c>
      <c r="G134" s="156"/>
    </row>
    <row r="135" spans="1:7" ht="12.75">
      <c r="A135" s="70">
        <v>140414</v>
      </c>
      <c r="B135" s="71" t="s">
        <v>105</v>
      </c>
      <c r="C135" s="72">
        <v>312</v>
      </c>
      <c r="D135" s="153"/>
      <c r="E135" s="158">
        <v>211317013</v>
      </c>
      <c r="F135" s="74" t="s">
        <v>264</v>
      </c>
      <c r="G135" s="156"/>
    </row>
    <row r="136" spans="1:7" ht="12.75">
      <c r="A136" s="70">
        <v>140414</v>
      </c>
      <c r="B136" s="71" t="s">
        <v>105</v>
      </c>
      <c r="C136" s="72">
        <v>136</v>
      </c>
      <c r="D136" s="153"/>
      <c r="E136" s="158">
        <v>211317513</v>
      </c>
      <c r="F136" s="74" t="s">
        <v>265</v>
      </c>
      <c r="G136" s="156"/>
    </row>
    <row r="137" spans="1:7" ht="12.75">
      <c r="A137" s="70">
        <v>140414</v>
      </c>
      <c r="B137" s="71" t="s">
        <v>105</v>
      </c>
      <c r="C137" s="72">
        <v>15</v>
      </c>
      <c r="D137" s="153"/>
      <c r="E137" s="159">
        <v>211325513</v>
      </c>
      <c r="F137" s="74" t="s">
        <v>266</v>
      </c>
      <c r="G137" s="156"/>
    </row>
    <row r="138" spans="1:7" ht="12.75">
      <c r="A138" s="70">
        <v>140414</v>
      </c>
      <c r="B138" s="71" t="s">
        <v>105</v>
      </c>
      <c r="C138" s="72">
        <v>126</v>
      </c>
      <c r="D138" s="153"/>
      <c r="E138" s="158">
        <v>211341013</v>
      </c>
      <c r="F138" s="74" t="s">
        <v>267</v>
      </c>
      <c r="G138" s="156"/>
    </row>
    <row r="139" spans="1:7" ht="12.75">
      <c r="A139" s="70">
        <v>140414</v>
      </c>
      <c r="B139" s="71" t="s">
        <v>105</v>
      </c>
      <c r="C139" s="72">
        <v>538</v>
      </c>
      <c r="D139" s="153"/>
      <c r="E139" s="159">
        <v>211350313</v>
      </c>
      <c r="F139" s="74" t="s">
        <v>268</v>
      </c>
      <c r="G139" s="156"/>
    </row>
    <row r="140" spans="1:7" ht="12.75">
      <c r="A140" s="70">
        <v>140414</v>
      </c>
      <c r="B140" s="71" t="s">
        <v>105</v>
      </c>
      <c r="C140" s="72">
        <v>58</v>
      </c>
      <c r="D140" s="153"/>
      <c r="E140" s="159">
        <v>211376113</v>
      </c>
      <c r="F140" s="74" t="s">
        <v>269</v>
      </c>
      <c r="G140" s="156"/>
    </row>
    <row r="141" spans="1:7" ht="12.75">
      <c r="A141" s="70">
        <v>140414</v>
      </c>
      <c r="B141" s="71" t="s">
        <v>105</v>
      </c>
      <c r="C141" s="72">
        <v>21</v>
      </c>
      <c r="D141" s="153"/>
      <c r="E141" s="159">
        <v>211415114</v>
      </c>
      <c r="F141" s="74" t="s">
        <v>270</v>
      </c>
      <c r="G141" s="156"/>
    </row>
    <row r="142" spans="1:7" ht="12.75">
      <c r="A142" s="70">
        <v>140414</v>
      </c>
      <c r="B142" s="71" t="s">
        <v>105</v>
      </c>
      <c r="C142" s="72">
        <v>196</v>
      </c>
      <c r="D142" s="153"/>
      <c r="E142" s="158">
        <v>211415814</v>
      </c>
      <c r="F142" s="74" t="s">
        <v>271</v>
      </c>
      <c r="G142" s="156"/>
    </row>
    <row r="143" spans="1:7" ht="12.75">
      <c r="A143" s="70">
        <v>140414</v>
      </c>
      <c r="B143" s="71" t="s">
        <v>105</v>
      </c>
      <c r="C143" s="72">
        <v>669</v>
      </c>
      <c r="D143" s="153"/>
      <c r="E143" s="159">
        <v>211417614</v>
      </c>
      <c r="F143" s="74" t="s">
        <v>272</v>
      </c>
      <c r="G143" s="156"/>
    </row>
    <row r="144" spans="1:7" ht="12.75">
      <c r="A144" s="70">
        <v>140414</v>
      </c>
      <c r="B144" s="71" t="s">
        <v>105</v>
      </c>
      <c r="C144" s="72">
        <v>317</v>
      </c>
      <c r="D144" s="153"/>
      <c r="E144" s="158" t="s">
        <v>273</v>
      </c>
      <c r="F144" s="74" t="s">
        <v>274</v>
      </c>
      <c r="G144" s="156"/>
    </row>
    <row r="145" spans="1:7" ht="12.75">
      <c r="A145" s="70">
        <v>140414</v>
      </c>
      <c r="B145" s="71" t="s">
        <v>105</v>
      </c>
      <c r="C145" s="72">
        <v>471</v>
      </c>
      <c r="D145" s="153"/>
      <c r="E145" s="159">
        <v>211525815</v>
      </c>
      <c r="F145" s="74" t="s">
        <v>275</v>
      </c>
      <c r="G145" s="156"/>
    </row>
    <row r="146" spans="1:7" ht="12.75">
      <c r="A146" s="70">
        <v>140414</v>
      </c>
      <c r="B146" s="71" t="s">
        <v>105</v>
      </c>
      <c r="C146" s="72">
        <v>303</v>
      </c>
      <c r="D146" s="153"/>
      <c r="E146" s="159">
        <v>211541615</v>
      </c>
      <c r="F146" s="74" t="s">
        <v>276</v>
      </c>
      <c r="G146" s="156"/>
    </row>
    <row r="147" spans="1:7" ht="12.75">
      <c r="A147" s="70">
        <v>140414</v>
      </c>
      <c r="B147" s="71" t="s">
        <v>105</v>
      </c>
      <c r="C147" s="72">
        <v>5</v>
      </c>
      <c r="D147" s="153"/>
      <c r="E147" s="159">
        <v>211585315</v>
      </c>
      <c r="F147" s="74" t="s">
        <v>277</v>
      </c>
      <c r="G147" s="156"/>
    </row>
    <row r="148" spans="1:7" ht="12.75">
      <c r="A148" s="70">
        <v>140414</v>
      </c>
      <c r="B148" s="71" t="s">
        <v>105</v>
      </c>
      <c r="C148" s="72">
        <v>110</v>
      </c>
      <c r="D148" s="153"/>
      <c r="E148" s="159">
        <v>211615816</v>
      </c>
      <c r="F148" s="74" t="s">
        <v>278</v>
      </c>
      <c r="G148" s="156"/>
    </row>
    <row r="149" spans="1:7" ht="12.75">
      <c r="A149" s="70">
        <v>140414</v>
      </c>
      <c r="B149" s="71" t="s">
        <v>105</v>
      </c>
      <c r="C149" s="72">
        <v>161</v>
      </c>
      <c r="D149" s="153"/>
      <c r="E149" s="158">
        <v>211617616</v>
      </c>
      <c r="F149" s="74" t="s">
        <v>279</v>
      </c>
      <c r="G149" s="156"/>
    </row>
    <row r="150" spans="1:7" ht="12.75">
      <c r="A150" s="70">
        <v>140414</v>
      </c>
      <c r="B150" s="71" t="s">
        <v>105</v>
      </c>
      <c r="C150" s="72">
        <v>212</v>
      </c>
      <c r="D150" s="153"/>
      <c r="E150" s="159">
        <v>211641016</v>
      </c>
      <c r="F150" s="74" t="s">
        <v>280</v>
      </c>
      <c r="G150" s="156"/>
    </row>
    <row r="151" spans="1:7" ht="12.75">
      <c r="A151" s="70">
        <v>140414</v>
      </c>
      <c r="B151" s="71" t="s">
        <v>105</v>
      </c>
      <c r="C151" s="72">
        <v>265</v>
      </c>
      <c r="D151" s="153"/>
      <c r="E151" s="158">
        <v>211673616</v>
      </c>
      <c r="F151" s="74" t="s">
        <v>281</v>
      </c>
      <c r="G151" s="156"/>
    </row>
    <row r="152" spans="1:7" ht="12.75">
      <c r="A152" s="70">
        <v>140414</v>
      </c>
      <c r="B152" s="71" t="s">
        <v>105</v>
      </c>
      <c r="C152" s="72">
        <v>144</v>
      </c>
      <c r="D152" s="153"/>
      <c r="E152" s="159">
        <v>211725317</v>
      </c>
      <c r="F152" s="74" t="s">
        <v>282</v>
      </c>
      <c r="G152" s="156"/>
    </row>
    <row r="153" spans="1:7" ht="12.75">
      <c r="A153" s="70">
        <v>140414</v>
      </c>
      <c r="B153" s="71" t="s">
        <v>105</v>
      </c>
      <c r="C153" s="72">
        <v>907</v>
      </c>
      <c r="D153" s="153"/>
      <c r="E153" s="159">
        <v>211725817</v>
      </c>
      <c r="F153" s="74" t="s">
        <v>283</v>
      </c>
      <c r="G153" s="156"/>
    </row>
    <row r="154" spans="1:7" ht="12.75">
      <c r="A154" s="70">
        <v>140414</v>
      </c>
      <c r="B154" s="71" t="s">
        <v>105</v>
      </c>
      <c r="C154" s="72">
        <v>143</v>
      </c>
      <c r="D154" s="153"/>
      <c r="E154" s="159">
        <v>211752317</v>
      </c>
      <c r="F154" s="74" t="s">
        <v>284</v>
      </c>
      <c r="G154" s="156"/>
    </row>
    <row r="155" spans="1:7" ht="12.75">
      <c r="A155" s="70">
        <v>140414</v>
      </c>
      <c r="B155" s="71" t="s">
        <v>105</v>
      </c>
      <c r="C155" s="72">
        <v>98</v>
      </c>
      <c r="D155" s="153"/>
      <c r="E155" s="159">
        <v>211768217</v>
      </c>
      <c r="F155" s="74" t="s">
        <v>285</v>
      </c>
      <c r="G155" s="156"/>
    </row>
    <row r="156" spans="1:7" ht="12.75">
      <c r="A156" s="70">
        <v>140414</v>
      </c>
      <c r="B156" s="71" t="s">
        <v>105</v>
      </c>
      <c r="C156" s="72">
        <v>541</v>
      </c>
      <c r="D156" s="153"/>
      <c r="E156" s="158" t="s">
        <v>286</v>
      </c>
      <c r="F156" s="74" t="s">
        <v>287</v>
      </c>
      <c r="G156" s="156"/>
    </row>
    <row r="157" spans="1:7" ht="12.75">
      <c r="A157" s="70">
        <v>140414</v>
      </c>
      <c r="B157" s="71" t="s">
        <v>105</v>
      </c>
      <c r="C157" s="72">
        <v>96</v>
      </c>
      <c r="D157" s="153"/>
      <c r="E157" s="158" t="s">
        <v>288</v>
      </c>
      <c r="F157" s="74" t="s">
        <v>289</v>
      </c>
      <c r="G157" s="156"/>
    </row>
    <row r="158" spans="1:7" ht="12.75">
      <c r="A158" s="70">
        <v>140414</v>
      </c>
      <c r="B158" s="71" t="s">
        <v>105</v>
      </c>
      <c r="C158" s="72">
        <v>43</v>
      </c>
      <c r="D158" s="153"/>
      <c r="E158" s="159">
        <v>211825718</v>
      </c>
      <c r="F158" s="74" t="s">
        <v>290</v>
      </c>
      <c r="G158" s="156"/>
    </row>
    <row r="159" spans="1:7" ht="12.75">
      <c r="A159" s="70">
        <v>140414</v>
      </c>
      <c r="B159" s="71" t="s">
        <v>105</v>
      </c>
      <c r="C159" s="72">
        <v>78</v>
      </c>
      <c r="D159" s="153"/>
      <c r="E159" s="159">
        <v>211841518</v>
      </c>
      <c r="F159" s="74" t="s">
        <v>291</v>
      </c>
      <c r="G159" s="156"/>
    </row>
    <row r="160" spans="1:7" ht="12.75">
      <c r="A160" s="70">
        <v>140414</v>
      </c>
      <c r="B160" s="71" t="s">
        <v>105</v>
      </c>
      <c r="C160" s="72">
        <v>718</v>
      </c>
      <c r="D160" s="153"/>
      <c r="E160" s="159">
        <v>211847318</v>
      </c>
      <c r="F160" s="74" t="s">
        <v>292</v>
      </c>
      <c r="G160" s="156"/>
    </row>
    <row r="161" spans="1:7" ht="12.75">
      <c r="A161" s="70">
        <v>140414</v>
      </c>
      <c r="B161" s="71" t="s">
        <v>105</v>
      </c>
      <c r="C161" s="72">
        <v>31</v>
      </c>
      <c r="D161" s="153"/>
      <c r="E161" s="159">
        <v>211852418</v>
      </c>
      <c r="F161" s="74" t="s">
        <v>293</v>
      </c>
      <c r="G161" s="156"/>
    </row>
    <row r="162" spans="1:7" ht="12.75">
      <c r="A162" s="70">
        <v>140414</v>
      </c>
      <c r="B162" s="71" t="s">
        <v>105</v>
      </c>
      <c r="C162" s="72">
        <v>488</v>
      </c>
      <c r="D162" s="153"/>
      <c r="E162" s="159">
        <v>211868318</v>
      </c>
      <c r="F162" s="74" t="s">
        <v>294</v>
      </c>
      <c r="G162" s="156"/>
    </row>
    <row r="163" spans="1:7" ht="12.75">
      <c r="A163" s="70">
        <v>140414</v>
      </c>
      <c r="B163" s="71" t="s">
        <v>105</v>
      </c>
      <c r="C163" s="72">
        <v>169</v>
      </c>
      <c r="D163" s="153"/>
      <c r="E163" s="159">
        <v>211868418</v>
      </c>
      <c r="F163" s="74" t="s">
        <v>295</v>
      </c>
      <c r="G163" s="156"/>
    </row>
    <row r="164" spans="1:7" ht="12.75">
      <c r="A164" s="70">
        <v>140414</v>
      </c>
      <c r="B164" s="71" t="s">
        <v>105</v>
      </c>
      <c r="C164" s="72">
        <v>244</v>
      </c>
      <c r="D164" s="153"/>
      <c r="E164" s="158" t="s">
        <v>296</v>
      </c>
      <c r="F164" s="74" t="s">
        <v>297</v>
      </c>
      <c r="G164" s="156"/>
    </row>
    <row r="165" spans="1:7" ht="12.75">
      <c r="A165" s="70">
        <v>140414</v>
      </c>
      <c r="B165" s="71" t="s">
        <v>105</v>
      </c>
      <c r="C165" s="72">
        <v>142</v>
      </c>
      <c r="D165" s="153"/>
      <c r="E165" s="158" t="s">
        <v>298</v>
      </c>
      <c r="F165" s="74" t="s">
        <v>299</v>
      </c>
      <c r="G165" s="156"/>
    </row>
    <row r="166" spans="1:7" ht="12.75">
      <c r="A166" s="70">
        <v>140414</v>
      </c>
      <c r="B166" s="71" t="s">
        <v>105</v>
      </c>
      <c r="C166" s="72">
        <v>40</v>
      </c>
      <c r="D166" s="153"/>
      <c r="E166" s="158" t="s">
        <v>300</v>
      </c>
      <c r="F166" s="74" t="s">
        <v>301</v>
      </c>
      <c r="G166" s="156"/>
    </row>
    <row r="167" spans="1:7" ht="12.75">
      <c r="A167" s="70">
        <v>140414</v>
      </c>
      <c r="B167" s="71" t="s">
        <v>105</v>
      </c>
      <c r="C167" s="72">
        <v>67</v>
      </c>
      <c r="D167" s="153"/>
      <c r="E167" s="158">
        <v>212015720</v>
      </c>
      <c r="F167" s="74" t="s">
        <v>302</v>
      </c>
      <c r="G167" s="156"/>
    </row>
    <row r="168" spans="1:7" ht="12.75">
      <c r="A168" s="70">
        <v>140414</v>
      </c>
      <c r="B168" s="71" t="s">
        <v>105</v>
      </c>
      <c r="C168" s="72">
        <v>56</v>
      </c>
      <c r="D168" s="153"/>
      <c r="E168" s="159">
        <v>212015820</v>
      </c>
      <c r="F168" s="74" t="s">
        <v>303</v>
      </c>
      <c r="G168" s="156"/>
    </row>
    <row r="169" spans="1:7" ht="12.75">
      <c r="A169" s="70">
        <v>140414</v>
      </c>
      <c r="B169" s="71" t="s">
        <v>105</v>
      </c>
      <c r="C169" s="72">
        <v>109</v>
      </c>
      <c r="D169" s="153"/>
      <c r="E169" s="158" t="s">
        <v>304</v>
      </c>
      <c r="F169" s="74" t="s">
        <v>305</v>
      </c>
      <c r="G169" s="156"/>
    </row>
    <row r="170" spans="1:7" ht="12.75">
      <c r="A170" s="70">
        <v>140414</v>
      </c>
      <c r="B170" s="71" t="s">
        <v>105</v>
      </c>
      <c r="C170" s="72">
        <v>520</v>
      </c>
      <c r="D170" s="153"/>
      <c r="E170" s="159">
        <v>212025320</v>
      </c>
      <c r="F170" s="74" t="s">
        <v>306</v>
      </c>
      <c r="G170" s="156"/>
    </row>
    <row r="171" spans="1:7" ht="12.75">
      <c r="A171" s="70">
        <v>140414</v>
      </c>
      <c r="B171" s="71" t="s">
        <v>105</v>
      </c>
      <c r="C171" s="72">
        <v>411</v>
      </c>
      <c r="D171" s="153"/>
      <c r="E171" s="159">
        <v>212041020</v>
      </c>
      <c r="F171" s="74" t="s">
        <v>307</v>
      </c>
      <c r="G171" s="156"/>
    </row>
    <row r="172" spans="1:7" ht="12.75">
      <c r="A172" s="70">
        <v>140414</v>
      </c>
      <c r="B172" s="71" t="s">
        <v>105</v>
      </c>
      <c r="C172" s="72">
        <v>93</v>
      </c>
      <c r="D172" s="153"/>
      <c r="E172" s="159">
        <v>212054520</v>
      </c>
      <c r="F172" s="74" t="s">
        <v>308</v>
      </c>
      <c r="G172" s="156"/>
    </row>
    <row r="173" spans="1:7" ht="12.75">
      <c r="A173" s="70">
        <v>140414</v>
      </c>
      <c r="B173" s="71" t="s">
        <v>105</v>
      </c>
      <c r="C173" s="72">
        <v>213</v>
      </c>
      <c r="D173" s="153"/>
      <c r="E173" s="158" t="s">
        <v>309</v>
      </c>
      <c r="F173" s="74" t="s">
        <v>310</v>
      </c>
      <c r="G173" s="156"/>
    </row>
    <row r="174" spans="1:7" ht="12.75">
      <c r="A174" s="70">
        <v>140414</v>
      </c>
      <c r="B174" s="71" t="s">
        <v>105</v>
      </c>
      <c r="C174" s="72">
        <v>86</v>
      </c>
      <c r="D174" s="153"/>
      <c r="E174" s="159">
        <v>212068720</v>
      </c>
      <c r="F174" s="74" t="s">
        <v>311</v>
      </c>
      <c r="G174" s="156"/>
    </row>
    <row r="175" spans="1:7" ht="12.75">
      <c r="A175" s="70">
        <v>140414</v>
      </c>
      <c r="B175" s="71" t="s">
        <v>105</v>
      </c>
      <c r="C175" s="72">
        <v>91</v>
      </c>
      <c r="D175" s="153"/>
      <c r="E175" s="159">
        <v>212073520</v>
      </c>
      <c r="F175" s="74" t="s">
        <v>312</v>
      </c>
      <c r="G175" s="156"/>
    </row>
    <row r="176" spans="1:7" ht="12.75">
      <c r="A176" s="70">
        <v>140414</v>
      </c>
      <c r="B176" s="71" t="s">
        <v>105</v>
      </c>
      <c r="C176" s="72">
        <v>6747</v>
      </c>
      <c r="D176" s="153"/>
      <c r="E176" s="159">
        <v>212076520</v>
      </c>
      <c r="F176" s="74" t="s">
        <v>313</v>
      </c>
      <c r="G176" s="156"/>
    </row>
    <row r="177" spans="1:7" ht="12.75">
      <c r="A177" s="70">
        <v>140414</v>
      </c>
      <c r="B177" s="71" t="s">
        <v>105</v>
      </c>
      <c r="C177" s="72">
        <v>183</v>
      </c>
      <c r="D177" s="153"/>
      <c r="E177" s="158" t="s">
        <v>314</v>
      </c>
      <c r="F177" s="74" t="s">
        <v>315</v>
      </c>
      <c r="G177" s="156"/>
    </row>
    <row r="178" spans="1:7" ht="12.75">
      <c r="A178" s="70">
        <v>140414</v>
      </c>
      <c r="B178" s="71" t="s">
        <v>105</v>
      </c>
      <c r="C178" s="72">
        <v>267</v>
      </c>
      <c r="D178" s="153"/>
      <c r="E178" s="159">
        <v>212105321</v>
      </c>
      <c r="F178" s="74" t="s">
        <v>316</v>
      </c>
      <c r="G178" s="156"/>
    </row>
    <row r="179" spans="1:7" ht="12.75">
      <c r="A179" s="70">
        <v>140414</v>
      </c>
      <c r="B179" s="71" t="s">
        <v>105</v>
      </c>
      <c r="C179" s="72">
        <v>83</v>
      </c>
      <c r="D179" s="153"/>
      <c r="E179" s="158" t="s">
        <v>317</v>
      </c>
      <c r="F179" s="74" t="s">
        <v>318</v>
      </c>
      <c r="G179" s="156"/>
    </row>
    <row r="180" spans="1:7" ht="12.75">
      <c r="A180" s="70">
        <v>140414</v>
      </c>
      <c r="B180" s="71" t="s">
        <v>105</v>
      </c>
      <c r="C180" s="72">
        <v>88</v>
      </c>
      <c r="D180" s="153"/>
      <c r="E180" s="159">
        <v>212168121</v>
      </c>
      <c r="F180" s="74" t="s">
        <v>319</v>
      </c>
      <c r="G180" s="156"/>
    </row>
    <row r="181" spans="1:7" ht="12.75">
      <c r="A181" s="70">
        <v>140414</v>
      </c>
      <c r="B181" s="71" t="s">
        <v>105</v>
      </c>
      <c r="C181" s="72">
        <v>308</v>
      </c>
      <c r="D181" s="153"/>
      <c r="E181" s="159">
        <v>212213222</v>
      </c>
      <c r="F181" s="74" t="s">
        <v>320</v>
      </c>
      <c r="G181" s="156"/>
    </row>
    <row r="182" spans="1:7" ht="12.75">
      <c r="A182" s="70">
        <v>140414</v>
      </c>
      <c r="B182" s="71" t="s">
        <v>105</v>
      </c>
      <c r="C182" s="72">
        <v>112</v>
      </c>
      <c r="D182" s="153"/>
      <c r="E182" s="158" t="s">
        <v>321</v>
      </c>
      <c r="F182" s="74" t="s">
        <v>322</v>
      </c>
      <c r="G182" s="156"/>
    </row>
    <row r="183" spans="1:7" ht="12.75">
      <c r="A183" s="70">
        <v>140414</v>
      </c>
      <c r="B183" s="71" t="s">
        <v>105</v>
      </c>
      <c r="C183" s="72">
        <v>243</v>
      </c>
      <c r="D183" s="153"/>
      <c r="E183" s="158" t="s">
        <v>323</v>
      </c>
      <c r="F183" s="74" t="s">
        <v>324</v>
      </c>
      <c r="G183" s="156"/>
    </row>
    <row r="184" spans="1:7" ht="12.75">
      <c r="A184" s="70">
        <v>140414</v>
      </c>
      <c r="B184" s="71" t="s">
        <v>105</v>
      </c>
      <c r="C184" s="72">
        <v>71</v>
      </c>
      <c r="D184" s="153"/>
      <c r="E184" s="158">
        <v>212215522</v>
      </c>
      <c r="F184" s="74" t="s">
        <v>325</v>
      </c>
      <c r="G184" s="156"/>
    </row>
    <row r="185" spans="1:7" ht="12.75">
      <c r="A185" s="70">
        <v>140414</v>
      </c>
      <c r="B185" s="71" t="s">
        <v>105</v>
      </c>
      <c r="C185" s="72">
        <v>66</v>
      </c>
      <c r="D185" s="153"/>
      <c r="E185" s="159">
        <v>212215822</v>
      </c>
      <c r="F185" s="74" t="s">
        <v>326</v>
      </c>
      <c r="G185" s="156"/>
    </row>
    <row r="186" spans="1:7" ht="12.75">
      <c r="A186" s="70">
        <v>140414</v>
      </c>
      <c r="B186" s="71" t="s">
        <v>105</v>
      </c>
      <c r="C186" s="72">
        <v>236</v>
      </c>
      <c r="D186" s="153"/>
      <c r="E186" s="159">
        <v>212225322</v>
      </c>
      <c r="F186" s="74" t="s">
        <v>327</v>
      </c>
      <c r="G186" s="156"/>
    </row>
    <row r="187" spans="1:7" ht="12.75">
      <c r="A187" s="70">
        <v>140414</v>
      </c>
      <c r="B187" s="71" t="s">
        <v>105</v>
      </c>
      <c r="C187" s="72">
        <v>86</v>
      </c>
      <c r="D187" s="153"/>
      <c r="E187" s="159">
        <v>212268322</v>
      </c>
      <c r="F187" s="74" t="s">
        <v>328</v>
      </c>
      <c r="G187" s="156"/>
    </row>
    <row r="188" spans="1:7" ht="12.75">
      <c r="A188" s="70">
        <v>140414</v>
      </c>
      <c r="B188" s="71" t="s">
        <v>105</v>
      </c>
      <c r="C188" s="72">
        <v>80</v>
      </c>
      <c r="D188" s="153"/>
      <c r="E188" s="159">
        <v>212268522</v>
      </c>
      <c r="F188" s="74" t="s">
        <v>329</v>
      </c>
      <c r="G188" s="156"/>
    </row>
    <row r="189" spans="1:7" ht="12.75">
      <c r="A189" s="70">
        <v>140414</v>
      </c>
      <c r="B189" s="71" t="s">
        <v>105</v>
      </c>
      <c r="C189" s="72">
        <v>44</v>
      </c>
      <c r="D189" s="153"/>
      <c r="E189" s="159">
        <v>212276622</v>
      </c>
      <c r="F189" s="74" t="s">
        <v>330</v>
      </c>
      <c r="G189" s="156"/>
    </row>
    <row r="190" spans="1:7" ht="12.75">
      <c r="A190" s="70">
        <v>140414</v>
      </c>
      <c r="B190" s="71" t="s">
        <v>105</v>
      </c>
      <c r="C190" s="72">
        <v>149</v>
      </c>
      <c r="D190" s="153"/>
      <c r="E190" s="158" t="s">
        <v>331</v>
      </c>
      <c r="F190" s="74" t="s">
        <v>332</v>
      </c>
      <c r="G190" s="156"/>
    </row>
    <row r="191" spans="1:7" ht="12.75">
      <c r="A191" s="70">
        <v>140414</v>
      </c>
      <c r="B191" s="71" t="s">
        <v>105</v>
      </c>
      <c r="C191" s="72">
        <v>52</v>
      </c>
      <c r="D191" s="153"/>
      <c r="E191" s="158">
        <v>212315723</v>
      </c>
      <c r="F191" s="74" t="s">
        <v>333</v>
      </c>
      <c r="G191" s="156"/>
    </row>
    <row r="192" spans="1:7" ht="12.75">
      <c r="A192" s="70">
        <v>140414</v>
      </c>
      <c r="B192" s="71" t="s">
        <v>105</v>
      </c>
      <c r="C192" s="72">
        <v>4</v>
      </c>
      <c r="D192" s="153"/>
      <c r="E192" s="159">
        <v>212325823</v>
      </c>
      <c r="F192" s="74" t="s">
        <v>334</v>
      </c>
      <c r="G192" s="156"/>
    </row>
    <row r="193" spans="1:7" ht="12.75">
      <c r="A193" s="70">
        <v>140414</v>
      </c>
      <c r="B193" s="71" t="s">
        <v>105</v>
      </c>
      <c r="C193" s="72">
        <v>30</v>
      </c>
      <c r="D193" s="153"/>
      <c r="E193" s="159">
        <v>212350223</v>
      </c>
      <c r="F193" s="74" t="s">
        <v>335</v>
      </c>
      <c r="G193" s="156"/>
    </row>
    <row r="194" spans="1:7" ht="12.75">
      <c r="A194" s="70">
        <v>140414</v>
      </c>
      <c r="B194" s="71" t="s">
        <v>105</v>
      </c>
      <c r="C194" s="72">
        <v>420</v>
      </c>
      <c r="D194" s="153"/>
      <c r="E194" s="159">
        <v>212376823</v>
      </c>
      <c r="F194" s="74" t="s">
        <v>336</v>
      </c>
      <c r="G194" s="156"/>
    </row>
    <row r="195" spans="1:7" ht="12.75">
      <c r="A195" s="70">
        <v>140414</v>
      </c>
      <c r="B195" s="71" t="s">
        <v>105</v>
      </c>
      <c r="C195" s="72">
        <v>84</v>
      </c>
      <c r="D195" s="153"/>
      <c r="E195" s="158" t="s">
        <v>337</v>
      </c>
      <c r="F195" s="74" t="s">
        <v>338</v>
      </c>
      <c r="G195" s="156"/>
    </row>
    <row r="196" spans="1:7" ht="12.75">
      <c r="A196" s="70">
        <v>140414</v>
      </c>
      <c r="B196" s="71" t="s">
        <v>105</v>
      </c>
      <c r="C196" s="72">
        <v>291</v>
      </c>
      <c r="D196" s="153"/>
      <c r="E196" s="159">
        <v>212417524</v>
      </c>
      <c r="F196" s="74" t="s">
        <v>339</v>
      </c>
      <c r="G196" s="156"/>
    </row>
    <row r="197" spans="1:7" ht="12.75">
      <c r="A197" s="70">
        <v>140414</v>
      </c>
      <c r="B197" s="71" t="s">
        <v>105</v>
      </c>
      <c r="C197" s="72">
        <v>24</v>
      </c>
      <c r="D197" s="153"/>
      <c r="E197" s="159">
        <v>212419824</v>
      </c>
      <c r="F197" s="74" t="s">
        <v>340</v>
      </c>
      <c r="G197" s="156"/>
    </row>
    <row r="198" spans="1:7" ht="12.75">
      <c r="A198" s="70">
        <v>140414</v>
      </c>
      <c r="B198" s="71" t="s">
        <v>105</v>
      </c>
      <c r="C198" s="72">
        <v>314</v>
      </c>
      <c r="D198" s="153"/>
      <c r="E198" s="159">
        <v>212425524</v>
      </c>
      <c r="F198" s="74" t="s">
        <v>341</v>
      </c>
      <c r="G198" s="156"/>
    </row>
    <row r="199" spans="1:7" ht="12.75">
      <c r="A199" s="70">
        <v>140414</v>
      </c>
      <c r="B199" s="71" t="s">
        <v>105</v>
      </c>
      <c r="C199" s="72">
        <v>406</v>
      </c>
      <c r="D199" s="153"/>
      <c r="E199" s="159">
        <v>212441524</v>
      </c>
      <c r="F199" s="74" t="s">
        <v>342</v>
      </c>
      <c r="G199" s="156"/>
    </row>
    <row r="200" spans="1:7" ht="12.75">
      <c r="A200" s="70">
        <v>140414</v>
      </c>
      <c r="B200" s="71" t="s">
        <v>105</v>
      </c>
      <c r="C200" s="72">
        <v>87</v>
      </c>
      <c r="D200" s="153"/>
      <c r="E200" s="158" t="s">
        <v>343</v>
      </c>
      <c r="F200" s="74" t="s">
        <v>344</v>
      </c>
      <c r="G200" s="156"/>
    </row>
    <row r="201" spans="1:7" ht="12.75">
      <c r="A201" s="70">
        <v>140414</v>
      </c>
      <c r="B201" s="71" t="s">
        <v>105</v>
      </c>
      <c r="C201" s="72">
        <v>127</v>
      </c>
      <c r="D201" s="153"/>
      <c r="E201" s="159">
        <v>212468524</v>
      </c>
      <c r="F201" s="74" t="s">
        <v>345</v>
      </c>
      <c r="G201" s="156"/>
    </row>
    <row r="202" spans="1:7" ht="12.75">
      <c r="A202" s="70">
        <v>140414</v>
      </c>
      <c r="B202" s="71" t="s">
        <v>105</v>
      </c>
      <c r="C202" s="72">
        <v>26</v>
      </c>
      <c r="D202" s="153"/>
      <c r="E202" s="159">
        <v>212473024</v>
      </c>
      <c r="F202" s="74" t="s">
        <v>346</v>
      </c>
      <c r="G202" s="156"/>
    </row>
    <row r="203" spans="1:7" ht="12.75">
      <c r="A203" s="70">
        <v>140414</v>
      </c>
      <c r="B203" s="71" t="s">
        <v>105</v>
      </c>
      <c r="C203" s="72">
        <v>7</v>
      </c>
      <c r="D203" s="153"/>
      <c r="E203" s="159">
        <v>212473624</v>
      </c>
      <c r="F203" s="74" t="s">
        <v>347</v>
      </c>
      <c r="G203" s="156"/>
    </row>
    <row r="204" spans="1:7" ht="12.75">
      <c r="A204" s="70">
        <v>140414</v>
      </c>
      <c r="B204" s="71" t="s">
        <v>105</v>
      </c>
      <c r="C204" s="72">
        <v>177</v>
      </c>
      <c r="D204" s="153"/>
      <c r="E204" s="158">
        <v>212499524</v>
      </c>
      <c r="F204" s="74" t="s">
        <v>348</v>
      </c>
      <c r="G204" s="156"/>
    </row>
    <row r="205" spans="1:7" ht="12.75">
      <c r="A205" s="70">
        <v>140414</v>
      </c>
      <c r="B205" s="71" t="s">
        <v>105</v>
      </c>
      <c r="C205" s="72">
        <v>95</v>
      </c>
      <c r="D205" s="153"/>
      <c r="E205" s="158">
        <v>212499624</v>
      </c>
      <c r="F205" s="74" t="s">
        <v>349</v>
      </c>
      <c r="G205" s="156"/>
    </row>
    <row r="206" spans="1:7" ht="12.75">
      <c r="A206" s="70">
        <v>140414</v>
      </c>
      <c r="B206" s="71" t="s">
        <v>105</v>
      </c>
      <c r="C206" s="72">
        <v>100</v>
      </c>
      <c r="D206" s="153"/>
      <c r="E206" s="159">
        <v>212505125</v>
      </c>
      <c r="F206" s="74" t="s">
        <v>350</v>
      </c>
      <c r="G206" s="156"/>
    </row>
    <row r="207" spans="1:7" ht="12.75">
      <c r="A207" s="70">
        <v>140414</v>
      </c>
      <c r="B207" s="71" t="s">
        <v>105</v>
      </c>
      <c r="C207" s="72">
        <v>107</v>
      </c>
      <c r="D207" s="153"/>
      <c r="E207" s="158" t="s">
        <v>351</v>
      </c>
      <c r="F207" s="74" t="s">
        <v>352</v>
      </c>
      <c r="G207" s="156"/>
    </row>
    <row r="208" spans="1:7" ht="12.75">
      <c r="A208" s="70">
        <v>140414</v>
      </c>
      <c r="B208" s="71" t="s">
        <v>105</v>
      </c>
      <c r="C208" s="72">
        <v>139</v>
      </c>
      <c r="D208" s="153"/>
      <c r="E208" s="159">
        <v>212515325</v>
      </c>
      <c r="F208" s="74" t="s">
        <v>353</v>
      </c>
      <c r="G208" s="156"/>
    </row>
    <row r="209" spans="1:7" ht="12.75">
      <c r="A209" s="70">
        <v>140414</v>
      </c>
      <c r="B209" s="71" t="s">
        <v>105</v>
      </c>
      <c r="C209" s="72">
        <v>227</v>
      </c>
      <c r="D209" s="153"/>
      <c r="E209" s="158" t="s">
        <v>354</v>
      </c>
      <c r="F209" s="74" t="s">
        <v>355</v>
      </c>
      <c r="G209" s="156"/>
    </row>
    <row r="210" spans="1:7" ht="12.75">
      <c r="A210" s="70">
        <v>140414</v>
      </c>
      <c r="B210" s="71" t="s">
        <v>105</v>
      </c>
      <c r="C210" s="72">
        <v>115</v>
      </c>
      <c r="D210" s="153"/>
      <c r="E210" s="159">
        <v>212550325</v>
      </c>
      <c r="F210" s="74" t="s">
        <v>356</v>
      </c>
      <c r="G210" s="156"/>
    </row>
    <row r="211" spans="1:7" ht="12.75">
      <c r="A211" s="70">
        <v>140414</v>
      </c>
      <c r="B211" s="71" t="s">
        <v>105</v>
      </c>
      <c r="C211" s="72">
        <v>100</v>
      </c>
      <c r="D211" s="153"/>
      <c r="E211" s="158">
        <v>212554125</v>
      </c>
      <c r="F211" s="74" t="s">
        <v>357</v>
      </c>
      <c r="G211" s="156"/>
    </row>
    <row r="212" spans="1:7" ht="12.75">
      <c r="A212" s="70">
        <v>140414</v>
      </c>
      <c r="B212" s="71" t="s">
        <v>105</v>
      </c>
      <c r="C212" s="72">
        <v>245</v>
      </c>
      <c r="D212" s="153"/>
      <c r="E212" s="158">
        <v>212585225</v>
      </c>
      <c r="F212" s="74" t="s">
        <v>358</v>
      </c>
      <c r="G212" s="156"/>
    </row>
    <row r="213" spans="1:7" ht="12.75">
      <c r="A213" s="70">
        <v>140414</v>
      </c>
      <c r="B213" s="71" t="s">
        <v>105</v>
      </c>
      <c r="C213" s="72">
        <v>29</v>
      </c>
      <c r="D213" s="153"/>
      <c r="E213" s="159">
        <v>212585325</v>
      </c>
      <c r="F213" s="74" t="s">
        <v>359</v>
      </c>
      <c r="G213" s="156"/>
    </row>
    <row r="214" spans="1:7" ht="12.75">
      <c r="A214" s="70">
        <v>140414</v>
      </c>
      <c r="B214" s="71" t="s">
        <v>105</v>
      </c>
      <c r="C214" s="72">
        <v>142</v>
      </c>
      <c r="D214" s="153"/>
      <c r="E214" s="159">
        <v>212595025</v>
      </c>
      <c r="F214" s="74" t="s">
        <v>360</v>
      </c>
      <c r="G214" s="156"/>
    </row>
    <row r="215" spans="1:7" ht="12.75">
      <c r="A215" s="70">
        <v>140414</v>
      </c>
      <c r="B215" s="71" t="s">
        <v>105</v>
      </c>
      <c r="C215" s="72">
        <v>55</v>
      </c>
      <c r="D215" s="153"/>
      <c r="E215" s="158" t="s">
        <v>361</v>
      </c>
      <c r="F215" s="74" t="s">
        <v>362</v>
      </c>
      <c r="G215" s="156"/>
    </row>
    <row r="216" spans="1:7" ht="12.75">
      <c r="A216" s="70">
        <v>140414</v>
      </c>
      <c r="B216" s="71" t="s">
        <v>105</v>
      </c>
      <c r="C216" s="72">
        <v>198</v>
      </c>
      <c r="D216" s="153"/>
      <c r="E216" s="159">
        <v>212625326</v>
      </c>
      <c r="F216" s="74" t="s">
        <v>363</v>
      </c>
      <c r="G216" s="156"/>
    </row>
    <row r="217" spans="1:7" ht="12.75">
      <c r="A217" s="70">
        <v>140414</v>
      </c>
      <c r="B217" s="71" t="s">
        <v>105</v>
      </c>
      <c r="C217" s="72">
        <v>430</v>
      </c>
      <c r="D217" s="153"/>
      <c r="E217" s="158">
        <v>212641026</v>
      </c>
      <c r="F217" s="74" t="s">
        <v>364</v>
      </c>
      <c r="G217" s="156"/>
    </row>
    <row r="218" spans="1:7" ht="12.75">
      <c r="A218" s="70">
        <v>140414</v>
      </c>
      <c r="B218" s="71" t="s">
        <v>105</v>
      </c>
      <c r="C218" s="72">
        <v>21</v>
      </c>
      <c r="D218" s="153"/>
      <c r="E218" s="159">
        <v>212650226</v>
      </c>
      <c r="F218" s="74" t="s">
        <v>365</v>
      </c>
      <c r="G218" s="156"/>
    </row>
    <row r="219" spans="1:7" ht="12.75">
      <c r="A219" s="70">
        <v>140414</v>
      </c>
      <c r="B219" s="71" t="s">
        <v>105</v>
      </c>
      <c r="C219" s="72">
        <v>153</v>
      </c>
      <c r="D219" s="153"/>
      <c r="E219" s="158">
        <v>212673026</v>
      </c>
      <c r="F219" s="74" t="s">
        <v>366</v>
      </c>
      <c r="G219" s="156"/>
    </row>
    <row r="220" spans="1:7" ht="12.75">
      <c r="A220" s="70">
        <v>140414</v>
      </c>
      <c r="B220" s="71" t="s">
        <v>105</v>
      </c>
      <c r="C220" s="72">
        <v>29</v>
      </c>
      <c r="D220" s="153"/>
      <c r="E220" s="159">
        <v>212673226</v>
      </c>
      <c r="F220" s="74" t="s">
        <v>367</v>
      </c>
      <c r="G220" s="156"/>
    </row>
    <row r="221" spans="1:7" ht="12.75">
      <c r="A221" s="70">
        <v>140414</v>
      </c>
      <c r="B221" s="71" t="s">
        <v>105</v>
      </c>
      <c r="C221" s="72">
        <v>96</v>
      </c>
      <c r="D221" s="153"/>
      <c r="E221" s="158">
        <v>212768327</v>
      </c>
      <c r="F221" s="74" t="s">
        <v>368</v>
      </c>
      <c r="G221" s="156"/>
    </row>
    <row r="222" spans="1:7" ht="12.75">
      <c r="A222" s="70">
        <v>140414</v>
      </c>
      <c r="B222" s="71" t="s">
        <v>105</v>
      </c>
      <c r="C222" s="72">
        <v>23</v>
      </c>
      <c r="D222" s="153"/>
      <c r="E222" s="159">
        <v>212805628</v>
      </c>
      <c r="F222" s="74" t="s">
        <v>369</v>
      </c>
      <c r="G222" s="156"/>
    </row>
    <row r="223" spans="1:7" ht="12.75">
      <c r="A223" s="70">
        <v>140414</v>
      </c>
      <c r="B223" s="71" t="s">
        <v>105</v>
      </c>
      <c r="C223" s="72">
        <v>7</v>
      </c>
      <c r="D223" s="153"/>
      <c r="E223" s="159">
        <v>212820228</v>
      </c>
      <c r="F223" s="74" t="s">
        <v>370</v>
      </c>
      <c r="G223" s="156"/>
    </row>
    <row r="224" spans="1:7" ht="12.75">
      <c r="A224" s="70">
        <v>140414</v>
      </c>
      <c r="B224" s="71" t="s">
        <v>105</v>
      </c>
      <c r="C224" s="72">
        <v>145</v>
      </c>
      <c r="D224" s="153"/>
      <c r="E224" s="159">
        <v>212825328</v>
      </c>
      <c r="F224" s="74" t="s">
        <v>371</v>
      </c>
      <c r="G224" s="156"/>
    </row>
    <row r="225" spans="1:7" ht="12.75">
      <c r="A225" s="70">
        <v>140414</v>
      </c>
      <c r="B225" s="71" t="s">
        <v>105</v>
      </c>
      <c r="C225" s="72">
        <v>166</v>
      </c>
      <c r="D225" s="153"/>
      <c r="E225" s="159">
        <v>212918029</v>
      </c>
      <c r="F225" s="74" t="s">
        <v>372</v>
      </c>
      <c r="G225" s="156"/>
    </row>
    <row r="226" spans="1:7" ht="12.75">
      <c r="A226" s="70">
        <v>140414</v>
      </c>
      <c r="B226" s="71" t="s">
        <v>105</v>
      </c>
      <c r="C226" s="72">
        <v>28</v>
      </c>
      <c r="D226" s="153"/>
      <c r="E226" s="159">
        <v>212968229</v>
      </c>
      <c r="F226" s="74" t="s">
        <v>373</v>
      </c>
      <c r="G226" s="156"/>
    </row>
    <row r="227" spans="1:7" ht="12.75">
      <c r="A227" s="70">
        <v>140414</v>
      </c>
      <c r="B227" s="71" t="s">
        <v>105</v>
      </c>
      <c r="C227" s="72">
        <v>168</v>
      </c>
      <c r="D227" s="153"/>
      <c r="E227" s="158">
        <v>213025530</v>
      </c>
      <c r="F227" s="74" t="s">
        <v>374</v>
      </c>
      <c r="G227" s="156"/>
    </row>
    <row r="228" spans="1:7" ht="12.75">
      <c r="A228" s="70">
        <v>140414</v>
      </c>
      <c r="B228" s="71" t="s">
        <v>105</v>
      </c>
      <c r="C228" s="72">
        <v>164</v>
      </c>
      <c r="D228" s="153"/>
      <c r="E228" s="159">
        <v>213041530</v>
      </c>
      <c r="F228" s="74" t="s">
        <v>375</v>
      </c>
      <c r="G228" s="156"/>
    </row>
    <row r="229" spans="1:7" ht="12.75">
      <c r="A229" s="70">
        <v>140414</v>
      </c>
      <c r="B229" s="71" t="s">
        <v>105</v>
      </c>
      <c r="C229" s="72">
        <v>158</v>
      </c>
      <c r="D229" s="153"/>
      <c r="E229" s="159">
        <v>213050330</v>
      </c>
      <c r="F229" s="74" t="s">
        <v>376</v>
      </c>
      <c r="G229" s="156"/>
    </row>
    <row r="230" spans="1:7" ht="12.75">
      <c r="A230" s="70">
        <v>140414</v>
      </c>
      <c r="B230" s="71" t="s">
        <v>105</v>
      </c>
      <c r="C230" s="72">
        <v>485</v>
      </c>
      <c r="D230" s="153"/>
      <c r="E230" s="159">
        <v>213076130</v>
      </c>
      <c r="F230" s="74" t="s">
        <v>377</v>
      </c>
      <c r="G230" s="156"/>
    </row>
    <row r="231" spans="1:7" ht="12.75">
      <c r="A231" s="70">
        <v>140414</v>
      </c>
      <c r="B231" s="71" t="s">
        <v>105</v>
      </c>
      <c r="C231" s="72">
        <v>212</v>
      </c>
      <c r="D231" s="153"/>
      <c r="E231" s="159">
        <v>213085230</v>
      </c>
      <c r="F231" s="74" t="s">
        <v>378</v>
      </c>
      <c r="G231" s="156"/>
    </row>
    <row r="232" spans="1:7" ht="12.75">
      <c r="A232" s="70">
        <v>140414</v>
      </c>
      <c r="B232" s="71" t="s">
        <v>105</v>
      </c>
      <c r="C232" s="72">
        <v>249</v>
      </c>
      <c r="D232" s="153"/>
      <c r="E232" s="158">
        <v>213085430</v>
      </c>
      <c r="F232" s="74" t="s">
        <v>379</v>
      </c>
      <c r="G232" s="156"/>
    </row>
    <row r="233" spans="1:7" ht="12.75">
      <c r="A233" s="70">
        <v>140414</v>
      </c>
      <c r="B233" s="71" t="s">
        <v>105</v>
      </c>
      <c r="C233" s="72">
        <v>344</v>
      </c>
      <c r="D233" s="153"/>
      <c r="E233" s="158" t="s">
        <v>380</v>
      </c>
      <c r="F233" s="74" t="s">
        <v>381</v>
      </c>
      <c r="G233" s="156"/>
    </row>
    <row r="234" spans="1:7" ht="12.75">
      <c r="A234" s="70">
        <v>140414</v>
      </c>
      <c r="B234" s="71" t="s">
        <v>105</v>
      </c>
      <c r="C234" s="72">
        <v>1993</v>
      </c>
      <c r="D234" s="153"/>
      <c r="E234" s="158" t="s">
        <v>382</v>
      </c>
      <c r="F234" s="74" t="s">
        <v>383</v>
      </c>
      <c r="G234" s="156"/>
    </row>
    <row r="235" spans="1:7" ht="12.75">
      <c r="A235" s="70">
        <v>140414</v>
      </c>
      <c r="B235" s="71" t="s">
        <v>105</v>
      </c>
      <c r="C235" s="72">
        <v>203</v>
      </c>
      <c r="D235" s="153"/>
      <c r="E235" s="159">
        <v>213115531</v>
      </c>
      <c r="F235" s="74" t="s">
        <v>384</v>
      </c>
      <c r="G235" s="156"/>
    </row>
    <row r="236" spans="1:7" ht="12.75">
      <c r="A236" s="70">
        <v>140414</v>
      </c>
      <c r="B236" s="71" t="s">
        <v>105</v>
      </c>
      <c r="C236" s="72">
        <v>5</v>
      </c>
      <c r="D236" s="153"/>
      <c r="E236" s="159">
        <v>213208832</v>
      </c>
      <c r="F236" s="74" t="s">
        <v>385</v>
      </c>
      <c r="G236" s="156"/>
    </row>
    <row r="237" spans="1:7" ht="12.75">
      <c r="A237" s="70">
        <v>140414</v>
      </c>
      <c r="B237" s="71" t="s">
        <v>105</v>
      </c>
      <c r="C237" s="72">
        <v>244</v>
      </c>
      <c r="D237" s="153"/>
      <c r="E237" s="158" t="s">
        <v>386</v>
      </c>
      <c r="F237" s="74" t="s">
        <v>387</v>
      </c>
      <c r="G237" s="156"/>
    </row>
    <row r="238" spans="1:7" ht="12.75">
      <c r="A238" s="70">
        <v>140414</v>
      </c>
      <c r="B238" s="71" t="s">
        <v>105</v>
      </c>
      <c r="C238" s="72">
        <v>100</v>
      </c>
      <c r="D238" s="153"/>
      <c r="E238" s="158">
        <v>213215832</v>
      </c>
      <c r="F238" s="74" t="s">
        <v>388</v>
      </c>
      <c r="G238" s="156"/>
    </row>
    <row r="239" spans="1:7" ht="12.75">
      <c r="A239" s="70">
        <v>140414</v>
      </c>
      <c r="B239" s="71" t="s">
        <v>105</v>
      </c>
      <c r="C239" s="72">
        <v>351</v>
      </c>
      <c r="D239" s="153"/>
      <c r="E239" s="159">
        <v>213219532</v>
      </c>
      <c r="F239" s="74" t="s">
        <v>389</v>
      </c>
      <c r="G239" s="156"/>
    </row>
    <row r="240" spans="1:7" ht="12.75">
      <c r="A240" s="70">
        <v>140414</v>
      </c>
      <c r="B240" s="71" t="s">
        <v>105</v>
      </c>
      <c r="C240" s="72">
        <v>71</v>
      </c>
      <c r="D240" s="153"/>
      <c r="E240" s="158" t="s">
        <v>390</v>
      </c>
      <c r="F240" s="74" t="s">
        <v>391</v>
      </c>
      <c r="G240" s="156"/>
    </row>
    <row r="241" spans="1:7" ht="12.75">
      <c r="A241" s="70">
        <v>140414</v>
      </c>
      <c r="B241" s="71" t="s">
        <v>105</v>
      </c>
      <c r="C241" s="72">
        <v>96</v>
      </c>
      <c r="D241" s="153"/>
      <c r="E241" s="159">
        <v>213315533</v>
      </c>
      <c r="F241" s="74" t="s">
        <v>392</v>
      </c>
      <c r="G241" s="156"/>
    </row>
    <row r="242" spans="1:7" ht="12.75">
      <c r="A242" s="70">
        <v>140414</v>
      </c>
      <c r="B242" s="71" t="s">
        <v>105</v>
      </c>
      <c r="C242" s="72">
        <v>149</v>
      </c>
      <c r="D242" s="153"/>
      <c r="E242" s="159">
        <v>213317433</v>
      </c>
      <c r="F242" s="74" t="s">
        <v>393</v>
      </c>
      <c r="G242" s="156"/>
    </row>
    <row r="243" spans="1:7" ht="12.75">
      <c r="A243" s="70">
        <v>140414</v>
      </c>
      <c r="B243" s="71" t="s">
        <v>105</v>
      </c>
      <c r="C243" s="72">
        <v>288</v>
      </c>
      <c r="D243" s="153"/>
      <c r="E243" s="158">
        <v>213376233</v>
      </c>
      <c r="F243" s="74" t="s">
        <v>394</v>
      </c>
      <c r="G243" s="156"/>
    </row>
    <row r="244" spans="1:7" ht="12.75">
      <c r="A244" s="70">
        <v>140414</v>
      </c>
      <c r="B244" s="71" t="s">
        <v>105</v>
      </c>
      <c r="C244" s="72">
        <v>239</v>
      </c>
      <c r="D244" s="153"/>
      <c r="E244" s="158" t="s">
        <v>395</v>
      </c>
      <c r="F244" s="74" t="s">
        <v>396</v>
      </c>
      <c r="G244" s="156"/>
    </row>
    <row r="245" spans="1:7" ht="12.75">
      <c r="A245" s="70">
        <v>140414</v>
      </c>
      <c r="B245" s="71" t="s">
        <v>105</v>
      </c>
      <c r="C245" s="72">
        <v>12796</v>
      </c>
      <c r="D245" s="153"/>
      <c r="E245" s="158">
        <v>213476834</v>
      </c>
      <c r="F245" s="74" t="s">
        <v>397</v>
      </c>
      <c r="G245" s="156"/>
    </row>
    <row r="246" spans="1:7" ht="12.75">
      <c r="A246" s="70">
        <v>140414</v>
      </c>
      <c r="B246" s="71" t="s">
        <v>105</v>
      </c>
      <c r="C246" s="72">
        <v>458</v>
      </c>
      <c r="D246" s="153"/>
      <c r="E246" s="158" t="s">
        <v>398</v>
      </c>
      <c r="F246" s="74" t="s">
        <v>399</v>
      </c>
      <c r="G246" s="156"/>
    </row>
    <row r="247" spans="1:7" ht="12.75">
      <c r="A247" s="70">
        <v>140414</v>
      </c>
      <c r="B247" s="71" t="s">
        <v>105</v>
      </c>
      <c r="C247" s="72">
        <v>141</v>
      </c>
      <c r="D247" s="153"/>
      <c r="E247" s="158">
        <v>213515835</v>
      </c>
      <c r="F247" s="74" t="s">
        <v>400</v>
      </c>
      <c r="G247" s="156"/>
    </row>
    <row r="248" spans="1:7" ht="12.75">
      <c r="A248" s="70">
        <v>140414</v>
      </c>
      <c r="B248" s="71" t="s">
        <v>105</v>
      </c>
      <c r="C248" s="72">
        <v>178</v>
      </c>
      <c r="D248" s="153"/>
      <c r="E248" s="159">
        <v>213525535</v>
      </c>
      <c r="F248" s="74" t="s">
        <v>401</v>
      </c>
      <c r="G248" s="156"/>
    </row>
    <row r="249" spans="1:7" ht="12.75">
      <c r="A249" s="70">
        <v>140414</v>
      </c>
      <c r="B249" s="71" t="s">
        <v>105</v>
      </c>
      <c r="C249" s="72">
        <v>219</v>
      </c>
      <c r="D249" s="153"/>
      <c r="E249" s="158" t="s">
        <v>402</v>
      </c>
      <c r="F249" s="74" t="s">
        <v>403</v>
      </c>
      <c r="G249" s="156"/>
    </row>
    <row r="250" spans="1:7" ht="12.75">
      <c r="A250" s="70">
        <v>140414</v>
      </c>
      <c r="B250" s="71" t="s">
        <v>105</v>
      </c>
      <c r="C250" s="72">
        <v>89</v>
      </c>
      <c r="D250" s="153"/>
      <c r="E250" s="158" t="s">
        <v>404</v>
      </c>
      <c r="F250" s="74" t="s">
        <v>405</v>
      </c>
      <c r="G250" s="156"/>
    </row>
    <row r="251" spans="1:7" ht="12.75">
      <c r="A251" s="70">
        <v>140414</v>
      </c>
      <c r="B251" s="71" t="s">
        <v>105</v>
      </c>
      <c r="C251" s="72">
        <v>149</v>
      </c>
      <c r="D251" s="153"/>
      <c r="E251" s="159">
        <v>213625436</v>
      </c>
      <c r="F251" s="74" t="s">
        <v>406</v>
      </c>
      <c r="G251" s="156"/>
    </row>
    <row r="252" spans="1:7" ht="12.75">
      <c r="A252" s="70">
        <v>140414</v>
      </c>
      <c r="B252" s="71" t="s">
        <v>105</v>
      </c>
      <c r="C252" s="72">
        <v>293</v>
      </c>
      <c r="D252" s="153"/>
      <c r="E252" s="159">
        <v>213625736</v>
      </c>
      <c r="F252" s="74" t="s">
        <v>407</v>
      </c>
      <c r="G252" s="156"/>
    </row>
    <row r="253" spans="1:7" ht="12.75">
      <c r="A253" s="70">
        <v>140414</v>
      </c>
      <c r="B253" s="71" t="s">
        <v>105</v>
      </c>
      <c r="C253" s="72">
        <v>139</v>
      </c>
      <c r="D253" s="153"/>
      <c r="E253" s="158">
        <v>213673236</v>
      </c>
      <c r="F253" s="74" t="s">
        <v>408</v>
      </c>
      <c r="G253" s="156"/>
    </row>
    <row r="254" spans="1:7" ht="12.75">
      <c r="A254" s="70">
        <v>140414</v>
      </c>
      <c r="B254" s="71" t="s">
        <v>105</v>
      </c>
      <c r="C254" s="72">
        <v>1771</v>
      </c>
      <c r="D254" s="153"/>
      <c r="E254" s="158" t="s">
        <v>409</v>
      </c>
      <c r="F254" s="74" t="s">
        <v>410</v>
      </c>
      <c r="G254" s="156"/>
    </row>
    <row r="255" spans="1:7" ht="12.75">
      <c r="A255" s="70">
        <v>140414</v>
      </c>
      <c r="B255" s="71" t="s">
        <v>105</v>
      </c>
      <c r="C255" s="72">
        <v>206</v>
      </c>
      <c r="D255" s="153"/>
      <c r="E255" s="158" t="s">
        <v>411</v>
      </c>
      <c r="F255" s="74" t="s">
        <v>412</v>
      </c>
      <c r="G255" s="156"/>
    </row>
    <row r="256" spans="1:7" ht="12.75">
      <c r="A256" s="70">
        <v>140414</v>
      </c>
      <c r="B256" s="71" t="s">
        <v>105</v>
      </c>
      <c r="C256" s="72">
        <v>154</v>
      </c>
      <c r="D256" s="153"/>
      <c r="E256" s="158" t="s">
        <v>413</v>
      </c>
      <c r="F256" s="74" t="s">
        <v>414</v>
      </c>
      <c r="G256" s="156"/>
    </row>
    <row r="257" spans="1:7" ht="12.75">
      <c r="A257" s="70">
        <v>140414</v>
      </c>
      <c r="B257" s="71" t="s">
        <v>105</v>
      </c>
      <c r="C257" s="72">
        <v>241</v>
      </c>
      <c r="D257" s="153"/>
      <c r="E257" s="158">
        <v>213715837</v>
      </c>
      <c r="F257" s="74" t="s">
        <v>415</v>
      </c>
      <c r="G257" s="156"/>
    </row>
    <row r="258" spans="1:7" ht="22.5">
      <c r="A258" s="70">
        <v>140414</v>
      </c>
      <c r="B258" s="71" t="s">
        <v>105</v>
      </c>
      <c r="C258" s="72">
        <v>189</v>
      </c>
      <c r="D258" s="153"/>
      <c r="E258" s="158" t="s">
        <v>416</v>
      </c>
      <c r="F258" s="74" t="s">
        <v>417</v>
      </c>
      <c r="G258" s="156"/>
    </row>
    <row r="259" spans="1:7" ht="12.75">
      <c r="A259" s="70">
        <v>140414</v>
      </c>
      <c r="B259" s="71" t="s">
        <v>105</v>
      </c>
      <c r="C259" s="72">
        <v>83</v>
      </c>
      <c r="D259" s="153"/>
      <c r="E259" s="158" t="s">
        <v>418</v>
      </c>
      <c r="F259" s="74" t="s">
        <v>419</v>
      </c>
      <c r="G259" s="156"/>
    </row>
    <row r="260" spans="1:7" ht="12.75">
      <c r="A260" s="70">
        <v>140414</v>
      </c>
      <c r="B260" s="71" t="s">
        <v>105</v>
      </c>
      <c r="C260" s="72">
        <v>314</v>
      </c>
      <c r="D260" s="153"/>
      <c r="E260" s="158">
        <v>213852838</v>
      </c>
      <c r="F260" s="74" t="s">
        <v>420</v>
      </c>
      <c r="G260" s="156"/>
    </row>
    <row r="261" spans="1:7" ht="12.75">
      <c r="A261" s="70">
        <v>140414</v>
      </c>
      <c r="B261" s="71" t="s">
        <v>105</v>
      </c>
      <c r="C261" s="72">
        <v>96</v>
      </c>
      <c r="D261" s="153"/>
      <c r="E261" s="158">
        <v>213915839</v>
      </c>
      <c r="F261" s="74" t="s">
        <v>421</v>
      </c>
      <c r="G261" s="156"/>
    </row>
    <row r="262" spans="1:7" ht="12.75">
      <c r="A262" s="70">
        <v>140414</v>
      </c>
      <c r="B262" s="71" t="s">
        <v>105</v>
      </c>
      <c r="C262" s="72">
        <v>28</v>
      </c>
      <c r="D262" s="153"/>
      <c r="E262" s="159">
        <v>213985139</v>
      </c>
      <c r="F262" s="74" t="s">
        <v>422</v>
      </c>
      <c r="G262" s="156"/>
    </row>
    <row r="263" spans="1:7" ht="12.75">
      <c r="A263" s="70">
        <v>140414</v>
      </c>
      <c r="B263" s="71" t="s">
        <v>105</v>
      </c>
      <c r="C263" s="72">
        <v>96</v>
      </c>
      <c r="D263" s="153"/>
      <c r="E263" s="159">
        <v>214005440</v>
      </c>
      <c r="F263" s="74" t="s">
        <v>423</v>
      </c>
      <c r="G263" s="156"/>
    </row>
    <row r="264" spans="1:7" ht="12.75">
      <c r="A264" s="70">
        <v>140414</v>
      </c>
      <c r="B264" s="71" t="s">
        <v>105</v>
      </c>
      <c r="C264" s="72">
        <v>132</v>
      </c>
      <c r="D264" s="153"/>
      <c r="E264" s="159">
        <v>214015740</v>
      </c>
      <c r="F264" s="74" t="s">
        <v>424</v>
      </c>
      <c r="G264" s="156"/>
    </row>
    <row r="265" spans="1:7" ht="12.75">
      <c r="A265" s="70">
        <v>140414</v>
      </c>
      <c r="B265" s="71" t="s">
        <v>105</v>
      </c>
      <c r="C265" s="72">
        <v>398</v>
      </c>
      <c r="D265" s="153"/>
      <c r="E265" s="159">
        <v>214025040</v>
      </c>
      <c r="F265" s="74" t="s">
        <v>425</v>
      </c>
      <c r="G265" s="156"/>
    </row>
    <row r="266" spans="1:7" ht="12.75">
      <c r="A266" s="70">
        <v>140414</v>
      </c>
      <c r="B266" s="71" t="s">
        <v>105</v>
      </c>
      <c r="C266" s="72">
        <v>65</v>
      </c>
      <c r="D266" s="153"/>
      <c r="E266" s="158">
        <v>214085440</v>
      </c>
      <c r="F266" s="74" t="s">
        <v>426</v>
      </c>
      <c r="G266" s="156"/>
    </row>
    <row r="267" spans="1:7" ht="12.75">
      <c r="A267" s="70">
        <v>140414</v>
      </c>
      <c r="B267" s="71" t="s">
        <v>105</v>
      </c>
      <c r="C267" s="72">
        <v>16</v>
      </c>
      <c r="D267" s="153"/>
      <c r="E267" s="159">
        <v>214108141</v>
      </c>
      <c r="F267" s="74" t="s">
        <v>427</v>
      </c>
      <c r="G267" s="156"/>
    </row>
    <row r="268" spans="1:7" ht="12.75">
      <c r="A268" s="70">
        <v>140414</v>
      </c>
      <c r="B268" s="71" t="s">
        <v>105</v>
      </c>
      <c r="C268" s="72">
        <v>289</v>
      </c>
      <c r="D268" s="153"/>
      <c r="E268" s="158">
        <v>214117541</v>
      </c>
      <c r="F268" s="74" t="s">
        <v>428</v>
      </c>
      <c r="G268" s="156"/>
    </row>
    <row r="269" spans="1:7" ht="12.75">
      <c r="A269" s="70">
        <v>140414</v>
      </c>
      <c r="B269" s="71" t="s">
        <v>105</v>
      </c>
      <c r="C269" s="72">
        <v>425</v>
      </c>
      <c r="D269" s="153"/>
      <c r="E269" s="158">
        <v>214176041</v>
      </c>
      <c r="F269" s="76" t="s">
        <v>429</v>
      </c>
      <c r="G269" s="156"/>
    </row>
    <row r="270" spans="1:7" ht="12.75">
      <c r="A270" s="70">
        <v>140414</v>
      </c>
      <c r="B270" s="71" t="s">
        <v>105</v>
      </c>
      <c r="C270" s="72">
        <v>892</v>
      </c>
      <c r="D270" s="153"/>
      <c r="E270" s="158" t="s">
        <v>430</v>
      </c>
      <c r="F270" s="74" t="s">
        <v>431</v>
      </c>
      <c r="G270" s="156"/>
    </row>
    <row r="271" spans="1:7" ht="12.75">
      <c r="A271" s="70">
        <v>140414</v>
      </c>
      <c r="B271" s="71" t="s">
        <v>105</v>
      </c>
      <c r="C271" s="72">
        <v>378</v>
      </c>
      <c r="D271" s="153"/>
      <c r="E271" s="158" t="s">
        <v>432</v>
      </c>
      <c r="F271" s="74" t="s">
        <v>433</v>
      </c>
      <c r="G271" s="156"/>
    </row>
    <row r="272" spans="1:7" ht="12.75">
      <c r="A272" s="70">
        <v>140414</v>
      </c>
      <c r="B272" s="71" t="s">
        <v>105</v>
      </c>
      <c r="C272" s="72">
        <v>182</v>
      </c>
      <c r="D272" s="153"/>
      <c r="E272" s="159">
        <v>214205842</v>
      </c>
      <c r="F272" s="74" t="s">
        <v>434</v>
      </c>
      <c r="G272" s="156"/>
    </row>
    <row r="273" spans="1:7" ht="12.75">
      <c r="A273" s="70">
        <v>140414</v>
      </c>
      <c r="B273" s="71" t="s">
        <v>105</v>
      </c>
      <c r="C273" s="72">
        <v>220</v>
      </c>
      <c r="D273" s="153"/>
      <c r="E273" s="158" t="s">
        <v>435</v>
      </c>
      <c r="F273" s="74" t="s">
        <v>436</v>
      </c>
      <c r="G273" s="156"/>
    </row>
    <row r="274" spans="1:7" ht="12.75">
      <c r="A274" s="70">
        <v>140414</v>
      </c>
      <c r="B274" s="71" t="s">
        <v>105</v>
      </c>
      <c r="C274" s="72">
        <v>154</v>
      </c>
      <c r="D274" s="153"/>
      <c r="E274" s="159">
        <v>214217442</v>
      </c>
      <c r="F274" s="74" t="s">
        <v>437</v>
      </c>
      <c r="G274" s="156"/>
    </row>
    <row r="275" spans="1:7" ht="12.75">
      <c r="A275" s="70">
        <v>140414</v>
      </c>
      <c r="B275" s="71" t="s">
        <v>105</v>
      </c>
      <c r="C275" s="72">
        <v>160</v>
      </c>
      <c r="D275" s="153"/>
      <c r="E275" s="158">
        <v>214319743</v>
      </c>
      <c r="F275" s="74" t="s">
        <v>438</v>
      </c>
      <c r="G275" s="156"/>
    </row>
    <row r="276" spans="1:7" ht="12.75">
      <c r="A276" s="70">
        <v>140414</v>
      </c>
      <c r="B276" s="71" t="s">
        <v>105</v>
      </c>
      <c r="C276" s="72">
        <v>416</v>
      </c>
      <c r="D276" s="153"/>
      <c r="E276" s="159">
        <v>214325743</v>
      </c>
      <c r="F276" s="74" t="s">
        <v>439</v>
      </c>
      <c r="G276" s="156"/>
    </row>
    <row r="277" spans="1:7" ht="12.75">
      <c r="A277" s="70">
        <v>140414</v>
      </c>
      <c r="B277" s="71" t="s">
        <v>105</v>
      </c>
      <c r="C277" s="72">
        <v>167</v>
      </c>
      <c r="D277" s="153"/>
      <c r="E277" s="158">
        <v>214373443</v>
      </c>
      <c r="F277" s="74" t="s">
        <v>440</v>
      </c>
      <c r="G277" s="156"/>
    </row>
    <row r="278" spans="1:7" ht="12.75">
      <c r="A278" s="70">
        <v>140414</v>
      </c>
      <c r="B278" s="71" t="s">
        <v>105</v>
      </c>
      <c r="C278" s="72">
        <v>154</v>
      </c>
      <c r="D278" s="153"/>
      <c r="E278" s="158" t="s">
        <v>441</v>
      </c>
      <c r="F278" s="74" t="s">
        <v>442</v>
      </c>
      <c r="G278" s="156"/>
    </row>
    <row r="279" spans="1:7" ht="12.75">
      <c r="A279" s="70">
        <v>140414</v>
      </c>
      <c r="B279" s="71" t="s">
        <v>105</v>
      </c>
      <c r="C279" s="72">
        <v>177</v>
      </c>
      <c r="D279" s="153"/>
      <c r="E279" s="159">
        <v>214417444</v>
      </c>
      <c r="F279" s="74" t="s">
        <v>443</v>
      </c>
      <c r="G279" s="156"/>
    </row>
    <row r="280" spans="1:7" ht="12.75">
      <c r="A280" s="70">
        <v>140414</v>
      </c>
      <c r="B280" s="71" t="s">
        <v>105</v>
      </c>
      <c r="C280" s="72">
        <v>63</v>
      </c>
      <c r="D280" s="153"/>
      <c r="E280" s="159">
        <v>214441244</v>
      </c>
      <c r="F280" s="74" t="s">
        <v>444</v>
      </c>
      <c r="G280" s="156"/>
    </row>
    <row r="281" spans="1:7" ht="12.75">
      <c r="A281" s="70">
        <v>140414</v>
      </c>
      <c r="B281" s="71" t="s">
        <v>105</v>
      </c>
      <c r="C281" s="72">
        <v>128</v>
      </c>
      <c r="D281" s="153"/>
      <c r="E281" s="158" t="s">
        <v>445</v>
      </c>
      <c r="F281" s="74" t="s">
        <v>446</v>
      </c>
      <c r="G281" s="156"/>
    </row>
    <row r="282" spans="1:7" ht="12.75">
      <c r="A282" s="70">
        <v>140414</v>
      </c>
      <c r="B282" s="71" t="s">
        <v>105</v>
      </c>
      <c r="C282" s="72">
        <v>189</v>
      </c>
      <c r="D282" s="153"/>
      <c r="E282" s="159">
        <v>214525745</v>
      </c>
      <c r="F282" s="74" t="s">
        <v>447</v>
      </c>
      <c r="G282" s="156"/>
    </row>
    <row r="283" spans="1:7" ht="12.75">
      <c r="A283" s="70">
        <v>140414</v>
      </c>
      <c r="B283" s="71" t="s">
        <v>105</v>
      </c>
      <c r="C283" s="72">
        <v>209</v>
      </c>
      <c r="D283" s="153"/>
      <c r="E283" s="158">
        <v>214566045</v>
      </c>
      <c r="F283" s="74" t="s">
        <v>448</v>
      </c>
      <c r="G283" s="156"/>
    </row>
    <row r="284" spans="1:7" ht="12.75">
      <c r="A284" s="70">
        <v>140414</v>
      </c>
      <c r="B284" s="71" t="s">
        <v>105</v>
      </c>
      <c r="C284" s="72">
        <v>110</v>
      </c>
      <c r="D284" s="153"/>
      <c r="E284" s="158">
        <v>214576845</v>
      </c>
      <c r="F284" s="74" t="s">
        <v>449</v>
      </c>
      <c r="G284" s="156"/>
    </row>
    <row r="285" spans="1:7" ht="12.75">
      <c r="A285" s="70">
        <v>140414</v>
      </c>
      <c r="B285" s="71" t="s">
        <v>105</v>
      </c>
      <c r="C285" s="72">
        <v>374</v>
      </c>
      <c r="D285" s="153"/>
      <c r="E285" s="158" t="s">
        <v>450</v>
      </c>
      <c r="F285" s="74" t="s">
        <v>451</v>
      </c>
      <c r="G285" s="156"/>
    </row>
    <row r="286" spans="1:7" ht="12.75">
      <c r="A286" s="70">
        <v>140414</v>
      </c>
      <c r="B286" s="71" t="s">
        <v>105</v>
      </c>
      <c r="C286" s="72">
        <v>154</v>
      </c>
      <c r="D286" s="153"/>
      <c r="E286" s="159">
        <v>214617446</v>
      </c>
      <c r="F286" s="74" t="s">
        <v>452</v>
      </c>
      <c r="G286" s="156"/>
    </row>
    <row r="287" spans="1:7" ht="12.75">
      <c r="A287" s="70">
        <v>140414</v>
      </c>
      <c r="B287" s="71" t="s">
        <v>105</v>
      </c>
      <c r="C287" s="72">
        <v>79</v>
      </c>
      <c r="D287" s="153"/>
      <c r="E287" s="159">
        <v>214676246</v>
      </c>
      <c r="F287" s="74" t="s">
        <v>453</v>
      </c>
      <c r="G287" s="156"/>
    </row>
    <row r="288" spans="1:7" ht="12.75">
      <c r="A288" s="70">
        <v>140414</v>
      </c>
      <c r="B288" s="71" t="s">
        <v>105</v>
      </c>
      <c r="C288" s="72">
        <v>167</v>
      </c>
      <c r="D288" s="153"/>
      <c r="E288" s="159">
        <v>214705647</v>
      </c>
      <c r="F288" s="74" t="s">
        <v>454</v>
      </c>
      <c r="G288" s="156"/>
    </row>
    <row r="289" spans="1:7" ht="12.75">
      <c r="A289" s="70">
        <v>140414</v>
      </c>
      <c r="B289" s="71" t="s">
        <v>105</v>
      </c>
      <c r="C289" s="72">
        <v>158</v>
      </c>
      <c r="D289" s="153"/>
      <c r="E289" s="158" t="s">
        <v>455</v>
      </c>
      <c r="F289" s="74" t="s">
        <v>456</v>
      </c>
      <c r="G289" s="156"/>
    </row>
    <row r="290" spans="1:7" ht="12.75">
      <c r="A290" s="70">
        <v>140414</v>
      </c>
      <c r="B290" s="71" t="s">
        <v>105</v>
      </c>
      <c r="C290" s="72">
        <v>258</v>
      </c>
      <c r="D290" s="153"/>
      <c r="E290" s="159">
        <v>214718247</v>
      </c>
      <c r="F290" s="74" t="s">
        <v>457</v>
      </c>
      <c r="G290" s="156"/>
    </row>
    <row r="291" spans="1:7" ht="12.75">
      <c r="A291" s="70">
        <v>140414</v>
      </c>
      <c r="B291" s="71" t="s">
        <v>105</v>
      </c>
      <c r="C291" s="72">
        <v>205</v>
      </c>
      <c r="D291" s="153"/>
      <c r="E291" s="159">
        <v>214754347</v>
      </c>
      <c r="F291" s="74" t="s">
        <v>458</v>
      </c>
      <c r="G291" s="156"/>
    </row>
    <row r="292" spans="1:7" ht="12.75">
      <c r="A292" s="70">
        <v>140414</v>
      </c>
      <c r="B292" s="71" t="s">
        <v>105</v>
      </c>
      <c r="C292" s="72">
        <v>657</v>
      </c>
      <c r="D292" s="153"/>
      <c r="E292" s="158" t="s">
        <v>459</v>
      </c>
      <c r="F292" s="74" t="s">
        <v>460</v>
      </c>
      <c r="G292" s="156"/>
    </row>
    <row r="293" spans="1:7" ht="12.75">
      <c r="A293" s="70">
        <v>140414</v>
      </c>
      <c r="B293" s="71" t="s">
        <v>105</v>
      </c>
      <c r="C293" s="72">
        <v>179</v>
      </c>
      <c r="D293" s="153"/>
      <c r="E293" s="158">
        <v>214773547</v>
      </c>
      <c r="F293" s="74" t="s">
        <v>461</v>
      </c>
      <c r="G293" s="156"/>
    </row>
    <row r="294" spans="1:7" ht="12.75">
      <c r="A294" s="70">
        <v>140414</v>
      </c>
      <c r="B294" s="71" t="s">
        <v>105</v>
      </c>
      <c r="C294" s="72">
        <v>550</v>
      </c>
      <c r="D294" s="153"/>
      <c r="E294" s="159">
        <v>214805148</v>
      </c>
      <c r="F294" s="74" t="s">
        <v>462</v>
      </c>
      <c r="G294" s="156"/>
    </row>
    <row r="295" spans="1:7" ht="12.75">
      <c r="A295" s="70">
        <v>140414</v>
      </c>
      <c r="B295" s="71" t="s">
        <v>105</v>
      </c>
      <c r="C295" s="72">
        <v>91</v>
      </c>
      <c r="D295" s="153"/>
      <c r="E295" s="159">
        <v>214815248</v>
      </c>
      <c r="F295" s="74" t="s">
        <v>463</v>
      </c>
      <c r="G295" s="156"/>
    </row>
    <row r="296" spans="1:7" ht="12.75">
      <c r="A296" s="70">
        <v>140414</v>
      </c>
      <c r="B296" s="71" t="s">
        <v>105</v>
      </c>
      <c r="C296" s="72">
        <v>26</v>
      </c>
      <c r="D296" s="153"/>
      <c r="E296" s="159">
        <v>214876248</v>
      </c>
      <c r="F296" s="74" t="s">
        <v>464</v>
      </c>
      <c r="G296" s="156"/>
    </row>
    <row r="297" spans="1:7" ht="12.75">
      <c r="A297" s="70">
        <v>140414</v>
      </c>
      <c r="B297" s="71" t="s">
        <v>105</v>
      </c>
      <c r="C297" s="72">
        <v>426</v>
      </c>
      <c r="D297" s="153"/>
      <c r="E297" s="158" t="s">
        <v>465</v>
      </c>
      <c r="F297" s="74" t="s">
        <v>466</v>
      </c>
      <c r="G297" s="156"/>
    </row>
    <row r="298" spans="1:7" ht="12.75">
      <c r="A298" s="70">
        <v>140414</v>
      </c>
      <c r="B298" s="71" t="s">
        <v>105</v>
      </c>
      <c r="C298" s="72">
        <v>273</v>
      </c>
      <c r="D298" s="153"/>
      <c r="E298" s="159">
        <v>214908849</v>
      </c>
      <c r="F298" s="74" t="s">
        <v>467</v>
      </c>
      <c r="G298" s="156"/>
    </row>
    <row r="299" spans="1:7" ht="12.75">
      <c r="A299" s="70">
        <v>140414</v>
      </c>
      <c r="B299" s="71" t="s">
        <v>105</v>
      </c>
      <c r="C299" s="72">
        <v>9</v>
      </c>
      <c r="D299" s="153"/>
      <c r="E299" s="159">
        <v>214973349</v>
      </c>
      <c r="F299" s="74" t="s">
        <v>468</v>
      </c>
      <c r="G299" s="156"/>
    </row>
    <row r="300" spans="1:7" ht="12.75">
      <c r="A300" s="70">
        <v>140414</v>
      </c>
      <c r="B300" s="71" t="s">
        <v>105</v>
      </c>
      <c r="C300" s="72">
        <v>73</v>
      </c>
      <c r="D300" s="153"/>
      <c r="E300" s="158" t="s">
        <v>469</v>
      </c>
      <c r="F300" s="74" t="s">
        <v>470</v>
      </c>
      <c r="G300" s="156"/>
    </row>
    <row r="301" spans="1:7" ht="12.75">
      <c r="A301" s="70">
        <v>140414</v>
      </c>
      <c r="B301" s="71" t="s">
        <v>105</v>
      </c>
      <c r="C301" s="72">
        <v>174</v>
      </c>
      <c r="D301" s="153"/>
      <c r="E301" s="160">
        <v>215017050</v>
      </c>
      <c r="F301" s="74" t="s">
        <v>471</v>
      </c>
      <c r="G301" s="156"/>
    </row>
    <row r="302" spans="1:7" ht="12.75">
      <c r="A302" s="70">
        <v>140414</v>
      </c>
      <c r="B302" s="71" t="s">
        <v>105</v>
      </c>
      <c r="C302" s="72">
        <v>119</v>
      </c>
      <c r="D302" s="153"/>
      <c r="E302" s="158" t="s">
        <v>472</v>
      </c>
      <c r="F302" s="74" t="s">
        <v>473</v>
      </c>
      <c r="G302" s="156"/>
    </row>
    <row r="303" spans="1:7" ht="12.75">
      <c r="A303" s="70">
        <v>140414</v>
      </c>
      <c r="B303" s="71" t="s">
        <v>105</v>
      </c>
      <c r="C303" s="72">
        <v>26</v>
      </c>
      <c r="D303" s="153"/>
      <c r="E303" s="159">
        <v>215027150</v>
      </c>
      <c r="F303" s="74" t="s">
        <v>474</v>
      </c>
      <c r="G303" s="156"/>
    </row>
    <row r="304" spans="1:7" ht="12.75">
      <c r="A304" s="70">
        <v>140414</v>
      </c>
      <c r="B304" s="71" t="s">
        <v>105</v>
      </c>
      <c r="C304" s="72">
        <v>33</v>
      </c>
      <c r="D304" s="153"/>
      <c r="E304" s="159">
        <v>215050150</v>
      </c>
      <c r="F304" s="74" t="s">
        <v>475</v>
      </c>
      <c r="G304" s="156"/>
    </row>
    <row r="305" spans="1:7" ht="12.75">
      <c r="A305" s="70">
        <v>140414</v>
      </c>
      <c r="B305" s="71" t="s">
        <v>105</v>
      </c>
      <c r="C305" s="72">
        <v>137</v>
      </c>
      <c r="D305" s="153"/>
      <c r="E305" s="159">
        <v>215050350</v>
      </c>
      <c r="F305" s="74" t="s">
        <v>2619</v>
      </c>
      <c r="G305" s="156"/>
    </row>
    <row r="306" spans="1:7" ht="12.75">
      <c r="A306" s="70">
        <v>140414</v>
      </c>
      <c r="B306" s="71" t="s">
        <v>105</v>
      </c>
      <c r="C306" s="72">
        <v>19</v>
      </c>
      <c r="D306" s="153"/>
      <c r="E306" s="159">
        <v>215050450</v>
      </c>
      <c r="F306" s="74" t="s">
        <v>2620</v>
      </c>
      <c r="G306" s="156"/>
    </row>
    <row r="307" spans="1:7" ht="12.75">
      <c r="A307" s="70">
        <v>140414</v>
      </c>
      <c r="B307" s="71" t="s">
        <v>105</v>
      </c>
      <c r="C307" s="72">
        <v>300</v>
      </c>
      <c r="D307" s="153"/>
      <c r="E307" s="159">
        <v>215068250</v>
      </c>
      <c r="F307" s="74" t="s">
        <v>2621</v>
      </c>
      <c r="G307" s="156"/>
    </row>
    <row r="308" spans="1:7" ht="12.75">
      <c r="A308" s="70">
        <v>140414</v>
      </c>
      <c r="B308" s="71" t="s">
        <v>105</v>
      </c>
      <c r="C308" s="72">
        <v>116</v>
      </c>
      <c r="D308" s="153"/>
      <c r="E308" s="159">
        <v>215115051</v>
      </c>
      <c r="F308" s="74" t="s">
        <v>2622</v>
      </c>
      <c r="G308" s="156"/>
    </row>
    <row r="309" spans="1:7" ht="12.75">
      <c r="A309" s="70">
        <v>140414</v>
      </c>
      <c r="B309" s="71" t="s">
        <v>105</v>
      </c>
      <c r="C309" s="72">
        <v>13</v>
      </c>
      <c r="D309" s="153"/>
      <c r="E309" s="159">
        <v>215125151</v>
      </c>
      <c r="F309" s="74" t="s">
        <v>2623</v>
      </c>
      <c r="G309" s="156"/>
    </row>
    <row r="310" spans="1:7" ht="12.75">
      <c r="A310" s="70">
        <v>140414</v>
      </c>
      <c r="B310" s="71" t="s">
        <v>105</v>
      </c>
      <c r="C310" s="72">
        <v>111</v>
      </c>
      <c r="D310" s="153"/>
      <c r="E310" s="159">
        <v>215141551</v>
      </c>
      <c r="F310" s="74" t="s">
        <v>2624</v>
      </c>
      <c r="G310" s="156"/>
    </row>
    <row r="311" spans="1:7" ht="12.75">
      <c r="A311" s="70">
        <v>140414</v>
      </c>
      <c r="B311" s="71" t="s">
        <v>105</v>
      </c>
      <c r="C311" s="72">
        <v>4</v>
      </c>
      <c r="D311" s="153"/>
      <c r="E311" s="159">
        <v>215152051</v>
      </c>
      <c r="F311" s="74" t="s">
        <v>2625</v>
      </c>
      <c r="G311" s="156"/>
    </row>
    <row r="312" spans="1:7" ht="12.75">
      <c r="A312" s="70">
        <v>140414</v>
      </c>
      <c r="B312" s="71" t="s">
        <v>105</v>
      </c>
      <c r="C312" s="72">
        <v>111</v>
      </c>
      <c r="D312" s="153"/>
      <c r="E312" s="159">
        <v>215154051</v>
      </c>
      <c r="F312" s="74" t="s">
        <v>2626</v>
      </c>
      <c r="G312" s="156"/>
    </row>
    <row r="313" spans="1:7" ht="12.75">
      <c r="A313" s="70">
        <v>140414</v>
      </c>
      <c r="B313" s="71" t="s">
        <v>105</v>
      </c>
      <c r="C313" s="72">
        <v>85</v>
      </c>
      <c r="D313" s="153"/>
      <c r="E313" s="159">
        <v>215168051</v>
      </c>
      <c r="F313" s="74" t="s">
        <v>2627</v>
      </c>
      <c r="G313" s="156"/>
    </row>
    <row r="314" spans="1:7" ht="22.5">
      <c r="A314" s="70">
        <v>140414</v>
      </c>
      <c r="B314" s="71" t="s">
        <v>105</v>
      </c>
      <c r="C314" s="72">
        <v>303</v>
      </c>
      <c r="D314" s="153"/>
      <c r="E314" s="158" t="s">
        <v>2628</v>
      </c>
      <c r="F314" s="74" t="s">
        <v>2629</v>
      </c>
      <c r="G314" s="156"/>
    </row>
    <row r="315" spans="1:7" ht="12.75">
      <c r="A315" s="70">
        <v>140414</v>
      </c>
      <c r="B315" s="71" t="s">
        <v>105</v>
      </c>
      <c r="C315" s="72">
        <v>15</v>
      </c>
      <c r="D315" s="153"/>
      <c r="E315" s="159">
        <v>215213052</v>
      </c>
      <c r="F315" s="74" t="s">
        <v>2630</v>
      </c>
      <c r="G315" s="156"/>
    </row>
    <row r="316" spans="1:7" ht="12.75">
      <c r="A316" s="70">
        <v>140414</v>
      </c>
      <c r="B316" s="71" t="s">
        <v>105</v>
      </c>
      <c r="C316" s="72">
        <v>302</v>
      </c>
      <c r="D316" s="153"/>
      <c r="E316" s="158">
        <v>215268152</v>
      </c>
      <c r="F316" s="74" t="s">
        <v>2631</v>
      </c>
      <c r="G316" s="156"/>
    </row>
    <row r="317" spans="1:7" ht="12.75">
      <c r="A317" s="70">
        <v>140414</v>
      </c>
      <c r="B317" s="71" t="s">
        <v>105</v>
      </c>
      <c r="C317" s="72">
        <v>28</v>
      </c>
      <c r="D317" s="153"/>
      <c r="E317" s="159">
        <v>215273352</v>
      </c>
      <c r="F317" s="74" t="s">
        <v>2632</v>
      </c>
      <c r="G317" s="156"/>
    </row>
    <row r="318" spans="1:7" ht="12.75">
      <c r="A318" s="70">
        <v>140414</v>
      </c>
      <c r="B318" s="71" t="s">
        <v>105</v>
      </c>
      <c r="C318" s="72">
        <v>261</v>
      </c>
      <c r="D318" s="153"/>
      <c r="E318" s="158">
        <v>215315753</v>
      </c>
      <c r="F318" s="74" t="s">
        <v>2633</v>
      </c>
      <c r="G318" s="156"/>
    </row>
    <row r="319" spans="1:7" ht="12.75">
      <c r="A319" s="70">
        <v>140414</v>
      </c>
      <c r="B319" s="71" t="s">
        <v>105</v>
      </c>
      <c r="C319" s="72">
        <v>39</v>
      </c>
      <c r="D319" s="153"/>
      <c r="E319" s="159">
        <v>215318753</v>
      </c>
      <c r="F319" s="74" t="s">
        <v>2634</v>
      </c>
      <c r="G319" s="156"/>
    </row>
    <row r="320" spans="1:7" ht="12.75">
      <c r="A320" s="70">
        <v>140414</v>
      </c>
      <c r="B320" s="71" t="s">
        <v>105</v>
      </c>
      <c r="C320" s="72">
        <v>301</v>
      </c>
      <c r="D320" s="153"/>
      <c r="E320" s="159">
        <v>215325053</v>
      </c>
      <c r="F320" s="74" t="s">
        <v>2635</v>
      </c>
      <c r="G320" s="156"/>
    </row>
    <row r="321" spans="1:7" ht="12.75">
      <c r="A321" s="70">
        <v>140414</v>
      </c>
      <c r="B321" s="71" t="s">
        <v>105</v>
      </c>
      <c r="C321" s="72">
        <v>29</v>
      </c>
      <c r="D321" s="153"/>
      <c r="E321" s="159">
        <v>215347053</v>
      </c>
      <c r="F321" s="74" t="s">
        <v>2636</v>
      </c>
      <c r="G321" s="156"/>
    </row>
    <row r="322" spans="1:7" ht="12.75">
      <c r="A322" s="70">
        <v>140414</v>
      </c>
      <c r="B322" s="71" t="s">
        <v>105</v>
      </c>
      <c r="C322" s="72">
        <v>8</v>
      </c>
      <c r="D322" s="153"/>
      <c r="E322" s="159">
        <v>215354553</v>
      </c>
      <c r="F322" s="74" t="s">
        <v>2637</v>
      </c>
      <c r="G322" s="156"/>
    </row>
    <row r="323" spans="1:7" ht="12.75">
      <c r="A323" s="70">
        <v>140414</v>
      </c>
      <c r="B323" s="71" t="s">
        <v>105</v>
      </c>
      <c r="C323" s="72">
        <v>118</v>
      </c>
      <c r="D323" s="153"/>
      <c r="E323" s="159">
        <v>215405854</v>
      </c>
      <c r="F323" s="74" t="s">
        <v>2638</v>
      </c>
      <c r="G323" s="156"/>
    </row>
    <row r="324" spans="1:7" ht="12.75">
      <c r="A324" s="70">
        <v>140414</v>
      </c>
      <c r="B324" s="71" t="s">
        <v>105</v>
      </c>
      <c r="C324" s="72">
        <v>178</v>
      </c>
      <c r="D324" s="153"/>
      <c r="E324" s="159">
        <v>215425154</v>
      </c>
      <c r="F324" s="74" t="s">
        <v>2639</v>
      </c>
      <c r="G324" s="156"/>
    </row>
    <row r="325" spans="1:7" ht="12.75">
      <c r="A325" s="70">
        <v>140414</v>
      </c>
      <c r="B325" s="71" t="s">
        <v>105</v>
      </c>
      <c r="C325" s="72">
        <v>99</v>
      </c>
      <c r="D325" s="153"/>
      <c r="E325" s="159">
        <v>215452254</v>
      </c>
      <c r="F325" s="74" t="s">
        <v>2640</v>
      </c>
      <c r="G325" s="156"/>
    </row>
    <row r="326" spans="1:7" ht="12.75">
      <c r="A326" s="70">
        <v>140414</v>
      </c>
      <c r="B326" s="71" t="s">
        <v>105</v>
      </c>
      <c r="C326" s="72">
        <v>117</v>
      </c>
      <c r="D326" s="153"/>
      <c r="E326" s="158" t="s">
        <v>2641</v>
      </c>
      <c r="F326" s="74" t="s">
        <v>2642</v>
      </c>
      <c r="G326" s="156"/>
    </row>
    <row r="327" spans="1:7" ht="12.75">
      <c r="A327" s="70">
        <v>140414</v>
      </c>
      <c r="B327" s="71" t="s">
        <v>105</v>
      </c>
      <c r="C327" s="72">
        <v>323</v>
      </c>
      <c r="D327" s="153"/>
      <c r="E327" s="159">
        <v>215515455</v>
      </c>
      <c r="F327" s="74" t="s">
        <v>2643</v>
      </c>
      <c r="G327" s="156"/>
    </row>
    <row r="328" spans="1:7" ht="12.75">
      <c r="A328" s="70">
        <v>140414</v>
      </c>
      <c r="B328" s="71" t="s">
        <v>105</v>
      </c>
      <c r="C328" s="72">
        <v>95</v>
      </c>
      <c r="D328" s="153"/>
      <c r="E328" s="158">
        <v>215515755</v>
      </c>
      <c r="F328" s="74" t="s">
        <v>2644</v>
      </c>
      <c r="G328" s="156"/>
    </row>
    <row r="329" spans="1:7" ht="12.75">
      <c r="A329" s="70">
        <v>140414</v>
      </c>
      <c r="B329" s="71" t="s">
        <v>105</v>
      </c>
      <c r="C329" s="72">
        <v>398</v>
      </c>
      <c r="D329" s="153"/>
      <c r="E329" s="159">
        <v>215519355</v>
      </c>
      <c r="F329" s="74" t="s">
        <v>2645</v>
      </c>
      <c r="G329" s="156"/>
    </row>
    <row r="330" spans="1:7" ht="12.75">
      <c r="A330" s="70">
        <v>140414</v>
      </c>
      <c r="B330" s="71" t="s">
        <v>105</v>
      </c>
      <c r="C330" s="72">
        <v>334</v>
      </c>
      <c r="D330" s="153"/>
      <c r="E330" s="158" t="s">
        <v>2646</v>
      </c>
      <c r="F330" s="74" t="s">
        <v>2647</v>
      </c>
      <c r="G330" s="156"/>
    </row>
    <row r="331" spans="1:7" ht="12.75">
      <c r="A331" s="70">
        <v>140414</v>
      </c>
      <c r="B331" s="71" t="s">
        <v>105</v>
      </c>
      <c r="C331" s="72">
        <v>134</v>
      </c>
      <c r="D331" s="153"/>
      <c r="E331" s="159">
        <v>215568255</v>
      </c>
      <c r="F331" s="74" t="s">
        <v>2648</v>
      </c>
      <c r="G331" s="156"/>
    </row>
    <row r="332" spans="1:7" ht="12.75">
      <c r="A332" s="70">
        <v>140414</v>
      </c>
      <c r="B332" s="71" t="s">
        <v>105</v>
      </c>
      <c r="C332" s="72">
        <v>224</v>
      </c>
      <c r="D332" s="153"/>
      <c r="E332" s="159">
        <v>215568655</v>
      </c>
      <c r="F332" s="74" t="s">
        <v>2649</v>
      </c>
      <c r="G332" s="156"/>
    </row>
    <row r="333" spans="1:7" ht="12.75">
      <c r="A333" s="70">
        <v>140414</v>
      </c>
      <c r="B333" s="71" t="s">
        <v>105</v>
      </c>
      <c r="C333" s="72">
        <v>396</v>
      </c>
      <c r="D333" s="153"/>
      <c r="E333" s="158" t="s">
        <v>2650</v>
      </c>
      <c r="F333" s="74" t="s">
        <v>2651</v>
      </c>
      <c r="G333" s="156"/>
    </row>
    <row r="334" spans="1:7" ht="12.75">
      <c r="A334" s="70">
        <v>140414</v>
      </c>
      <c r="B334" s="71" t="s">
        <v>105</v>
      </c>
      <c r="C334" s="72">
        <v>112</v>
      </c>
      <c r="D334" s="153"/>
      <c r="E334" s="158">
        <v>215568855</v>
      </c>
      <c r="F334" s="74" t="s">
        <v>2652</v>
      </c>
      <c r="G334" s="156"/>
    </row>
    <row r="335" spans="1:7" ht="22.5">
      <c r="A335" s="70">
        <v>140414</v>
      </c>
      <c r="B335" s="71" t="s">
        <v>105</v>
      </c>
      <c r="C335" s="72">
        <v>103</v>
      </c>
      <c r="D335" s="153"/>
      <c r="E335" s="159">
        <v>215586755</v>
      </c>
      <c r="F335" s="74" t="s">
        <v>2653</v>
      </c>
      <c r="G335" s="156"/>
    </row>
    <row r="336" spans="1:7" ht="12.75">
      <c r="A336" s="70">
        <v>140414</v>
      </c>
      <c r="B336" s="71" t="s">
        <v>105</v>
      </c>
      <c r="C336" s="72">
        <v>440</v>
      </c>
      <c r="D336" s="153"/>
      <c r="E336" s="158" t="s">
        <v>2654</v>
      </c>
      <c r="F336" s="74" t="s">
        <v>2655</v>
      </c>
      <c r="G336" s="156"/>
    </row>
    <row r="337" spans="1:7" ht="12.75">
      <c r="A337" s="70">
        <v>140414</v>
      </c>
      <c r="B337" s="71" t="s">
        <v>105</v>
      </c>
      <c r="C337" s="72">
        <v>183</v>
      </c>
      <c r="D337" s="153"/>
      <c r="E337" s="159">
        <v>215618256</v>
      </c>
      <c r="F337" s="74" t="s">
        <v>2656</v>
      </c>
      <c r="G337" s="156"/>
    </row>
    <row r="338" spans="1:7" ht="12.75">
      <c r="A338" s="70">
        <v>140414</v>
      </c>
      <c r="B338" s="71" t="s">
        <v>105</v>
      </c>
      <c r="C338" s="72">
        <v>21</v>
      </c>
      <c r="D338" s="153"/>
      <c r="E338" s="159">
        <v>215618756</v>
      </c>
      <c r="F338" s="74" t="s">
        <v>2657</v>
      </c>
      <c r="G338" s="156"/>
    </row>
    <row r="339" spans="1:7" ht="12.75">
      <c r="A339" s="70">
        <v>140414</v>
      </c>
      <c r="B339" s="71" t="s">
        <v>105</v>
      </c>
      <c r="C339" s="72">
        <v>125</v>
      </c>
      <c r="D339" s="153"/>
      <c r="E339" s="159">
        <v>215666456</v>
      </c>
      <c r="F339" s="74" t="s">
        <v>2658</v>
      </c>
      <c r="G339" s="156"/>
    </row>
    <row r="340" spans="1:7" ht="12.75">
      <c r="A340" s="70">
        <v>140414</v>
      </c>
      <c r="B340" s="71" t="s">
        <v>105</v>
      </c>
      <c r="C340" s="72">
        <v>566</v>
      </c>
      <c r="D340" s="153"/>
      <c r="E340" s="158">
        <v>215713657</v>
      </c>
      <c r="F340" s="74" t="s">
        <v>2659</v>
      </c>
      <c r="G340" s="156"/>
    </row>
    <row r="341" spans="1:7" ht="12.75">
      <c r="A341" s="70">
        <v>140414</v>
      </c>
      <c r="B341" s="71" t="s">
        <v>105</v>
      </c>
      <c r="C341" s="72">
        <v>291</v>
      </c>
      <c r="D341" s="153"/>
      <c r="E341" s="158">
        <v>215715757</v>
      </c>
      <c r="F341" s="74" t="s">
        <v>2660</v>
      </c>
      <c r="G341" s="156"/>
    </row>
    <row r="342" spans="1:7" ht="12.75">
      <c r="A342" s="70">
        <v>140414</v>
      </c>
      <c r="B342" s="71" t="s">
        <v>105</v>
      </c>
      <c r="C342" s="72">
        <v>105</v>
      </c>
      <c r="D342" s="153"/>
      <c r="E342" s="159">
        <v>215741357</v>
      </c>
      <c r="F342" s="74" t="s">
        <v>2661</v>
      </c>
      <c r="G342" s="156"/>
    </row>
    <row r="343" spans="1:7" ht="12.75">
      <c r="A343" s="70">
        <v>140414</v>
      </c>
      <c r="B343" s="71" t="s">
        <v>105</v>
      </c>
      <c r="C343" s="72">
        <v>180</v>
      </c>
      <c r="D343" s="153"/>
      <c r="E343" s="159">
        <v>215786757</v>
      </c>
      <c r="F343" s="74" t="s">
        <v>2662</v>
      </c>
      <c r="G343" s="156"/>
    </row>
    <row r="344" spans="1:7" ht="12.75">
      <c r="A344" s="70">
        <v>140414</v>
      </c>
      <c r="B344" s="71" t="s">
        <v>105</v>
      </c>
      <c r="C344" s="72">
        <v>246</v>
      </c>
      <c r="D344" s="153"/>
      <c r="E344" s="158" t="s">
        <v>2663</v>
      </c>
      <c r="F344" s="74" t="s">
        <v>2664</v>
      </c>
      <c r="G344" s="156"/>
    </row>
    <row r="345" spans="1:7" ht="12.75">
      <c r="A345" s="70">
        <v>140414</v>
      </c>
      <c r="B345" s="71" t="s">
        <v>105</v>
      </c>
      <c r="C345" s="72">
        <v>39</v>
      </c>
      <c r="D345" s="153"/>
      <c r="E345" s="159">
        <v>215808758</v>
      </c>
      <c r="F345" s="74" t="s">
        <v>2665</v>
      </c>
      <c r="G345" s="156"/>
    </row>
    <row r="346" spans="1:7" ht="12.75">
      <c r="A346" s="70">
        <v>140414</v>
      </c>
      <c r="B346" s="71" t="s">
        <v>105</v>
      </c>
      <c r="C346" s="72">
        <v>969</v>
      </c>
      <c r="D346" s="153"/>
      <c r="E346" s="159">
        <v>215825758</v>
      </c>
      <c r="F346" s="74" t="s">
        <v>2666</v>
      </c>
      <c r="G346" s="156"/>
    </row>
    <row r="347" spans="1:7" ht="12.75">
      <c r="A347" s="70">
        <v>140414</v>
      </c>
      <c r="B347" s="71" t="s">
        <v>105</v>
      </c>
      <c r="C347" s="72">
        <v>58</v>
      </c>
      <c r="D347" s="153"/>
      <c r="E347" s="159">
        <v>215915759</v>
      </c>
      <c r="F347" s="74" t="s">
        <v>2667</v>
      </c>
      <c r="G347" s="156"/>
    </row>
    <row r="348" spans="1:7" ht="12.75">
      <c r="A348" s="70">
        <v>140414</v>
      </c>
      <c r="B348" s="71" t="s">
        <v>105</v>
      </c>
      <c r="C348" s="72">
        <v>206</v>
      </c>
      <c r="D348" s="153"/>
      <c r="E348" s="158" t="s">
        <v>2668</v>
      </c>
      <c r="F348" s="74" t="s">
        <v>2669</v>
      </c>
      <c r="G348" s="156"/>
    </row>
    <row r="349" spans="1:7" ht="12.75">
      <c r="A349" s="70">
        <v>140414</v>
      </c>
      <c r="B349" s="71" t="s">
        <v>105</v>
      </c>
      <c r="C349" s="72">
        <v>9625</v>
      </c>
      <c r="D349" s="153"/>
      <c r="E349" s="159">
        <v>216005360</v>
      </c>
      <c r="F349" s="74" t="s">
        <v>2670</v>
      </c>
      <c r="G349" s="156"/>
    </row>
    <row r="350" spans="1:7" ht="12.75">
      <c r="A350" s="70">
        <v>140414</v>
      </c>
      <c r="B350" s="71" t="s">
        <v>105</v>
      </c>
      <c r="C350" s="72">
        <v>26</v>
      </c>
      <c r="D350" s="153"/>
      <c r="E350" s="159">
        <v>216005660</v>
      </c>
      <c r="F350" s="74" t="s">
        <v>2671</v>
      </c>
      <c r="G350" s="156"/>
    </row>
    <row r="351" spans="1:7" ht="12.75">
      <c r="A351" s="70">
        <v>140414</v>
      </c>
      <c r="B351" s="71" t="s">
        <v>105</v>
      </c>
      <c r="C351" s="72">
        <v>95</v>
      </c>
      <c r="D351" s="153"/>
      <c r="E351" s="158" t="s">
        <v>2672</v>
      </c>
      <c r="F351" s="74" t="s">
        <v>2673</v>
      </c>
      <c r="G351" s="156"/>
    </row>
    <row r="352" spans="1:7" ht="12.75">
      <c r="A352" s="70">
        <v>140414</v>
      </c>
      <c r="B352" s="71" t="s">
        <v>105</v>
      </c>
      <c r="C352" s="72">
        <v>224</v>
      </c>
      <c r="D352" s="153"/>
      <c r="E352" s="159">
        <v>216018460</v>
      </c>
      <c r="F352" s="74" t="s">
        <v>2674</v>
      </c>
      <c r="G352" s="156"/>
    </row>
    <row r="353" spans="1:7" ht="12.75">
      <c r="A353" s="70">
        <v>140414</v>
      </c>
      <c r="B353" s="71" t="s">
        <v>105</v>
      </c>
      <c r="C353" s="72">
        <v>123</v>
      </c>
      <c r="D353" s="153"/>
      <c r="E353" s="159">
        <v>216018860</v>
      </c>
      <c r="F353" s="74" t="s">
        <v>2675</v>
      </c>
      <c r="G353" s="156"/>
    </row>
    <row r="354" spans="1:7" ht="12.75">
      <c r="A354" s="70">
        <v>140414</v>
      </c>
      <c r="B354" s="71" t="s">
        <v>105</v>
      </c>
      <c r="C354" s="72">
        <v>65</v>
      </c>
      <c r="D354" s="153"/>
      <c r="E354" s="159">
        <v>216023660</v>
      </c>
      <c r="F354" s="74" t="s">
        <v>2676</v>
      </c>
      <c r="G354" s="156"/>
    </row>
    <row r="355" spans="1:7" ht="12.75">
      <c r="A355" s="70">
        <v>140414</v>
      </c>
      <c r="B355" s="71" t="s">
        <v>105</v>
      </c>
      <c r="C355" s="72">
        <v>28</v>
      </c>
      <c r="D355" s="153"/>
      <c r="E355" s="159">
        <v>216025260</v>
      </c>
      <c r="F355" s="74" t="s">
        <v>2677</v>
      </c>
      <c r="G355" s="156"/>
    </row>
    <row r="356" spans="1:7" ht="12.75">
      <c r="A356" s="70">
        <v>140414</v>
      </c>
      <c r="B356" s="71" t="s">
        <v>105</v>
      </c>
      <c r="C356" s="72">
        <v>82</v>
      </c>
      <c r="D356" s="153"/>
      <c r="E356" s="159">
        <v>216041660</v>
      </c>
      <c r="F356" s="74" t="s">
        <v>2678</v>
      </c>
      <c r="G356" s="156"/>
    </row>
    <row r="357" spans="1:7" ht="12.75">
      <c r="A357" s="70">
        <v>140414</v>
      </c>
      <c r="B357" s="71" t="s">
        <v>105</v>
      </c>
      <c r="C357" s="72">
        <v>158</v>
      </c>
      <c r="D357" s="153"/>
      <c r="E357" s="159">
        <v>216047660</v>
      </c>
      <c r="F357" s="74" t="s">
        <v>2679</v>
      </c>
      <c r="G357" s="156"/>
    </row>
    <row r="358" spans="1:7" ht="12.75">
      <c r="A358" s="70">
        <v>140414</v>
      </c>
      <c r="B358" s="71" t="s">
        <v>105</v>
      </c>
      <c r="C358" s="72">
        <v>118</v>
      </c>
      <c r="D358" s="153"/>
      <c r="E358" s="158">
        <v>216054660</v>
      </c>
      <c r="F358" s="74" t="s">
        <v>2680</v>
      </c>
      <c r="G358" s="156"/>
    </row>
    <row r="359" spans="1:7" ht="12.75">
      <c r="A359" s="70">
        <v>140414</v>
      </c>
      <c r="B359" s="71" t="s">
        <v>105</v>
      </c>
      <c r="C359" s="72">
        <v>101</v>
      </c>
      <c r="D359" s="153"/>
      <c r="E359" s="159">
        <v>216086760</v>
      </c>
      <c r="F359" s="74" t="s">
        <v>2681</v>
      </c>
      <c r="G359" s="156"/>
    </row>
    <row r="360" spans="1:7" ht="12.75">
      <c r="A360" s="70">
        <v>140414</v>
      </c>
      <c r="B360" s="71" t="s">
        <v>105</v>
      </c>
      <c r="C360" s="72">
        <v>128</v>
      </c>
      <c r="D360" s="153"/>
      <c r="E360" s="158">
        <v>216115761</v>
      </c>
      <c r="F360" s="74" t="s">
        <v>2682</v>
      </c>
      <c r="G360" s="156"/>
    </row>
    <row r="361" spans="1:7" ht="12.75">
      <c r="A361" s="70">
        <v>140414</v>
      </c>
      <c r="B361" s="71" t="s">
        <v>105</v>
      </c>
      <c r="C361" s="72">
        <v>292</v>
      </c>
      <c r="D361" s="153"/>
      <c r="E361" s="159">
        <v>216115861</v>
      </c>
      <c r="F361" s="74" t="s">
        <v>2683</v>
      </c>
      <c r="G361" s="156"/>
    </row>
    <row r="362" spans="1:7" ht="12.75">
      <c r="A362" s="70">
        <v>140414</v>
      </c>
      <c r="B362" s="71" t="s">
        <v>105</v>
      </c>
      <c r="C362" s="72">
        <v>206</v>
      </c>
      <c r="D362" s="153"/>
      <c r="E362" s="158">
        <v>216127361</v>
      </c>
      <c r="F362" s="74" t="s">
        <v>2684</v>
      </c>
      <c r="G362" s="156"/>
    </row>
    <row r="363" spans="1:7" ht="12.75">
      <c r="A363" s="70">
        <v>140414</v>
      </c>
      <c r="B363" s="71" t="s">
        <v>105</v>
      </c>
      <c r="C363" s="72">
        <v>4</v>
      </c>
      <c r="D363" s="153"/>
      <c r="E363" s="159">
        <v>216154261</v>
      </c>
      <c r="F363" s="74" t="s">
        <v>2685</v>
      </c>
      <c r="G363" s="156"/>
    </row>
    <row r="364" spans="1:7" ht="12.75">
      <c r="A364" s="70">
        <v>140414</v>
      </c>
      <c r="B364" s="71" t="s">
        <v>105</v>
      </c>
      <c r="C364" s="72">
        <v>9</v>
      </c>
      <c r="D364" s="153"/>
      <c r="E364" s="159">
        <v>216168861</v>
      </c>
      <c r="F364" s="74" t="s">
        <v>2686</v>
      </c>
      <c r="G364" s="156"/>
    </row>
    <row r="365" spans="1:7" ht="12.75">
      <c r="A365" s="70">
        <v>140414</v>
      </c>
      <c r="B365" s="71" t="s">
        <v>105</v>
      </c>
      <c r="C365" s="72">
        <v>92</v>
      </c>
      <c r="D365" s="153"/>
      <c r="E365" s="158">
        <v>216173461</v>
      </c>
      <c r="F365" s="74" t="s">
        <v>2687</v>
      </c>
      <c r="G365" s="156"/>
    </row>
    <row r="366" spans="1:7" ht="12.75">
      <c r="A366" s="70">
        <v>140414</v>
      </c>
      <c r="B366" s="71" t="s">
        <v>105</v>
      </c>
      <c r="C366" s="72">
        <v>150</v>
      </c>
      <c r="D366" s="153"/>
      <c r="E366" s="159">
        <v>216213062</v>
      </c>
      <c r="F366" s="74" t="s">
        <v>2688</v>
      </c>
      <c r="G366" s="156"/>
    </row>
    <row r="367" spans="1:7" ht="12.75">
      <c r="A367" s="70">
        <v>140414</v>
      </c>
      <c r="B367" s="71" t="s">
        <v>105</v>
      </c>
      <c r="C367" s="72">
        <v>102</v>
      </c>
      <c r="D367" s="153"/>
      <c r="E367" s="159">
        <v>216215362</v>
      </c>
      <c r="F367" s="74" t="s">
        <v>2689</v>
      </c>
      <c r="G367" s="156"/>
    </row>
    <row r="368" spans="1:7" ht="12.75">
      <c r="A368" s="70">
        <v>140414</v>
      </c>
      <c r="B368" s="71" t="s">
        <v>105</v>
      </c>
      <c r="C368" s="72">
        <v>131</v>
      </c>
      <c r="D368" s="153"/>
      <c r="E368" s="158">
        <v>216215762</v>
      </c>
      <c r="F368" s="74" t="s">
        <v>2690</v>
      </c>
      <c r="G368" s="156"/>
    </row>
    <row r="369" spans="1:7" ht="12.75">
      <c r="A369" s="70">
        <v>140414</v>
      </c>
      <c r="B369" s="71" t="s">
        <v>105</v>
      </c>
      <c r="C369" s="72">
        <v>123</v>
      </c>
      <c r="D369" s="153"/>
      <c r="E369" s="159">
        <v>216225862</v>
      </c>
      <c r="F369" s="74" t="s">
        <v>2691</v>
      </c>
      <c r="G369" s="156"/>
    </row>
    <row r="370" spans="1:7" ht="12.75">
      <c r="A370" s="70">
        <v>140414</v>
      </c>
      <c r="B370" s="71" t="s">
        <v>105</v>
      </c>
      <c r="C370" s="72">
        <v>145</v>
      </c>
      <c r="D370" s="153"/>
      <c r="E370" s="158">
        <v>216268162</v>
      </c>
      <c r="F370" s="74" t="s">
        <v>2692</v>
      </c>
      <c r="G370" s="156"/>
    </row>
    <row r="371" spans="1:7" ht="12.75">
      <c r="A371" s="70">
        <v>140414</v>
      </c>
      <c r="B371" s="71" t="s">
        <v>105</v>
      </c>
      <c r="C371" s="72">
        <v>221</v>
      </c>
      <c r="D371" s="153"/>
      <c r="E371" s="158">
        <v>216315763</v>
      </c>
      <c r="F371" s="74" t="s">
        <v>2693</v>
      </c>
      <c r="G371" s="156"/>
    </row>
    <row r="372" spans="1:7" ht="12.75">
      <c r="A372" s="70">
        <v>140414</v>
      </c>
      <c r="B372" s="71" t="s">
        <v>105</v>
      </c>
      <c r="C372" s="72">
        <v>39</v>
      </c>
      <c r="D372" s="153"/>
      <c r="E372" s="158">
        <v>216373563</v>
      </c>
      <c r="F372" s="74" t="s">
        <v>2694</v>
      </c>
      <c r="G372" s="156"/>
    </row>
    <row r="373" spans="1:7" ht="12.75">
      <c r="A373" s="70">
        <v>140414</v>
      </c>
      <c r="B373" s="71" t="s">
        <v>105</v>
      </c>
      <c r="C373" s="72">
        <v>654</v>
      </c>
      <c r="D373" s="153"/>
      <c r="E373" s="158">
        <v>216376563</v>
      </c>
      <c r="F373" s="74" t="s">
        <v>2695</v>
      </c>
      <c r="G373" s="156"/>
    </row>
    <row r="374" spans="1:7" ht="12.75">
      <c r="A374" s="70">
        <v>140414</v>
      </c>
      <c r="B374" s="71" t="s">
        <v>105</v>
      </c>
      <c r="C374" s="72">
        <v>85</v>
      </c>
      <c r="D374" s="153"/>
      <c r="E374" s="159">
        <v>216376863</v>
      </c>
      <c r="F374" s="74" t="s">
        <v>2696</v>
      </c>
      <c r="G374" s="156"/>
    </row>
    <row r="375" spans="1:7" ht="12.75">
      <c r="A375" s="70">
        <v>140414</v>
      </c>
      <c r="B375" s="71" t="s">
        <v>105</v>
      </c>
      <c r="C375" s="72">
        <v>221</v>
      </c>
      <c r="D375" s="153"/>
      <c r="E375" s="158">
        <v>216385263</v>
      </c>
      <c r="F375" s="74" t="s">
        <v>2697</v>
      </c>
      <c r="G375" s="156"/>
    </row>
    <row r="376" spans="1:7" ht="12.75">
      <c r="A376" s="70">
        <v>140414</v>
      </c>
      <c r="B376" s="71" t="s">
        <v>105</v>
      </c>
      <c r="C376" s="72">
        <v>488</v>
      </c>
      <c r="D376" s="153"/>
      <c r="E376" s="158" t="s">
        <v>2698</v>
      </c>
      <c r="F376" s="74" t="s">
        <v>2699</v>
      </c>
      <c r="G376" s="156"/>
    </row>
    <row r="377" spans="1:7" ht="12.75">
      <c r="A377" s="70">
        <v>140414</v>
      </c>
      <c r="B377" s="71" t="s">
        <v>105</v>
      </c>
      <c r="C377" s="72">
        <v>119</v>
      </c>
      <c r="D377" s="153"/>
      <c r="E377" s="158" t="s">
        <v>2700</v>
      </c>
      <c r="F377" s="74" t="s">
        <v>2701</v>
      </c>
      <c r="G377" s="156"/>
    </row>
    <row r="378" spans="1:7" ht="12.75">
      <c r="A378" s="70">
        <v>140414</v>
      </c>
      <c r="B378" s="71" t="s">
        <v>105</v>
      </c>
      <c r="C378" s="72">
        <v>170</v>
      </c>
      <c r="D378" s="153"/>
      <c r="E378" s="158" t="s">
        <v>2702</v>
      </c>
      <c r="F378" s="74" t="s">
        <v>2703</v>
      </c>
      <c r="G378" s="156"/>
    </row>
    <row r="379" spans="1:7" ht="12.75">
      <c r="A379" s="70">
        <v>140414</v>
      </c>
      <c r="B379" s="71" t="s">
        <v>105</v>
      </c>
      <c r="C379" s="72">
        <v>117</v>
      </c>
      <c r="D379" s="153"/>
      <c r="E379" s="158">
        <v>216415764</v>
      </c>
      <c r="F379" s="74" t="s">
        <v>2704</v>
      </c>
      <c r="G379" s="156"/>
    </row>
    <row r="380" spans="1:7" ht="12.75">
      <c r="A380" s="70">
        <v>140414</v>
      </c>
      <c r="B380" s="71" t="s">
        <v>105</v>
      </c>
      <c r="C380" s="72">
        <v>95</v>
      </c>
      <c r="D380" s="153"/>
      <c r="E380" s="159">
        <v>216468264</v>
      </c>
      <c r="F380" s="74" t="s">
        <v>2705</v>
      </c>
      <c r="G380" s="156"/>
    </row>
    <row r="381" spans="1:7" ht="12.75">
      <c r="A381" s="70">
        <v>140414</v>
      </c>
      <c r="B381" s="71" t="s">
        <v>105</v>
      </c>
      <c r="C381" s="72">
        <v>176</v>
      </c>
      <c r="D381" s="153"/>
      <c r="E381" s="158" t="s">
        <v>2706</v>
      </c>
      <c r="F381" s="74" t="s">
        <v>2707</v>
      </c>
      <c r="G381" s="156"/>
    </row>
    <row r="382" spans="1:7" ht="12.75">
      <c r="A382" s="70">
        <v>140414</v>
      </c>
      <c r="B382" s="71" t="s">
        <v>105</v>
      </c>
      <c r="C382" s="72">
        <v>1577</v>
      </c>
      <c r="D382" s="153"/>
      <c r="E382" s="159">
        <v>216476364</v>
      </c>
      <c r="F382" s="74" t="s">
        <v>2708</v>
      </c>
      <c r="G382" s="156"/>
    </row>
    <row r="383" spans="1:7" ht="12.75">
      <c r="A383" s="70">
        <v>140414</v>
      </c>
      <c r="B383" s="71" t="s">
        <v>105</v>
      </c>
      <c r="C383" s="72">
        <v>223</v>
      </c>
      <c r="D383" s="153"/>
      <c r="E383" s="158" t="s">
        <v>2709</v>
      </c>
      <c r="F383" s="74" t="s">
        <v>2710</v>
      </c>
      <c r="G383" s="156"/>
    </row>
    <row r="384" spans="1:7" ht="12.75">
      <c r="A384" s="70">
        <v>140414</v>
      </c>
      <c r="B384" s="71" t="s">
        <v>105</v>
      </c>
      <c r="C384" s="72">
        <v>128</v>
      </c>
      <c r="D384" s="153"/>
      <c r="E384" s="158">
        <v>216517665</v>
      </c>
      <c r="F384" s="74" t="s">
        <v>2711</v>
      </c>
      <c r="G384" s="156"/>
    </row>
    <row r="385" spans="1:7" ht="12.75">
      <c r="A385" s="70">
        <v>140414</v>
      </c>
      <c r="B385" s="71" t="s">
        <v>105</v>
      </c>
      <c r="C385" s="72">
        <v>368</v>
      </c>
      <c r="D385" s="153"/>
      <c r="E385" s="159">
        <v>216586865</v>
      </c>
      <c r="F385" s="74" t="s">
        <v>2712</v>
      </c>
      <c r="G385" s="156"/>
    </row>
    <row r="386" spans="1:7" ht="12.75">
      <c r="A386" s="70">
        <v>140414</v>
      </c>
      <c r="B386" s="71" t="s">
        <v>105</v>
      </c>
      <c r="C386" s="72">
        <v>402</v>
      </c>
      <c r="D386" s="153"/>
      <c r="E386" s="159">
        <v>216605266</v>
      </c>
      <c r="F386" s="74" t="s">
        <v>2713</v>
      </c>
      <c r="G386" s="156"/>
    </row>
    <row r="387" spans="1:7" ht="12.75">
      <c r="A387" s="70">
        <v>140414</v>
      </c>
      <c r="B387" s="71" t="s">
        <v>105</v>
      </c>
      <c r="C387" s="72">
        <v>123</v>
      </c>
      <c r="D387" s="153"/>
      <c r="E387" s="159">
        <v>216615466</v>
      </c>
      <c r="F387" s="74" t="s">
        <v>2714</v>
      </c>
      <c r="G387" s="156"/>
    </row>
    <row r="388" spans="1:7" ht="12.75">
      <c r="A388" s="70">
        <v>140414</v>
      </c>
      <c r="B388" s="71" t="s">
        <v>105</v>
      </c>
      <c r="C388" s="72">
        <v>108</v>
      </c>
      <c r="D388" s="153"/>
      <c r="E388" s="159">
        <v>216668266</v>
      </c>
      <c r="F388" s="74" t="s">
        <v>2715</v>
      </c>
      <c r="G388" s="156"/>
    </row>
    <row r="389" spans="1:7" ht="12.75">
      <c r="A389" s="70">
        <v>140414</v>
      </c>
      <c r="B389" s="71" t="s">
        <v>105</v>
      </c>
      <c r="C389" s="72">
        <v>248</v>
      </c>
      <c r="D389" s="153"/>
      <c r="E389" s="158" t="s">
        <v>2716</v>
      </c>
      <c r="F389" s="74" t="s">
        <v>2717</v>
      </c>
      <c r="G389" s="156"/>
    </row>
    <row r="390" spans="1:7" ht="12.75">
      <c r="A390" s="70">
        <v>140414</v>
      </c>
      <c r="B390" s="71" t="s">
        <v>105</v>
      </c>
      <c r="C390" s="72">
        <v>396</v>
      </c>
      <c r="D390" s="153"/>
      <c r="E390" s="158" t="s">
        <v>2718</v>
      </c>
      <c r="F390" s="74" t="s">
        <v>2719</v>
      </c>
      <c r="G390" s="156"/>
    </row>
    <row r="391" spans="1:7" ht="12.75">
      <c r="A391" s="70">
        <v>140414</v>
      </c>
      <c r="B391" s="71" t="s">
        <v>105</v>
      </c>
      <c r="C391" s="72">
        <v>23</v>
      </c>
      <c r="D391" s="153"/>
      <c r="E391" s="159">
        <v>216715367</v>
      </c>
      <c r="F391" s="74" t="s">
        <v>2720</v>
      </c>
      <c r="G391" s="156"/>
    </row>
    <row r="392" spans="1:7" ht="12.75">
      <c r="A392" s="70">
        <v>140414</v>
      </c>
      <c r="B392" s="71" t="s">
        <v>105</v>
      </c>
      <c r="C392" s="72">
        <v>151</v>
      </c>
      <c r="D392" s="153"/>
      <c r="E392" s="158" t="s">
        <v>2721</v>
      </c>
      <c r="F392" s="74" t="s">
        <v>2722</v>
      </c>
      <c r="G392" s="156"/>
    </row>
    <row r="393" spans="1:7" ht="12.75">
      <c r="A393" s="70">
        <v>140414</v>
      </c>
      <c r="B393" s="71" t="s">
        <v>105</v>
      </c>
      <c r="C393" s="72">
        <v>229</v>
      </c>
      <c r="D393" s="153"/>
      <c r="E393" s="158">
        <v>216717867</v>
      </c>
      <c r="F393" s="74" t="s">
        <v>2723</v>
      </c>
      <c r="G393" s="156"/>
    </row>
    <row r="394" spans="1:7" ht="12.75">
      <c r="A394" s="70">
        <v>140414</v>
      </c>
      <c r="B394" s="71" t="s">
        <v>105</v>
      </c>
      <c r="C394" s="72">
        <v>63</v>
      </c>
      <c r="D394" s="153"/>
      <c r="E394" s="159">
        <v>216725867</v>
      </c>
      <c r="F394" s="74" t="s">
        <v>2724</v>
      </c>
      <c r="G394" s="156"/>
    </row>
    <row r="395" spans="1:7" ht="12.75">
      <c r="A395" s="70">
        <v>140414</v>
      </c>
      <c r="B395" s="71" t="s">
        <v>105</v>
      </c>
      <c r="C395" s="72">
        <v>120</v>
      </c>
      <c r="D395" s="153"/>
      <c r="E395" s="158" t="s">
        <v>2725</v>
      </c>
      <c r="F395" s="74" t="s">
        <v>2726</v>
      </c>
      <c r="G395" s="156"/>
    </row>
    <row r="396" spans="1:7" ht="12.75">
      <c r="A396" s="70">
        <v>140414</v>
      </c>
      <c r="B396" s="71" t="s">
        <v>105</v>
      </c>
      <c r="C396" s="72">
        <v>76</v>
      </c>
      <c r="D396" s="153"/>
      <c r="E396" s="159">
        <v>216768867</v>
      </c>
      <c r="F396" s="74" t="s">
        <v>2727</v>
      </c>
      <c r="G396" s="156"/>
    </row>
    <row r="397" spans="1:7" ht="12.75">
      <c r="A397" s="70">
        <v>140414</v>
      </c>
      <c r="B397" s="71" t="s">
        <v>105</v>
      </c>
      <c r="C397" s="72">
        <v>34</v>
      </c>
      <c r="D397" s="153"/>
      <c r="E397" s="159">
        <v>216773067</v>
      </c>
      <c r="F397" s="74" t="s">
        <v>2728</v>
      </c>
      <c r="G397" s="156"/>
    </row>
    <row r="398" spans="1:7" ht="12.75">
      <c r="A398" s="70">
        <v>140414</v>
      </c>
      <c r="B398" s="71" t="s">
        <v>105</v>
      </c>
      <c r="C398" s="72">
        <v>108</v>
      </c>
      <c r="D398" s="153"/>
      <c r="E398" s="159">
        <v>216805368</v>
      </c>
      <c r="F398" s="74" t="s">
        <v>2729</v>
      </c>
      <c r="G398" s="156"/>
    </row>
    <row r="399" spans="1:7" ht="12.75">
      <c r="A399" s="70">
        <v>140414</v>
      </c>
      <c r="B399" s="71" t="s">
        <v>105</v>
      </c>
      <c r="C399" s="72">
        <v>20</v>
      </c>
      <c r="D399" s="153"/>
      <c r="E399" s="159">
        <v>216823068</v>
      </c>
      <c r="F399" s="74" t="s">
        <v>2730</v>
      </c>
      <c r="G399" s="156"/>
    </row>
    <row r="400" spans="1:7" ht="12.75">
      <c r="A400" s="70">
        <v>140414</v>
      </c>
      <c r="B400" s="71" t="s">
        <v>105</v>
      </c>
      <c r="C400" s="72">
        <v>230</v>
      </c>
      <c r="D400" s="153"/>
      <c r="E400" s="159">
        <v>216850568</v>
      </c>
      <c r="F400" s="74" t="s">
        <v>2731</v>
      </c>
      <c r="G400" s="156"/>
    </row>
    <row r="401" spans="1:7" ht="12.75">
      <c r="A401" s="70">
        <v>140414</v>
      </c>
      <c r="B401" s="71" t="s">
        <v>105</v>
      </c>
      <c r="C401" s="72">
        <v>117</v>
      </c>
      <c r="D401" s="153"/>
      <c r="E401" s="159">
        <v>216868368</v>
      </c>
      <c r="F401" s="74" t="s">
        <v>2732</v>
      </c>
      <c r="G401" s="156"/>
    </row>
    <row r="402" spans="1:7" ht="12.75">
      <c r="A402" s="70">
        <v>140414</v>
      </c>
      <c r="B402" s="71" t="s">
        <v>105</v>
      </c>
      <c r="C402" s="72">
        <v>114</v>
      </c>
      <c r="D402" s="153"/>
      <c r="E402" s="158" t="s">
        <v>2733</v>
      </c>
      <c r="F402" s="74" t="s">
        <v>2734</v>
      </c>
      <c r="G402" s="156"/>
    </row>
    <row r="403" spans="1:7" ht="12.75">
      <c r="A403" s="70">
        <v>140414</v>
      </c>
      <c r="B403" s="71" t="s">
        <v>105</v>
      </c>
      <c r="C403" s="72">
        <v>6</v>
      </c>
      <c r="D403" s="153"/>
      <c r="E403" s="159">
        <v>216873168</v>
      </c>
      <c r="F403" s="74" t="s">
        <v>2735</v>
      </c>
      <c r="G403" s="156"/>
    </row>
    <row r="404" spans="1:7" ht="12.75">
      <c r="A404" s="70">
        <v>140414</v>
      </c>
      <c r="B404" s="71" t="s">
        <v>105</v>
      </c>
      <c r="C404" s="72">
        <v>371</v>
      </c>
      <c r="D404" s="153"/>
      <c r="E404" s="158">
        <v>216873268</v>
      </c>
      <c r="F404" s="74" t="s">
        <v>2736</v>
      </c>
      <c r="G404" s="156"/>
    </row>
    <row r="405" spans="1:7" ht="12.75">
      <c r="A405" s="70">
        <v>140414</v>
      </c>
      <c r="B405" s="71" t="s">
        <v>105</v>
      </c>
      <c r="C405" s="72">
        <v>479</v>
      </c>
      <c r="D405" s="153"/>
      <c r="E405" s="159">
        <v>216886568</v>
      </c>
      <c r="F405" s="74" t="s">
        <v>2737</v>
      </c>
      <c r="G405" s="156"/>
    </row>
    <row r="406" spans="1:7" ht="12.75">
      <c r="A406" s="70">
        <v>140414</v>
      </c>
      <c r="B406" s="71" t="s">
        <v>105</v>
      </c>
      <c r="C406" s="72">
        <v>32</v>
      </c>
      <c r="D406" s="153"/>
      <c r="E406" s="159">
        <v>216915469</v>
      </c>
      <c r="F406" s="74" t="s">
        <v>2738</v>
      </c>
      <c r="G406" s="156"/>
    </row>
    <row r="407" spans="1:7" ht="12.75">
      <c r="A407" s="70">
        <v>140414</v>
      </c>
      <c r="B407" s="71" t="s">
        <v>105</v>
      </c>
      <c r="C407" s="72">
        <v>91</v>
      </c>
      <c r="D407" s="153"/>
      <c r="E407" s="159">
        <v>216968169</v>
      </c>
      <c r="F407" s="74" t="s">
        <v>2739</v>
      </c>
      <c r="G407" s="156"/>
    </row>
    <row r="408" spans="1:7" ht="12.75">
      <c r="A408" s="70">
        <v>140414</v>
      </c>
      <c r="B408" s="71" t="s">
        <v>105</v>
      </c>
      <c r="C408" s="72">
        <v>210</v>
      </c>
      <c r="D408" s="153"/>
      <c r="E408" s="159">
        <v>216968669</v>
      </c>
      <c r="F408" s="74" t="s">
        <v>2740</v>
      </c>
      <c r="G408" s="156"/>
    </row>
    <row r="409" spans="1:7" ht="12.75">
      <c r="A409" s="70">
        <v>140414</v>
      </c>
      <c r="B409" s="71" t="s">
        <v>105</v>
      </c>
      <c r="C409" s="72">
        <v>153</v>
      </c>
      <c r="D409" s="153"/>
      <c r="E409" s="159">
        <v>216976869</v>
      </c>
      <c r="F409" s="74" t="s">
        <v>2741</v>
      </c>
      <c r="G409" s="156"/>
    </row>
    <row r="410" spans="1:7" ht="12.75">
      <c r="A410" s="70">
        <v>140414</v>
      </c>
      <c r="B410" s="71" t="s">
        <v>105</v>
      </c>
      <c r="C410" s="72">
        <v>238</v>
      </c>
      <c r="D410" s="153"/>
      <c r="E410" s="159">
        <v>216986569</v>
      </c>
      <c r="F410" s="74" t="s">
        <v>2742</v>
      </c>
      <c r="G410" s="156"/>
    </row>
    <row r="411" spans="1:7" ht="12.75">
      <c r="A411" s="70">
        <v>140414</v>
      </c>
      <c r="B411" s="71" t="s">
        <v>105</v>
      </c>
      <c r="C411" s="72">
        <v>293</v>
      </c>
      <c r="D411" s="153"/>
      <c r="E411" s="159">
        <v>217005670</v>
      </c>
      <c r="F411" s="74" t="s">
        <v>2743</v>
      </c>
      <c r="G411" s="156"/>
    </row>
    <row r="412" spans="1:7" ht="12.75">
      <c r="A412" s="70">
        <v>140414</v>
      </c>
      <c r="B412" s="71" t="s">
        <v>105</v>
      </c>
      <c r="C412" s="72">
        <v>178</v>
      </c>
      <c r="D412" s="153"/>
      <c r="E412" s="159">
        <v>217008770</v>
      </c>
      <c r="F412" s="74" t="s">
        <v>2744</v>
      </c>
      <c r="G412" s="156"/>
    </row>
    <row r="413" spans="1:7" ht="12.75">
      <c r="A413" s="70">
        <v>140414</v>
      </c>
      <c r="B413" s="71" t="s">
        <v>105</v>
      </c>
      <c r="C413" s="72">
        <v>738</v>
      </c>
      <c r="D413" s="153"/>
      <c r="E413" s="159">
        <v>217013670</v>
      </c>
      <c r="F413" s="74" t="s">
        <v>2745</v>
      </c>
      <c r="G413" s="156"/>
    </row>
    <row r="414" spans="1:7" ht="12.75">
      <c r="A414" s="70">
        <v>140414</v>
      </c>
      <c r="B414" s="71" t="s">
        <v>105</v>
      </c>
      <c r="C414" s="72">
        <v>95</v>
      </c>
      <c r="D414" s="153"/>
      <c r="E414" s="159">
        <v>217041770</v>
      </c>
      <c r="F414" s="74" t="s">
        <v>2746</v>
      </c>
      <c r="G414" s="156"/>
    </row>
    <row r="415" spans="1:7" ht="12.75">
      <c r="A415" s="70">
        <v>140414</v>
      </c>
      <c r="B415" s="71" t="s">
        <v>105</v>
      </c>
      <c r="C415" s="72">
        <v>4</v>
      </c>
      <c r="D415" s="153"/>
      <c r="E415" s="159">
        <v>217047570</v>
      </c>
      <c r="F415" s="74" t="s">
        <v>2747</v>
      </c>
      <c r="G415" s="156"/>
    </row>
    <row r="416" spans="1:7" ht="12.75">
      <c r="A416" s="70">
        <v>140414</v>
      </c>
      <c r="B416" s="71" t="s">
        <v>105</v>
      </c>
      <c r="C416" s="72">
        <v>161</v>
      </c>
      <c r="D416" s="153"/>
      <c r="E416" s="159">
        <v>217050370</v>
      </c>
      <c r="F416" s="74" t="s">
        <v>2748</v>
      </c>
      <c r="G416" s="156"/>
    </row>
    <row r="417" spans="1:7" ht="12.75">
      <c r="A417" s="70">
        <v>140414</v>
      </c>
      <c r="B417" s="71" t="s">
        <v>105</v>
      </c>
      <c r="C417" s="72">
        <v>27</v>
      </c>
      <c r="D417" s="153"/>
      <c r="E417" s="159">
        <v>217054670</v>
      </c>
      <c r="F417" s="74" t="s">
        <v>2749</v>
      </c>
      <c r="G417" s="156"/>
    </row>
    <row r="418" spans="1:7" ht="12.75">
      <c r="A418" s="70">
        <v>140414</v>
      </c>
      <c r="B418" s="71" t="s">
        <v>105</v>
      </c>
      <c r="C418" s="72">
        <v>126</v>
      </c>
      <c r="D418" s="153"/>
      <c r="E418" s="159">
        <v>217066170</v>
      </c>
      <c r="F418" s="74" t="s">
        <v>2750</v>
      </c>
      <c r="G418" s="156"/>
    </row>
    <row r="419" spans="1:7" ht="12.75">
      <c r="A419" s="70">
        <v>140414</v>
      </c>
      <c r="B419" s="71" t="s">
        <v>105</v>
      </c>
      <c r="C419" s="72">
        <v>73</v>
      </c>
      <c r="D419" s="153"/>
      <c r="E419" s="158" t="s">
        <v>2751</v>
      </c>
      <c r="F419" s="74" t="s">
        <v>2752</v>
      </c>
      <c r="G419" s="156"/>
    </row>
    <row r="420" spans="1:7" ht="12.75">
      <c r="A420" s="70">
        <v>140414</v>
      </c>
      <c r="B420" s="71" t="s">
        <v>105</v>
      </c>
      <c r="C420" s="72">
        <v>154</v>
      </c>
      <c r="D420" s="153"/>
      <c r="E420" s="159">
        <v>217068770</v>
      </c>
      <c r="F420" s="74" t="s">
        <v>2753</v>
      </c>
      <c r="G420" s="156"/>
    </row>
    <row r="421" spans="1:7" ht="12.75">
      <c r="A421" s="70">
        <v>140414</v>
      </c>
      <c r="B421" s="71" t="s">
        <v>105</v>
      </c>
      <c r="C421" s="72">
        <v>30</v>
      </c>
      <c r="D421" s="153"/>
      <c r="E421" s="159">
        <v>217073270</v>
      </c>
      <c r="F421" s="74" t="s">
        <v>2754</v>
      </c>
      <c r="G421" s="156"/>
    </row>
    <row r="422" spans="1:7" ht="12.75">
      <c r="A422" s="70">
        <v>140414</v>
      </c>
      <c r="B422" s="71" t="s">
        <v>105</v>
      </c>
      <c r="C422" s="72">
        <v>195</v>
      </c>
      <c r="D422" s="153"/>
      <c r="E422" s="158">
        <v>217073770</v>
      </c>
      <c r="F422" s="74" t="s">
        <v>2755</v>
      </c>
      <c r="G422" s="156"/>
    </row>
    <row r="423" spans="1:7" ht="12.75">
      <c r="A423" s="70">
        <v>140414</v>
      </c>
      <c r="B423" s="71" t="s">
        <v>105</v>
      </c>
      <c r="C423" s="72">
        <v>297</v>
      </c>
      <c r="D423" s="153"/>
      <c r="E423" s="158">
        <v>217173671</v>
      </c>
      <c r="F423" s="74" t="s">
        <v>2756</v>
      </c>
      <c r="G423" s="156"/>
    </row>
    <row r="424" spans="1:7" ht="12.75">
      <c r="A424" s="70">
        <v>140414</v>
      </c>
      <c r="B424" s="71" t="s">
        <v>105</v>
      </c>
      <c r="C424" s="72">
        <v>229</v>
      </c>
      <c r="D424" s="153"/>
      <c r="E424" s="159">
        <v>217186571</v>
      </c>
      <c r="F424" s="74" t="s">
        <v>2757</v>
      </c>
      <c r="G424" s="156"/>
    </row>
    <row r="425" spans="1:7" ht="12.75">
      <c r="A425" s="70">
        <v>140414</v>
      </c>
      <c r="B425" s="71" t="s">
        <v>105</v>
      </c>
      <c r="C425" s="72">
        <v>108</v>
      </c>
      <c r="D425" s="153"/>
      <c r="E425" s="158" t="s">
        <v>2758</v>
      </c>
      <c r="F425" s="74" t="s">
        <v>2759</v>
      </c>
      <c r="G425" s="156"/>
    </row>
    <row r="426" spans="1:7" ht="12.75">
      <c r="A426" s="70">
        <v>140414</v>
      </c>
      <c r="B426" s="71" t="s">
        <v>105</v>
      </c>
      <c r="C426" s="72">
        <v>136</v>
      </c>
      <c r="D426" s="153"/>
      <c r="E426" s="159">
        <v>217215272</v>
      </c>
      <c r="F426" s="74" t="s">
        <v>2760</v>
      </c>
      <c r="G426" s="156"/>
    </row>
    <row r="427" spans="1:7" ht="12.75">
      <c r="A427" s="70">
        <v>140414</v>
      </c>
      <c r="B427" s="71" t="s">
        <v>105</v>
      </c>
      <c r="C427" s="72">
        <v>7498</v>
      </c>
      <c r="D427" s="153"/>
      <c r="E427" s="158" t="s">
        <v>2761</v>
      </c>
      <c r="F427" s="74" t="s">
        <v>2762</v>
      </c>
      <c r="G427" s="156"/>
    </row>
    <row r="428" spans="1:7" ht="12.75">
      <c r="A428" s="70">
        <v>140414</v>
      </c>
      <c r="B428" s="71" t="s">
        <v>105</v>
      </c>
      <c r="C428" s="72">
        <v>198</v>
      </c>
      <c r="D428" s="153"/>
      <c r="E428" s="159">
        <v>217217272</v>
      </c>
      <c r="F428" s="74" t="s">
        <v>2763</v>
      </c>
      <c r="G428" s="156"/>
    </row>
    <row r="429" spans="1:7" ht="12.75">
      <c r="A429" s="70">
        <v>140414</v>
      </c>
      <c r="B429" s="71" t="s">
        <v>105</v>
      </c>
      <c r="C429" s="72">
        <v>254</v>
      </c>
      <c r="D429" s="153"/>
      <c r="E429" s="159">
        <v>217225372</v>
      </c>
      <c r="F429" s="74" t="s">
        <v>2764</v>
      </c>
      <c r="G429" s="156"/>
    </row>
    <row r="430" spans="1:7" ht="12.75">
      <c r="A430" s="70">
        <v>140414</v>
      </c>
      <c r="B430" s="71" t="s">
        <v>105</v>
      </c>
      <c r="C430" s="72">
        <v>504</v>
      </c>
      <c r="D430" s="153"/>
      <c r="E430" s="159">
        <v>217225772</v>
      </c>
      <c r="F430" s="74" t="s">
        <v>2765</v>
      </c>
      <c r="G430" s="156"/>
    </row>
    <row r="431" spans="1:7" ht="12.75">
      <c r="A431" s="70">
        <v>140414</v>
      </c>
      <c r="B431" s="71" t="s">
        <v>105</v>
      </c>
      <c r="C431" s="72">
        <v>180</v>
      </c>
      <c r="D431" s="153"/>
      <c r="E431" s="159">
        <v>217241872</v>
      </c>
      <c r="F431" s="74" t="s">
        <v>2766</v>
      </c>
      <c r="G431" s="156"/>
    </row>
    <row r="432" spans="1:7" ht="12.75">
      <c r="A432" s="70">
        <v>140414</v>
      </c>
      <c r="B432" s="71" t="s">
        <v>105</v>
      </c>
      <c r="C432" s="72">
        <v>168</v>
      </c>
      <c r="D432" s="153"/>
      <c r="E432" s="159">
        <v>217254172</v>
      </c>
      <c r="F432" s="74" t="s">
        <v>2767</v>
      </c>
      <c r="G432" s="156"/>
    </row>
    <row r="433" spans="1:7" ht="12.75">
      <c r="A433" s="70">
        <v>140414</v>
      </c>
      <c r="B433" s="71" t="s">
        <v>105</v>
      </c>
      <c r="C433" s="72">
        <v>165</v>
      </c>
      <c r="D433" s="153"/>
      <c r="E433" s="159">
        <v>217263272</v>
      </c>
      <c r="F433" s="74" t="s">
        <v>2768</v>
      </c>
      <c r="G433" s="156"/>
    </row>
    <row r="434" spans="1:7" ht="12.75">
      <c r="A434" s="70">
        <v>140414</v>
      </c>
      <c r="B434" s="71" t="s">
        <v>105</v>
      </c>
      <c r="C434" s="72">
        <v>162</v>
      </c>
      <c r="D434" s="153"/>
      <c r="E434" s="159">
        <v>217266572</v>
      </c>
      <c r="F434" s="74" t="s">
        <v>2769</v>
      </c>
      <c r="G434" s="156"/>
    </row>
    <row r="435" spans="1:7" ht="12.75">
      <c r="A435" s="70">
        <v>140414</v>
      </c>
      <c r="B435" s="71" t="s">
        <v>105</v>
      </c>
      <c r="C435" s="72">
        <v>286</v>
      </c>
      <c r="D435" s="153"/>
      <c r="E435" s="159">
        <v>217268572</v>
      </c>
      <c r="F435" s="74" t="s">
        <v>2770</v>
      </c>
      <c r="G435" s="156"/>
    </row>
    <row r="436" spans="1:7" ht="12.75">
      <c r="A436" s="70">
        <v>140414</v>
      </c>
      <c r="B436" s="71" t="s">
        <v>105</v>
      </c>
      <c r="C436" s="72">
        <v>18</v>
      </c>
      <c r="D436" s="153"/>
      <c r="E436" s="159">
        <v>217313873</v>
      </c>
      <c r="F436" s="74" t="s">
        <v>2771</v>
      </c>
      <c r="G436" s="156"/>
    </row>
    <row r="437" spans="1:7" ht="12.75">
      <c r="A437" s="70">
        <v>140414</v>
      </c>
      <c r="B437" s="71" t="s">
        <v>105</v>
      </c>
      <c r="C437" s="72">
        <v>148</v>
      </c>
      <c r="D437" s="153"/>
      <c r="E437" s="159">
        <v>217315673</v>
      </c>
      <c r="F437" s="74" t="s">
        <v>2772</v>
      </c>
      <c r="G437" s="156"/>
    </row>
    <row r="438" spans="1:7" ht="12.75">
      <c r="A438" s="70">
        <v>140414</v>
      </c>
      <c r="B438" s="71" t="s">
        <v>105</v>
      </c>
      <c r="C438" s="72">
        <v>473</v>
      </c>
      <c r="D438" s="153"/>
      <c r="E438" s="158">
        <v>217317873</v>
      </c>
      <c r="F438" s="74" t="s">
        <v>2773</v>
      </c>
      <c r="G438" s="156"/>
    </row>
    <row r="439" spans="1:7" ht="12.75">
      <c r="A439" s="70">
        <v>140414</v>
      </c>
      <c r="B439" s="71" t="s">
        <v>105</v>
      </c>
      <c r="C439" s="72">
        <v>98</v>
      </c>
      <c r="D439" s="153"/>
      <c r="E439" s="159">
        <v>217325473</v>
      </c>
      <c r="F439" s="74" t="s">
        <v>2774</v>
      </c>
      <c r="G439" s="156"/>
    </row>
    <row r="440" spans="1:7" ht="12.75">
      <c r="A440" s="70">
        <v>140414</v>
      </c>
      <c r="B440" s="71" t="s">
        <v>105</v>
      </c>
      <c r="C440" s="72">
        <v>162</v>
      </c>
      <c r="D440" s="153"/>
      <c r="E440" s="159">
        <v>217350573</v>
      </c>
      <c r="F440" s="74" t="s">
        <v>2775</v>
      </c>
      <c r="G440" s="156"/>
    </row>
    <row r="441" spans="1:7" ht="12.75">
      <c r="A441" s="70">
        <v>140414</v>
      </c>
      <c r="B441" s="71" t="s">
        <v>105</v>
      </c>
      <c r="C441" s="72">
        <v>127</v>
      </c>
      <c r="D441" s="153"/>
      <c r="E441" s="159">
        <v>217368573</v>
      </c>
      <c r="F441" s="74" t="s">
        <v>2776</v>
      </c>
      <c r="G441" s="156"/>
    </row>
    <row r="442" spans="1:7" ht="12.75">
      <c r="A442" s="70">
        <v>140414</v>
      </c>
      <c r="B442" s="71" t="s">
        <v>105</v>
      </c>
      <c r="C442" s="72">
        <v>70</v>
      </c>
      <c r="D442" s="153"/>
      <c r="E442" s="159">
        <v>217368673</v>
      </c>
      <c r="F442" s="74" t="s">
        <v>2777</v>
      </c>
      <c r="G442" s="156"/>
    </row>
    <row r="443" spans="1:7" ht="22.5">
      <c r="A443" s="70">
        <v>140414</v>
      </c>
      <c r="B443" s="71" t="s">
        <v>105</v>
      </c>
      <c r="C443" s="72">
        <v>423</v>
      </c>
      <c r="D443" s="153"/>
      <c r="E443" s="158" t="s">
        <v>2778</v>
      </c>
      <c r="F443" s="74" t="s">
        <v>2779</v>
      </c>
      <c r="G443" s="156"/>
    </row>
    <row r="444" spans="1:7" ht="12.75">
      <c r="A444" s="70">
        <v>140414</v>
      </c>
      <c r="B444" s="71" t="s">
        <v>105</v>
      </c>
      <c r="C444" s="72">
        <v>80</v>
      </c>
      <c r="D444" s="153"/>
      <c r="E444" s="158">
        <v>217415774</v>
      </c>
      <c r="F444" s="74" t="s">
        <v>2780</v>
      </c>
      <c r="G444" s="156"/>
    </row>
    <row r="445" spans="1:7" ht="12.75">
      <c r="A445" s="70">
        <v>140414</v>
      </c>
      <c r="B445" s="71" t="s">
        <v>105</v>
      </c>
      <c r="C445" s="72">
        <v>18</v>
      </c>
      <c r="D445" s="153"/>
      <c r="E445" s="159">
        <v>217417174</v>
      </c>
      <c r="F445" s="74" t="s">
        <v>2781</v>
      </c>
      <c r="G445" s="156"/>
    </row>
    <row r="446" spans="1:7" ht="12.75">
      <c r="A446" s="70">
        <v>140414</v>
      </c>
      <c r="B446" s="71" t="s">
        <v>105</v>
      </c>
      <c r="C446" s="72">
        <v>484</v>
      </c>
      <c r="D446" s="153"/>
      <c r="E446" s="159">
        <v>217454874</v>
      </c>
      <c r="F446" s="74" t="s">
        <v>2782</v>
      </c>
      <c r="G446" s="156"/>
    </row>
    <row r="447" spans="1:7" ht="12.75">
      <c r="A447" s="70">
        <v>140414</v>
      </c>
      <c r="B447" s="71" t="s">
        <v>105</v>
      </c>
      <c r="C447" s="72">
        <v>6</v>
      </c>
      <c r="D447" s="153"/>
      <c r="E447" s="159">
        <v>217525875</v>
      </c>
      <c r="F447" s="74" t="s">
        <v>2783</v>
      </c>
      <c r="G447" s="156"/>
    </row>
    <row r="448" spans="1:7" ht="12.75">
      <c r="A448" s="70">
        <v>140414</v>
      </c>
      <c r="B448" s="71" t="s">
        <v>105</v>
      </c>
      <c r="C448" s="72">
        <v>132</v>
      </c>
      <c r="D448" s="153"/>
      <c r="E448" s="158">
        <v>217547675</v>
      </c>
      <c r="F448" s="74" t="s">
        <v>2784</v>
      </c>
      <c r="G448" s="156"/>
    </row>
    <row r="449" spans="1:7" ht="12.75">
      <c r="A449" s="70">
        <v>140414</v>
      </c>
      <c r="B449" s="71" t="s">
        <v>105</v>
      </c>
      <c r="C449" s="72">
        <v>142</v>
      </c>
      <c r="D449" s="153"/>
      <c r="E449" s="158">
        <v>217566075</v>
      </c>
      <c r="F449" s="74" t="s">
        <v>2785</v>
      </c>
      <c r="G449" s="156"/>
    </row>
    <row r="450" spans="1:7" ht="12.75">
      <c r="A450" s="70">
        <v>140414</v>
      </c>
      <c r="B450" s="71" t="s">
        <v>105</v>
      </c>
      <c r="C450" s="72">
        <v>385</v>
      </c>
      <c r="D450" s="153"/>
      <c r="E450" s="159">
        <v>217568575</v>
      </c>
      <c r="F450" s="74" t="s">
        <v>2786</v>
      </c>
      <c r="G450" s="156"/>
    </row>
    <row r="451" spans="1:7" ht="12.75">
      <c r="A451" s="70">
        <v>140414</v>
      </c>
      <c r="B451" s="71" t="s">
        <v>105</v>
      </c>
      <c r="C451" s="72">
        <v>134</v>
      </c>
      <c r="D451" s="153"/>
      <c r="E451" s="158">
        <v>217573675</v>
      </c>
      <c r="F451" s="74" t="s">
        <v>2787</v>
      </c>
      <c r="G451" s="156"/>
    </row>
    <row r="452" spans="1:7" ht="12.75">
      <c r="A452" s="70">
        <v>140414</v>
      </c>
      <c r="B452" s="71" t="s">
        <v>105</v>
      </c>
      <c r="C452" s="72">
        <v>646</v>
      </c>
      <c r="D452" s="153"/>
      <c r="E452" s="159">
        <v>217576275</v>
      </c>
      <c r="F452" s="74" t="s">
        <v>2788</v>
      </c>
      <c r="G452" s="156"/>
    </row>
    <row r="453" spans="1:7" ht="12.75">
      <c r="A453" s="70">
        <v>140414</v>
      </c>
      <c r="B453" s="71" t="s">
        <v>105</v>
      </c>
      <c r="C453" s="72">
        <v>1578</v>
      </c>
      <c r="D453" s="153"/>
      <c r="E453" s="158">
        <v>217605376</v>
      </c>
      <c r="F453" s="74" t="s">
        <v>2789</v>
      </c>
      <c r="G453" s="156"/>
    </row>
    <row r="454" spans="1:7" ht="12.75">
      <c r="A454" s="70">
        <v>140414</v>
      </c>
      <c r="B454" s="71" t="s">
        <v>105</v>
      </c>
      <c r="C454" s="72">
        <v>945</v>
      </c>
      <c r="D454" s="153"/>
      <c r="E454" s="158" t="s">
        <v>2790</v>
      </c>
      <c r="F454" s="74" t="s">
        <v>2791</v>
      </c>
      <c r="G454" s="156"/>
    </row>
    <row r="455" spans="1:7" ht="12.75">
      <c r="A455" s="70">
        <v>140414</v>
      </c>
      <c r="B455" s="71" t="s">
        <v>105</v>
      </c>
      <c r="C455" s="72">
        <v>126</v>
      </c>
      <c r="D455" s="153"/>
      <c r="E455" s="158">
        <v>217615476</v>
      </c>
      <c r="F455" s="74" t="s">
        <v>2792</v>
      </c>
      <c r="G455" s="156"/>
    </row>
    <row r="456" spans="1:7" ht="12.75">
      <c r="A456" s="70">
        <v>140414</v>
      </c>
      <c r="B456" s="71" t="s">
        <v>105</v>
      </c>
      <c r="C456" s="72">
        <v>149</v>
      </c>
      <c r="D456" s="153"/>
      <c r="E456" s="158">
        <v>217615676</v>
      </c>
      <c r="F456" s="74" t="s">
        <v>2793</v>
      </c>
      <c r="G456" s="156"/>
    </row>
    <row r="457" spans="1:7" ht="12.75">
      <c r="A457" s="70">
        <v>140414</v>
      </c>
      <c r="B457" s="71" t="s">
        <v>105</v>
      </c>
      <c r="C457" s="72">
        <v>124</v>
      </c>
      <c r="D457" s="153"/>
      <c r="E457" s="158">
        <v>217615776</v>
      </c>
      <c r="F457" s="74" t="s">
        <v>2794</v>
      </c>
      <c r="G457" s="156"/>
    </row>
    <row r="458" spans="1:7" ht="12.75">
      <c r="A458" s="70">
        <v>140414</v>
      </c>
      <c r="B458" s="71" t="s">
        <v>105</v>
      </c>
      <c r="C458" s="72">
        <v>150</v>
      </c>
      <c r="D458" s="153"/>
      <c r="E458" s="158" t="s">
        <v>2795</v>
      </c>
      <c r="F458" s="74" t="s">
        <v>2796</v>
      </c>
      <c r="G458" s="156"/>
    </row>
    <row r="459" spans="1:7" ht="12.75">
      <c r="A459" s="70">
        <v>140414</v>
      </c>
      <c r="B459" s="71" t="s">
        <v>105</v>
      </c>
      <c r="C459" s="72">
        <v>170</v>
      </c>
      <c r="D459" s="153"/>
      <c r="E459" s="159">
        <v>217668276</v>
      </c>
      <c r="F459" s="74" t="s">
        <v>2797</v>
      </c>
      <c r="G459" s="156"/>
    </row>
    <row r="460" spans="1:7" ht="12.75">
      <c r="A460" s="70">
        <v>140414</v>
      </c>
      <c r="B460" s="71" t="s">
        <v>105</v>
      </c>
      <c r="C460" s="72">
        <v>129</v>
      </c>
      <c r="D460" s="153"/>
      <c r="E460" s="159">
        <v>217715377</v>
      </c>
      <c r="F460" s="74" t="s">
        <v>2798</v>
      </c>
      <c r="G460" s="156"/>
    </row>
    <row r="461" spans="1:7" ht="12.75">
      <c r="A461" s="70">
        <v>140414</v>
      </c>
      <c r="B461" s="71" t="s">
        <v>105</v>
      </c>
      <c r="C461" s="72">
        <v>231</v>
      </c>
      <c r="D461" s="153"/>
      <c r="E461" s="158">
        <v>217717777</v>
      </c>
      <c r="F461" s="74" t="s">
        <v>2799</v>
      </c>
      <c r="G461" s="156"/>
    </row>
    <row r="462" spans="1:7" ht="12.75">
      <c r="A462" s="70">
        <v>140414</v>
      </c>
      <c r="B462" s="71" t="s">
        <v>105</v>
      </c>
      <c r="C462" s="72">
        <v>346</v>
      </c>
      <c r="D462" s="153"/>
      <c r="E462" s="158">
        <v>217717877</v>
      </c>
      <c r="F462" s="74" t="s">
        <v>2800</v>
      </c>
      <c r="G462" s="156"/>
    </row>
    <row r="463" spans="1:7" ht="12.75">
      <c r="A463" s="70">
        <v>140414</v>
      </c>
      <c r="B463" s="71" t="s">
        <v>105</v>
      </c>
      <c r="C463" s="72">
        <v>16</v>
      </c>
      <c r="D463" s="153"/>
      <c r="E463" s="159">
        <v>217725777</v>
      </c>
      <c r="F463" s="74" t="s">
        <v>2801</v>
      </c>
      <c r="G463" s="156"/>
    </row>
    <row r="464" spans="1:7" ht="12.75">
      <c r="A464" s="70">
        <v>140414</v>
      </c>
      <c r="B464" s="71" t="s">
        <v>105</v>
      </c>
      <c r="C464" s="72">
        <v>170</v>
      </c>
      <c r="D464" s="153"/>
      <c r="E464" s="159">
        <v>217750577</v>
      </c>
      <c r="F464" s="74" t="s">
        <v>2802</v>
      </c>
      <c r="G464" s="156"/>
    </row>
    <row r="465" spans="1:7" ht="12.75">
      <c r="A465" s="70">
        <v>140414</v>
      </c>
      <c r="B465" s="71" t="s">
        <v>105</v>
      </c>
      <c r="C465" s="72">
        <v>61</v>
      </c>
      <c r="D465" s="153"/>
      <c r="E465" s="159">
        <v>217768377</v>
      </c>
      <c r="F465" s="74" t="s">
        <v>2803</v>
      </c>
      <c r="G465" s="156"/>
    </row>
    <row r="466" spans="1:7" ht="12.75">
      <c r="A466" s="70">
        <v>140414</v>
      </c>
      <c r="B466" s="71" t="s">
        <v>105</v>
      </c>
      <c r="C466" s="72">
        <v>110</v>
      </c>
      <c r="D466" s="153"/>
      <c r="E466" s="158">
        <v>217815778</v>
      </c>
      <c r="F466" s="74" t="s">
        <v>2804</v>
      </c>
      <c r="G466" s="156"/>
    </row>
    <row r="467" spans="1:7" ht="12.75">
      <c r="A467" s="70">
        <v>140414</v>
      </c>
      <c r="B467" s="71" t="s">
        <v>105</v>
      </c>
      <c r="C467" s="72">
        <v>17</v>
      </c>
      <c r="D467" s="153"/>
      <c r="E467" s="159">
        <v>217820178</v>
      </c>
      <c r="F467" s="74" t="s">
        <v>2805</v>
      </c>
      <c r="G467" s="156"/>
    </row>
    <row r="468" spans="1:7" ht="12.75">
      <c r="A468" s="70">
        <v>140414</v>
      </c>
      <c r="B468" s="71" t="s">
        <v>105</v>
      </c>
      <c r="C468" s="72">
        <v>440</v>
      </c>
      <c r="D468" s="153"/>
      <c r="E468" s="159">
        <v>217823678</v>
      </c>
      <c r="F468" s="74" t="s">
        <v>2806</v>
      </c>
      <c r="G468" s="156"/>
    </row>
    <row r="469" spans="1:7" ht="12.75">
      <c r="A469" s="70">
        <v>140414</v>
      </c>
      <c r="B469" s="71" t="s">
        <v>105</v>
      </c>
      <c r="C469" s="72">
        <v>4</v>
      </c>
      <c r="D469" s="153"/>
      <c r="E469" s="159">
        <v>217825178</v>
      </c>
      <c r="F469" s="74" t="s">
        <v>2807</v>
      </c>
      <c r="G469" s="156"/>
    </row>
    <row r="470" spans="1:7" ht="12.75">
      <c r="A470" s="70">
        <v>140414</v>
      </c>
      <c r="B470" s="71" t="s">
        <v>105</v>
      </c>
      <c r="C470" s="72">
        <v>34</v>
      </c>
      <c r="D470" s="153"/>
      <c r="E470" s="159">
        <v>217841078</v>
      </c>
      <c r="F470" s="74" t="s">
        <v>2808</v>
      </c>
      <c r="G470" s="156"/>
    </row>
    <row r="471" spans="1:7" ht="12.75">
      <c r="A471" s="70">
        <v>140414</v>
      </c>
      <c r="B471" s="71" t="s">
        <v>105</v>
      </c>
      <c r="C471" s="72">
        <v>1398</v>
      </c>
      <c r="D471" s="153"/>
      <c r="E471" s="159">
        <v>217852378</v>
      </c>
      <c r="F471" s="74" t="s">
        <v>2809</v>
      </c>
      <c r="G471" s="156"/>
    </row>
    <row r="472" spans="1:7" ht="12.75">
      <c r="A472" s="70">
        <v>140414</v>
      </c>
      <c r="B472" s="71" t="s">
        <v>105</v>
      </c>
      <c r="C472" s="72">
        <v>154</v>
      </c>
      <c r="D472" s="153"/>
      <c r="E472" s="159">
        <v>217873678</v>
      </c>
      <c r="F472" s="74" t="s">
        <v>2810</v>
      </c>
      <c r="G472" s="156"/>
    </row>
    <row r="473" spans="1:7" ht="12.75">
      <c r="A473" s="70">
        <v>140414</v>
      </c>
      <c r="B473" s="71" t="s">
        <v>105</v>
      </c>
      <c r="C473" s="72">
        <v>37</v>
      </c>
      <c r="D473" s="153"/>
      <c r="E473" s="159">
        <v>217905079</v>
      </c>
      <c r="F473" s="74" t="s">
        <v>2811</v>
      </c>
      <c r="G473" s="156"/>
    </row>
    <row r="474" spans="1:7" ht="12.75">
      <c r="A474" s="70">
        <v>140414</v>
      </c>
      <c r="B474" s="71" t="s">
        <v>105</v>
      </c>
      <c r="C474" s="72">
        <v>674</v>
      </c>
      <c r="D474" s="153"/>
      <c r="E474" s="158" t="s">
        <v>2812</v>
      </c>
      <c r="F474" s="74" t="s">
        <v>2813</v>
      </c>
      <c r="G474" s="156"/>
    </row>
    <row r="475" spans="1:7" ht="12.75">
      <c r="A475" s="70">
        <v>140414</v>
      </c>
      <c r="B475" s="71" t="s">
        <v>105</v>
      </c>
      <c r="C475" s="72">
        <v>27</v>
      </c>
      <c r="D475" s="153"/>
      <c r="E475" s="159">
        <v>217915879</v>
      </c>
      <c r="F475" s="74" t="s">
        <v>2814</v>
      </c>
      <c r="G475" s="156"/>
    </row>
    <row r="476" spans="1:7" ht="12.75">
      <c r="A476" s="70">
        <v>140414</v>
      </c>
      <c r="B476" s="71" t="s">
        <v>105</v>
      </c>
      <c r="C476" s="72">
        <v>48</v>
      </c>
      <c r="D476" s="153"/>
      <c r="E476" s="159">
        <v>217918479</v>
      </c>
      <c r="F476" s="74" t="s">
        <v>2815</v>
      </c>
      <c r="G476" s="156"/>
    </row>
    <row r="477" spans="1:7" ht="12.75">
      <c r="A477" s="70">
        <v>140414</v>
      </c>
      <c r="B477" s="71" t="s">
        <v>105</v>
      </c>
      <c r="C477" s="72">
        <v>199</v>
      </c>
      <c r="D477" s="153"/>
      <c r="E477" s="159">
        <v>217944279</v>
      </c>
      <c r="F477" s="74" t="s">
        <v>2816</v>
      </c>
      <c r="G477" s="156"/>
    </row>
    <row r="478" spans="1:7" ht="12.75">
      <c r="A478" s="70">
        <v>140414</v>
      </c>
      <c r="B478" s="71" t="s">
        <v>105</v>
      </c>
      <c r="C478" s="72">
        <v>19</v>
      </c>
      <c r="D478" s="153"/>
      <c r="E478" s="159">
        <v>217968179</v>
      </c>
      <c r="F478" s="74" t="s">
        <v>2817</v>
      </c>
      <c r="G478" s="156"/>
    </row>
    <row r="479" spans="1:7" ht="12.75">
      <c r="A479" s="70">
        <v>140414</v>
      </c>
      <c r="B479" s="71" t="s">
        <v>105</v>
      </c>
      <c r="C479" s="72">
        <v>540</v>
      </c>
      <c r="D479" s="153"/>
      <c r="E479" s="158" t="s">
        <v>2818</v>
      </c>
      <c r="F479" s="74" t="s">
        <v>2819</v>
      </c>
      <c r="G479" s="156"/>
    </row>
    <row r="480" spans="1:7" ht="12.75">
      <c r="A480" s="70">
        <v>140414</v>
      </c>
      <c r="B480" s="71" t="s">
        <v>105</v>
      </c>
      <c r="C480" s="72">
        <v>94</v>
      </c>
      <c r="D480" s="153"/>
      <c r="E480" s="159">
        <v>217985279</v>
      </c>
      <c r="F480" s="74" t="s">
        <v>2820</v>
      </c>
      <c r="G480" s="156"/>
    </row>
    <row r="481" spans="1:7" ht="12.75">
      <c r="A481" s="70">
        <v>140414</v>
      </c>
      <c r="B481" s="71" t="s">
        <v>105</v>
      </c>
      <c r="C481" s="72">
        <v>1116</v>
      </c>
      <c r="D481" s="153"/>
      <c r="E481" s="159">
        <v>218005380</v>
      </c>
      <c r="F481" s="74" t="s">
        <v>2821</v>
      </c>
      <c r="G481" s="156"/>
    </row>
    <row r="482" spans="1:7" ht="12.75">
      <c r="A482" s="70">
        <v>140414</v>
      </c>
      <c r="B482" s="71" t="s">
        <v>105</v>
      </c>
      <c r="C482" s="72">
        <v>164</v>
      </c>
      <c r="D482" s="153"/>
      <c r="E482" s="159">
        <v>218005480</v>
      </c>
      <c r="F482" s="74" t="s">
        <v>2822</v>
      </c>
      <c r="G482" s="156"/>
    </row>
    <row r="483" spans="1:7" ht="12.75">
      <c r="A483" s="70">
        <v>140414</v>
      </c>
      <c r="B483" s="71" t="s">
        <v>105</v>
      </c>
      <c r="C483" s="72">
        <v>18</v>
      </c>
      <c r="D483" s="153"/>
      <c r="E483" s="159">
        <v>218015180</v>
      </c>
      <c r="F483" s="74" t="s">
        <v>2823</v>
      </c>
      <c r="G483" s="156"/>
    </row>
    <row r="484" spans="1:7" ht="12.75">
      <c r="A484" s="70">
        <v>140414</v>
      </c>
      <c r="B484" s="71" t="s">
        <v>105</v>
      </c>
      <c r="C484" s="72">
        <v>125</v>
      </c>
      <c r="D484" s="153"/>
      <c r="E484" s="158" t="s">
        <v>2824</v>
      </c>
      <c r="F484" s="74" t="s">
        <v>2825</v>
      </c>
      <c r="G484" s="156"/>
    </row>
    <row r="485" spans="1:7" ht="12.75">
      <c r="A485" s="70">
        <v>140414</v>
      </c>
      <c r="B485" s="71" t="s">
        <v>105</v>
      </c>
      <c r="C485" s="72">
        <v>218</v>
      </c>
      <c r="D485" s="153"/>
      <c r="E485" s="158" t="s">
        <v>2826</v>
      </c>
      <c r="F485" s="74" t="s">
        <v>2827</v>
      </c>
      <c r="G485" s="156"/>
    </row>
    <row r="486" spans="1:7" ht="12.75">
      <c r="A486" s="70">
        <v>140414</v>
      </c>
      <c r="B486" s="71" t="s">
        <v>105</v>
      </c>
      <c r="C486" s="72">
        <v>151</v>
      </c>
      <c r="D486" s="153"/>
      <c r="E486" s="159">
        <v>218015580</v>
      </c>
      <c r="F486" s="74" t="s">
        <v>2828</v>
      </c>
      <c r="G486" s="156"/>
    </row>
    <row r="487" spans="1:7" ht="12.75">
      <c r="A487" s="70">
        <v>140414</v>
      </c>
      <c r="B487" s="71" t="s">
        <v>105</v>
      </c>
      <c r="C487" s="72">
        <v>1281</v>
      </c>
      <c r="D487" s="153"/>
      <c r="E487" s="159">
        <v>218017380</v>
      </c>
      <c r="F487" s="74" t="s">
        <v>2829</v>
      </c>
      <c r="G487" s="156"/>
    </row>
    <row r="488" spans="1:7" ht="12.75">
      <c r="A488" s="70">
        <v>140414</v>
      </c>
      <c r="B488" s="71" t="s">
        <v>105</v>
      </c>
      <c r="C488" s="72">
        <v>6</v>
      </c>
      <c r="D488" s="153"/>
      <c r="E488" s="159">
        <v>218019780</v>
      </c>
      <c r="F488" s="74" t="s">
        <v>2830</v>
      </c>
      <c r="G488" s="156"/>
    </row>
    <row r="489" spans="1:7" ht="12.75">
      <c r="A489" s="70">
        <v>140414</v>
      </c>
      <c r="B489" s="71" t="s">
        <v>105</v>
      </c>
      <c r="C489" s="72">
        <v>118</v>
      </c>
      <c r="D489" s="153"/>
      <c r="E489" s="158" t="s">
        <v>2831</v>
      </c>
      <c r="F489" s="74" t="s">
        <v>2832</v>
      </c>
      <c r="G489" s="156"/>
    </row>
    <row r="490" spans="1:7" ht="12.75">
      <c r="A490" s="70">
        <v>140414</v>
      </c>
      <c r="B490" s="71" t="s">
        <v>105</v>
      </c>
      <c r="C490" s="72">
        <v>461</v>
      </c>
      <c r="D490" s="153"/>
      <c r="E490" s="159">
        <v>218047980</v>
      </c>
      <c r="F490" s="74" t="s">
        <v>2833</v>
      </c>
      <c r="G490" s="156"/>
    </row>
    <row r="491" spans="1:7" ht="12.75">
      <c r="A491" s="70">
        <v>140414</v>
      </c>
      <c r="B491" s="71" t="s">
        <v>105</v>
      </c>
      <c r="C491" s="72">
        <v>29</v>
      </c>
      <c r="D491" s="153"/>
      <c r="E491" s="159">
        <v>218050680</v>
      </c>
      <c r="F491" s="74" t="s">
        <v>2834</v>
      </c>
      <c r="G491" s="156"/>
    </row>
    <row r="492" spans="1:7" ht="12.75">
      <c r="A492" s="70">
        <v>140414</v>
      </c>
      <c r="B492" s="71" t="s">
        <v>105</v>
      </c>
      <c r="C492" s="72">
        <v>84</v>
      </c>
      <c r="D492" s="153"/>
      <c r="E492" s="158">
        <v>218054480</v>
      </c>
      <c r="F492" s="74" t="s">
        <v>2835</v>
      </c>
      <c r="G492" s="156"/>
    </row>
    <row r="493" spans="1:7" ht="12.75">
      <c r="A493" s="70">
        <v>140414</v>
      </c>
      <c r="B493" s="71" t="s">
        <v>105</v>
      </c>
      <c r="C493" s="72">
        <v>214</v>
      </c>
      <c r="D493" s="153"/>
      <c r="E493" s="159">
        <v>218054680</v>
      </c>
      <c r="F493" s="74" t="s">
        <v>2836</v>
      </c>
      <c r="G493" s="156"/>
    </row>
    <row r="494" spans="1:7" ht="12.75">
      <c r="A494" s="70">
        <v>140414</v>
      </c>
      <c r="B494" s="71" t="s">
        <v>105</v>
      </c>
      <c r="C494" s="72">
        <v>220</v>
      </c>
      <c r="D494" s="153"/>
      <c r="E494" s="158">
        <v>218115681</v>
      </c>
      <c r="F494" s="74" t="s">
        <v>2837</v>
      </c>
      <c r="G494" s="156"/>
    </row>
    <row r="495" spans="1:7" ht="12.75">
      <c r="A495" s="70">
        <v>140414</v>
      </c>
      <c r="B495" s="71" t="s">
        <v>105</v>
      </c>
      <c r="C495" s="72">
        <v>161</v>
      </c>
      <c r="D495" s="153"/>
      <c r="E495" s="159">
        <v>218125281</v>
      </c>
      <c r="F495" s="74" t="s">
        <v>2838</v>
      </c>
      <c r="G495" s="156"/>
    </row>
    <row r="496" spans="1:7" ht="12.75">
      <c r="A496" s="70">
        <v>140414</v>
      </c>
      <c r="B496" s="71" t="s">
        <v>105</v>
      </c>
      <c r="C496" s="72">
        <v>1248</v>
      </c>
      <c r="D496" s="153"/>
      <c r="E496" s="159">
        <v>218152381</v>
      </c>
      <c r="F496" s="74" t="s">
        <v>2839</v>
      </c>
      <c r="G496" s="156"/>
    </row>
    <row r="497" spans="1:7" ht="12.75">
      <c r="A497" s="70">
        <v>140414</v>
      </c>
      <c r="B497" s="71" t="s">
        <v>105</v>
      </c>
      <c r="C497" s="72">
        <v>422</v>
      </c>
      <c r="D497" s="153"/>
      <c r="E497" s="159">
        <v>218168081</v>
      </c>
      <c r="F497" s="74" t="s">
        <v>2840</v>
      </c>
      <c r="G497" s="156"/>
    </row>
    <row r="498" spans="1:7" ht="12.75">
      <c r="A498" s="70">
        <v>140414</v>
      </c>
      <c r="B498" s="71" t="s">
        <v>105</v>
      </c>
      <c r="C498" s="72">
        <v>878</v>
      </c>
      <c r="D498" s="153"/>
      <c r="E498" s="158">
        <v>218266682</v>
      </c>
      <c r="F498" s="74" t="s">
        <v>2841</v>
      </c>
      <c r="G498" s="156"/>
    </row>
    <row r="499" spans="1:7" ht="12.75">
      <c r="A499" s="70">
        <v>140414</v>
      </c>
      <c r="B499" s="71" t="s">
        <v>105</v>
      </c>
      <c r="C499" s="72">
        <v>180</v>
      </c>
      <c r="D499" s="153"/>
      <c r="E499" s="159">
        <v>218315183</v>
      </c>
      <c r="F499" s="74" t="s">
        <v>2842</v>
      </c>
      <c r="G499" s="156"/>
    </row>
    <row r="500" spans="1:7" ht="12.75">
      <c r="A500" s="70">
        <v>140414</v>
      </c>
      <c r="B500" s="71" t="s">
        <v>105</v>
      </c>
      <c r="C500" s="72">
        <v>391</v>
      </c>
      <c r="D500" s="153"/>
      <c r="E500" s="158">
        <v>218341483</v>
      </c>
      <c r="F500" s="74" t="s">
        <v>2843</v>
      </c>
      <c r="G500" s="156"/>
    </row>
    <row r="501" spans="1:7" ht="12.75">
      <c r="A501" s="70">
        <v>140414</v>
      </c>
      <c r="B501" s="71" t="s">
        <v>105</v>
      </c>
      <c r="C501" s="72">
        <v>128</v>
      </c>
      <c r="D501" s="153"/>
      <c r="E501" s="159">
        <v>218350683</v>
      </c>
      <c r="F501" s="74" t="s">
        <v>2844</v>
      </c>
      <c r="G501" s="156"/>
    </row>
    <row r="502" spans="1:7" ht="12.75">
      <c r="A502" s="70">
        <v>140414</v>
      </c>
      <c r="B502" s="71" t="s">
        <v>105</v>
      </c>
      <c r="C502" s="72">
        <v>33</v>
      </c>
      <c r="D502" s="153"/>
      <c r="E502" s="158">
        <v>218352083</v>
      </c>
      <c r="F502" s="74" t="s">
        <v>2845</v>
      </c>
      <c r="G502" s="156"/>
    </row>
    <row r="503" spans="1:7" ht="12.75">
      <c r="A503" s="70">
        <v>140414</v>
      </c>
      <c r="B503" s="71" t="s">
        <v>105</v>
      </c>
      <c r="C503" s="72">
        <v>24</v>
      </c>
      <c r="D503" s="153"/>
      <c r="E503" s="159">
        <v>218366383</v>
      </c>
      <c r="F503" s="74" t="s">
        <v>2846</v>
      </c>
      <c r="G503" s="156"/>
    </row>
    <row r="504" spans="1:7" ht="12.75">
      <c r="A504" s="70">
        <v>140414</v>
      </c>
      <c r="B504" s="71" t="s">
        <v>105</v>
      </c>
      <c r="C504" s="72">
        <v>7</v>
      </c>
      <c r="D504" s="153"/>
      <c r="E504" s="159">
        <v>218373283</v>
      </c>
      <c r="F504" s="74" t="s">
        <v>2847</v>
      </c>
      <c r="G504" s="156"/>
    </row>
    <row r="505" spans="1:7" ht="12.75">
      <c r="A505" s="70">
        <v>140414</v>
      </c>
      <c r="B505" s="71" t="s">
        <v>105</v>
      </c>
      <c r="C505" s="72">
        <v>32</v>
      </c>
      <c r="D505" s="153"/>
      <c r="E505" s="159">
        <v>218373483</v>
      </c>
      <c r="F505" s="74" t="s">
        <v>2848</v>
      </c>
      <c r="G505" s="156"/>
    </row>
    <row r="506" spans="1:7" ht="12.75">
      <c r="A506" s="70">
        <v>140414</v>
      </c>
      <c r="B506" s="71" t="s">
        <v>105</v>
      </c>
      <c r="C506" s="72">
        <v>106</v>
      </c>
      <c r="D506" s="153"/>
      <c r="E506" s="158" t="s">
        <v>2849</v>
      </c>
      <c r="F506" s="74" t="s">
        <v>2850</v>
      </c>
      <c r="G506" s="156"/>
    </row>
    <row r="507" spans="1:7" ht="12.75">
      <c r="A507" s="70">
        <v>140414</v>
      </c>
      <c r="B507" s="71" t="s">
        <v>105</v>
      </c>
      <c r="C507" s="72">
        <v>174</v>
      </c>
      <c r="D507" s="153"/>
      <c r="E507" s="158" t="s">
        <v>2851</v>
      </c>
      <c r="F507" s="74" t="s">
        <v>2852</v>
      </c>
      <c r="G507" s="156"/>
    </row>
    <row r="508" spans="1:7" ht="12.75">
      <c r="A508" s="70">
        <v>140414</v>
      </c>
      <c r="B508" s="71" t="s">
        <v>105</v>
      </c>
      <c r="C508" s="72">
        <v>14</v>
      </c>
      <c r="D508" s="153"/>
      <c r="E508" s="159">
        <v>218508685</v>
      </c>
      <c r="F508" s="74" t="s">
        <v>2853</v>
      </c>
      <c r="G508" s="156"/>
    </row>
    <row r="509" spans="1:7" ht="12.75">
      <c r="A509" s="70">
        <v>140414</v>
      </c>
      <c r="B509" s="71" t="s">
        <v>105</v>
      </c>
      <c r="C509" s="72">
        <v>186</v>
      </c>
      <c r="D509" s="153"/>
      <c r="E509" s="159">
        <v>218518785</v>
      </c>
      <c r="F509" s="74" t="s">
        <v>2854</v>
      </c>
      <c r="G509" s="156"/>
    </row>
    <row r="510" spans="1:7" ht="12.75">
      <c r="A510" s="70">
        <v>140414</v>
      </c>
      <c r="B510" s="71" t="s">
        <v>105</v>
      </c>
      <c r="C510" s="72">
        <v>74</v>
      </c>
      <c r="D510" s="153"/>
      <c r="E510" s="159">
        <v>218519785</v>
      </c>
      <c r="F510" s="74" t="s">
        <v>2855</v>
      </c>
      <c r="G510" s="156"/>
    </row>
    <row r="511" spans="1:7" ht="12.75">
      <c r="A511" s="70">
        <v>140414</v>
      </c>
      <c r="B511" s="71" t="s">
        <v>105</v>
      </c>
      <c r="C511" s="72">
        <v>273</v>
      </c>
      <c r="D511" s="153"/>
      <c r="E511" s="159">
        <v>218525885</v>
      </c>
      <c r="F511" s="74" t="s">
        <v>2856</v>
      </c>
      <c r="G511" s="156"/>
    </row>
    <row r="512" spans="1:7" ht="12.75">
      <c r="A512" s="70">
        <v>140414</v>
      </c>
      <c r="B512" s="71" t="s">
        <v>105</v>
      </c>
      <c r="C512" s="72">
        <v>432</v>
      </c>
      <c r="D512" s="153"/>
      <c r="E512" s="159">
        <v>218541885</v>
      </c>
      <c r="F512" s="74" t="s">
        <v>2857</v>
      </c>
      <c r="G512" s="156"/>
    </row>
    <row r="513" spans="1:7" ht="22.5">
      <c r="A513" s="70">
        <v>140414</v>
      </c>
      <c r="B513" s="71" t="s">
        <v>105</v>
      </c>
      <c r="C513" s="72">
        <v>216</v>
      </c>
      <c r="D513" s="153"/>
      <c r="E513" s="159">
        <v>218552685</v>
      </c>
      <c r="F513" s="74" t="s">
        <v>2858</v>
      </c>
      <c r="G513" s="156"/>
    </row>
    <row r="514" spans="1:7" ht="12.75">
      <c r="A514" s="70">
        <v>140414</v>
      </c>
      <c r="B514" s="71" t="s">
        <v>105</v>
      </c>
      <c r="C514" s="72">
        <v>1307</v>
      </c>
      <c r="D514" s="153"/>
      <c r="E514" s="159">
        <v>218552885</v>
      </c>
      <c r="F514" s="74" t="s">
        <v>2859</v>
      </c>
      <c r="G514" s="156"/>
    </row>
    <row r="515" spans="1:7" ht="12.75">
      <c r="A515" s="70">
        <v>140414</v>
      </c>
      <c r="B515" s="71" t="s">
        <v>105</v>
      </c>
      <c r="C515" s="72">
        <v>150</v>
      </c>
      <c r="D515" s="153"/>
      <c r="E515" s="159">
        <v>218568385</v>
      </c>
      <c r="F515" s="74" t="s">
        <v>2860</v>
      </c>
      <c r="G515" s="156"/>
    </row>
    <row r="516" spans="1:7" ht="12.75">
      <c r="A516" s="70">
        <v>140414</v>
      </c>
      <c r="B516" s="71" t="s">
        <v>105</v>
      </c>
      <c r="C516" s="72">
        <v>42</v>
      </c>
      <c r="D516" s="153"/>
      <c r="E516" s="159">
        <v>218573585</v>
      </c>
      <c r="F516" s="74" t="s">
        <v>2861</v>
      </c>
      <c r="G516" s="156"/>
    </row>
    <row r="517" spans="1:7" ht="12.75">
      <c r="A517" s="70">
        <v>140414</v>
      </c>
      <c r="B517" s="71" t="s">
        <v>105</v>
      </c>
      <c r="C517" s="72">
        <v>170</v>
      </c>
      <c r="D517" s="153"/>
      <c r="E517" s="159">
        <v>218586885</v>
      </c>
      <c r="F517" s="74" t="s">
        <v>2862</v>
      </c>
      <c r="G517" s="156"/>
    </row>
    <row r="518" spans="1:7" ht="12.75">
      <c r="A518" s="70">
        <v>140414</v>
      </c>
      <c r="B518" s="71" t="s">
        <v>105</v>
      </c>
      <c r="C518" s="72">
        <v>595</v>
      </c>
      <c r="D518" s="153"/>
      <c r="E518" s="158" t="s">
        <v>2863</v>
      </c>
      <c r="F518" s="74" t="s">
        <v>2864</v>
      </c>
      <c r="G518" s="156"/>
    </row>
    <row r="519" spans="1:7" ht="12.75">
      <c r="A519" s="70">
        <v>140414</v>
      </c>
      <c r="B519" s="71" t="s">
        <v>105</v>
      </c>
      <c r="C519" s="72">
        <v>177</v>
      </c>
      <c r="D519" s="153"/>
      <c r="E519" s="158">
        <v>218615686</v>
      </c>
      <c r="F519" s="74" t="s">
        <v>2865</v>
      </c>
      <c r="G519" s="156"/>
    </row>
    <row r="520" spans="1:7" ht="12.75">
      <c r="A520" s="70">
        <v>140414</v>
      </c>
      <c r="B520" s="71" t="s">
        <v>105</v>
      </c>
      <c r="C520" s="72">
        <v>397</v>
      </c>
      <c r="D520" s="153"/>
      <c r="E520" s="158">
        <v>218617486</v>
      </c>
      <c r="F520" s="74" t="s">
        <v>2866</v>
      </c>
      <c r="G520" s="156"/>
    </row>
    <row r="521" spans="1:7" ht="12.75">
      <c r="A521" s="70">
        <v>140414</v>
      </c>
      <c r="B521" s="71" t="s">
        <v>105</v>
      </c>
      <c r="C521" s="72">
        <v>35</v>
      </c>
      <c r="D521" s="153"/>
      <c r="E521" s="159">
        <v>218625286</v>
      </c>
      <c r="F521" s="74" t="s">
        <v>2867</v>
      </c>
      <c r="G521" s="156"/>
    </row>
    <row r="522" spans="1:7" ht="12.75">
      <c r="A522" s="70">
        <v>140414</v>
      </c>
      <c r="B522" s="71" t="s">
        <v>105</v>
      </c>
      <c r="C522" s="72">
        <v>311</v>
      </c>
      <c r="D522" s="153"/>
      <c r="E522" s="159">
        <v>218625486</v>
      </c>
      <c r="F522" s="74" t="s">
        <v>2868</v>
      </c>
      <c r="G522" s="156"/>
    </row>
    <row r="523" spans="1:7" ht="12.75">
      <c r="A523" s="70">
        <v>140414</v>
      </c>
      <c r="B523" s="71" t="s">
        <v>105</v>
      </c>
      <c r="C523" s="72">
        <v>77</v>
      </c>
      <c r="D523" s="153"/>
      <c r="E523" s="159">
        <v>218668686</v>
      </c>
      <c r="F523" s="74" t="s">
        <v>2869</v>
      </c>
      <c r="G523" s="156"/>
    </row>
    <row r="524" spans="1:7" ht="12.75">
      <c r="A524" s="70">
        <v>140414</v>
      </c>
      <c r="B524" s="71" t="s">
        <v>105</v>
      </c>
      <c r="C524" s="72">
        <v>137</v>
      </c>
      <c r="D524" s="153"/>
      <c r="E524" s="158">
        <v>218673686</v>
      </c>
      <c r="F524" s="74" t="s">
        <v>2870</v>
      </c>
      <c r="G524" s="156"/>
    </row>
    <row r="525" spans="1:7" ht="12.75">
      <c r="A525" s="70">
        <v>140414</v>
      </c>
      <c r="B525" s="71" t="s">
        <v>105</v>
      </c>
      <c r="C525" s="72">
        <v>170</v>
      </c>
      <c r="D525" s="153"/>
      <c r="E525" s="158" t="s">
        <v>2871</v>
      </c>
      <c r="F525" s="74" t="s">
        <v>2872</v>
      </c>
      <c r="G525" s="156"/>
    </row>
    <row r="526" spans="1:7" ht="12.75">
      <c r="A526" s="70">
        <v>140414</v>
      </c>
      <c r="B526" s="71" t="s">
        <v>105</v>
      </c>
      <c r="C526" s="72">
        <v>22</v>
      </c>
      <c r="D526" s="153"/>
      <c r="E526" s="159">
        <v>218715187</v>
      </c>
      <c r="F526" s="74" t="s">
        <v>2873</v>
      </c>
      <c r="G526" s="156"/>
    </row>
    <row r="527" spans="1:7" ht="12.75">
      <c r="A527" s="70">
        <v>140414</v>
      </c>
      <c r="B527" s="71" t="s">
        <v>105</v>
      </c>
      <c r="C527" s="72">
        <v>365</v>
      </c>
      <c r="D527" s="153"/>
      <c r="E527" s="159">
        <v>218750287</v>
      </c>
      <c r="F527" s="74" t="s">
        <v>2874</v>
      </c>
      <c r="G527" s="156"/>
    </row>
    <row r="528" spans="1:7" ht="12.75">
      <c r="A528" s="70">
        <v>140414</v>
      </c>
      <c r="B528" s="71" t="s">
        <v>105</v>
      </c>
      <c r="C528" s="72">
        <v>449</v>
      </c>
      <c r="D528" s="153"/>
      <c r="E528" s="158">
        <v>218766687</v>
      </c>
      <c r="F528" s="74" t="s">
        <v>2875</v>
      </c>
      <c r="G528" s="156"/>
    </row>
    <row r="529" spans="1:7" ht="12.75">
      <c r="A529" s="70">
        <v>140414</v>
      </c>
      <c r="B529" s="71" t="s">
        <v>105</v>
      </c>
      <c r="C529" s="72">
        <v>339</v>
      </c>
      <c r="D529" s="153"/>
      <c r="E529" s="158">
        <v>218813688</v>
      </c>
      <c r="F529" s="74" t="s">
        <v>2876</v>
      </c>
      <c r="G529" s="156"/>
    </row>
    <row r="530" spans="1:7" ht="12.75">
      <c r="A530" s="70">
        <v>140414</v>
      </c>
      <c r="B530" s="71" t="s">
        <v>105</v>
      </c>
      <c r="C530" s="72">
        <v>319</v>
      </c>
      <c r="D530" s="153"/>
      <c r="E530" s="158" t="s">
        <v>2877</v>
      </c>
      <c r="F530" s="74" t="s">
        <v>2878</v>
      </c>
      <c r="G530" s="156"/>
    </row>
    <row r="531" spans="1:7" ht="12.75">
      <c r="A531" s="70">
        <v>140414</v>
      </c>
      <c r="B531" s="71" t="s">
        <v>105</v>
      </c>
      <c r="C531" s="72">
        <v>211</v>
      </c>
      <c r="D531" s="153"/>
      <c r="E531" s="159">
        <v>218847288</v>
      </c>
      <c r="F531" s="74" t="s">
        <v>2879</v>
      </c>
      <c r="G531" s="156"/>
    </row>
    <row r="532" spans="1:7" ht="12.75">
      <c r="A532" s="70">
        <v>140414</v>
      </c>
      <c r="B532" s="71" t="s">
        <v>105</v>
      </c>
      <c r="C532" s="72">
        <v>32</v>
      </c>
      <c r="D532" s="153"/>
      <c r="E532" s="159">
        <v>218923189</v>
      </c>
      <c r="F532" s="74" t="s">
        <v>2880</v>
      </c>
      <c r="G532" s="156"/>
    </row>
    <row r="533" spans="1:7" ht="12.75">
      <c r="A533" s="70">
        <v>140414</v>
      </c>
      <c r="B533" s="71" t="s">
        <v>105</v>
      </c>
      <c r="C533" s="72">
        <v>116</v>
      </c>
      <c r="D533" s="153"/>
      <c r="E533" s="159">
        <v>218925489</v>
      </c>
      <c r="F533" s="74" t="s">
        <v>2881</v>
      </c>
      <c r="G533" s="156"/>
    </row>
    <row r="534" spans="1:7" ht="12.75">
      <c r="A534" s="70">
        <v>140414</v>
      </c>
      <c r="B534" s="71" t="s">
        <v>105</v>
      </c>
      <c r="C534" s="72">
        <v>420</v>
      </c>
      <c r="D534" s="153"/>
      <c r="E534" s="159">
        <v>218950689</v>
      </c>
      <c r="F534" s="74" t="s">
        <v>2882</v>
      </c>
      <c r="G534" s="156"/>
    </row>
    <row r="535" spans="1:7" ht="12.75">
      <c r="A535" s="70">
        <v>140414</v>
      </c>
      <c r="B535" s="71" t="s">
        <v>105</v>
      </c>
      <c r="C535" s="72">
        <v>259</v>
      </c>
      <c r="D535" s="153"/>
      <c r="E535" s="158" t="s">
        <v>2883</v>
      </c>
      <c r="F535" s="74" t="s">
        <v>2884</v>
      </c>
      <c r="G535" s="156"/>
    </row>
    <row r="536" spans="1:7" ht="12.75">
      <c r="A536" s="70">
        <v>140414</v>
      </c>
      <c r="B536" s="71" t="s">
        <v>105</v>
      </c>
      <c r="C536" s="72">
        <v>435</v>
      </c>
      <c r="D536" s="153"/>
      <c r="E536" s="159">
        <v>219005490</v>
      </c>
      <c r="F536" s="74" t="s">
        <v>2885</v>
      </c>
      <c r="G536" s="156"/>
    </row>
    <row r="537" spans="1:7" ht="12.75">
      <c r="A537" s="70">
        <v>140414</v>
      </c>
      <c r="B537" s="71" t="s">
        <v>105</v>
      </c>
      <c r="C537" s="72">
        <v>334</v>
      </c>
      <c r="D537" s="153"/>
      <c r="E537" s="158" t="s">
        <v>2886</v>
      </c>
      <c r="F537" s="74" t="s">
        <v>2887</v>
      </c>
      <c r="G537" s="156"/>
    </row>
    <row r="538" spans="1:7" ht="12.75">
      <c r="A538" s="70">
        <v>140414</v>
      </c>
      <c r="B538" s="71" t="s">
        <v>105</v>
      </c>
      <c r="C538" s="72">
        <v>185</v>
      </c>
      <c r="D538" s="153"/>
      <c r="E538" s="158" t="s">
        <v>2888</v>
      </c>
      <c r="F538" s="74" t="s">
        <v>2889</v>
      </c>
      <c r="G538" s="156"/>
    </row>
    <row r="539" spans="1:7" ht="12.75">
      <c r="A539" s="70">
        <v>140414</v>
      </c>
      <c r="B539" s="71" t="s">
        <v>105</v>
      </c>
      <c r="C539" s="72">
        <v>105</v>
      </c>
      <c r="D539" s="153"/>
      <c r="E539" s="159">
        <v>219015090</v>
      </c>
      <c r="F539" s="74" t="s">
        <v>2890</v>
      </c>
      <c r="G539" s="156"/>
    </row>
    <row r="540" spans="1:7" ht="12.75">
      <c r="A540" s="70">
        <v>140414</v>
      </c>
      <c r="B540" s="71" t="s">
        <v>105</v>
      </c>
      <c r="C540" s="72">
        <v>202</v>
      </c>
      <c r="D540" s="153"/>
      <c r="E540" s="158">
        <v>219015690</v>
      </c>
      <c r="F540" s="74" t="s">
        <v>2891</v>
      </c>
      <c r="G540" s="156"/>
    </row>
    <row r="541" spans="1:7" ht="12.75">
      <c r="A541" s="70">
        <v>140414</v>
      </c>
      <c r="B541" s="71" t="s">
        <v>105</v>
      </c>
      <c r="C541" s="72">
        <v>89</v>
      </c>
      <c r="D541" s="153"/>
      <c r="E541" s="158">
        <v>219015790</v>
      </c>
      <c r="F541" s="74" t="s">
        <v>2892</v>
      </c>
      <c r="G541" s="156"/>
    </row>
    <row r="542" spans="1:7" ht="12.75">
      <c r="A542" s="70">
        <v>140414</v>
      </c>
      <c r="B542" s="71" t="s">
        <v>105</v>
      </c>
      <c r="C542" s="72">
        <v>18638</v>
      </c>
      <c r="D542" s="153"/>
      <c r="E542" s="158">
        <v>219019290</v>
      </c>
      <c r="F542" s="74" t="s">
        <v>2893</v>
      </c>
      <c r="G542" s="156"/>
    </row>
    <row r="543" spans="1:7" ht="12.75">
      <c r="A543" s="70">
        <v>140414</v>
      </c>
      <c r="B543" s="71" t="s">
        <v>105</v>
      </c>
      <c r="C543" s="72">
        <v>8815</v>
      </c>
      <c r="D543" s="153"/>
      <c r="E543" s="159">
        <v>219025290</v>
      </c>
      <c r="F543" s="74" t="s">
        <v>2894</v>
      </c>
      <c r="G543" s="156"/>
    </row>
    <row r="544" spans="1:7" ht="12.75">
      <c r="A544" s="70">
        <v>140414</v>
      </c>
      <c r="B544" s="71" t="s">
        <v>105</v>
      </c>
      <c r="C544" s="72">
        <v>113</v>
      </c>
      <c r="D544" s="153"/>
      <c r="E544" s="158">
        <v>219076890</v>
      </c>
      <c r="F544" s="74" t="s">
        <v>2895</v>
      </c>
      <c r="G544" s="156"/>
    </row>
    <row r="545" spans="1:7" ht="12.75">
      <c r="A545" s="70">
        <v>140414</v>
      </c>
      <c r="B545" s="71" t="s">
        <v>105</v>
      </c>
      <c r="C545" s="72">
        <v>35</v>
      </c>
      <c r="D545" s="153"/>
      <c r="E545" s="159">
        <v>219115491</v>
      </c>
      <c r="F545" s="74" t="s">
        <v>2896</v>
      </c>
      <c r="G545" s="156"/>
    </row>
    <row r="546" spans="1:7" ht="12.75">
      <c r="A546" s="70">
        <v>140414</v>
      </c>
      <c r="B546" s="71" t="s">
        <v>105</v>
      </c>
      <c r="C546" s="72">
        <v>90</v>
      </c>
      <c r="D546" s="153"/>
      <c r="E546" s="158" t="s">
        <v>2897</v>
      </c>
      <c r="F546" s="74" t="s">
        <v>2898</v>
      </c>
      <c r="G546" s="156"/>
    </row>
    <row r="547" spans="1:7" ht="12.75">
      <c r="A547" s="70">
        <v>140414</v>
      </c>
      <c r="B547" s="71" t="s">
        <v>105</v>
      </c>
      <c r="C547" s="72">
        <v>924</v>
      </c>
      <c r="D547" s="153"/>
      <c r="E547" s="159">
        <v>219218592</v>
      </c>
      <c r="F547" s="74" t="s">
        <v>2899</v>
      </c>
      <c r="G547" s="156"/>
    </row>
    <row r="548" spans="1:7" ht="12.75">
      <c r="A548" s="70">
        <v>140414</v>
      </c>
      <c r="B548" s="71" t="s">
        <v>105</v>
      </c>
      <c r="C548" s="72">
        <v>84</v>
      </c>
      <c r="D548" s="153"/>
      <c r="E548" s="159">
        <v>219225592</v>
      </c>
      <c r="F548" s="74" t="s">
        <v>2900</v>
      </c>
      <c r="G548" s="156"/>
    </row>
    <row r="549" spans="1:7" ht="12.75">
      <c r="A549" s="70">
        <v>140414</v>
      </c>
      <c r="B549" s="71" t="s">
        <v>105</v>
      </c>
      <c r="C549" s="72">
        <v>145</v>
      </c>
      <c r="D549" s="153"/>
      <c r="E549" s="159">
        <v>219276892</v>
      </c>
      <c r="F549" s="74" t="s">
        <v>2901</v>
      </c>
      <c r="G549" s="156"/>
    </row>
    <row r="550" spans="1:7" ht="12.75">
      <c r="A550" s="70">
        <v>140414</v>
      </c>
      <c r="B550" s="71" t="s">
        <v>105</v>
      </c>
      <c r="C550" s="72">
        <v>139</v>
      </c>
      <c r="D550" s="153"/>
      <c r="E550" s="158" t="s">
        <v>2902</v>
      </c>
      <c r="F550" s="74" t="s">
        <v>2903</v>
      </c>
      <c r="G550" s="156"/>
    </row>
    <row r="551" spans="1:7" ht="12.75">
      <c r="A551" s="70">
        <v>140414</v>
      </c>
      <c r="B551" s="71" t="s">
        <v>105</v>
      </c>
      <c r="C551" s="72">
        <v>95</v>
      </c>
      <c r="D551" s="153"/>
      <c r="E551" s="158" t="s">
        <v>2904</v>
      </c>
      <c r="F551" s="74" t="s">
        <v>2905</v>
      </c>
      <c r="G551" s="156"/>
    </row>
    <row r="552" spans="1:7" ht="12.75">
      <c r="A552" s="70">
        <v>140414</v>
      </c>
      <c r="B552" s="71" t="s">
        <v>105</v>
      </c>
      <c r="C552" s="72">
        <v>312</v>
      </c>
      <c r="D552" s="153"/>
      <c r="E552" s="158">
        <v>219315693</v>
      </c>
      <c r="F552" s="74" t="s">
        <v>2906</v>
      </c>
      <c r="G552" s="156"/>
    </row>
    <row r="553" spans="1:7" ht="12.75">
      <c r="A553" s="70">
        <v>140414</v>
      </c>
      <c r="B553" s="71" t="s">
        <v>105</v>
      </c>
      <c r="C553" s="72">
        <v>142</v>
      </c>
      <c r="D553" s="153"/>
      <c r="E553" s="158">
        <v>219325793</v>
      </c>
      <c r="F553" s="74" t="s">
        <v>2907</v>
      </c>
      <c r="G553" s="156"/>
    </row>
    <row r="554" spans="1:7" ht="12.75">
      <c r="A554" s="70">
        <v>140414</v>
      </c>
      <c r="B554" s="71" t="s">
        <v>105</v>
      </c>
      <c r="C554" s="72">
        <v>204</v>
      </c>
      <c r="D554" s="153"/>
      <c r="E554" s="158" t="s">
        <v>2908</v>
      </c>
      <c r="F554" s="74" t="s">
        <v>2909</v>
      </c>
      <c r="G554" s="156"/>
    </row>
    <row r="555" spans="1:7" ht="12.75">
      <c r="A555" s="70">
        <v>140414</v>
      </c>
      <c r="B555" s="71" t="s">
        <v>105</v>
      </c>
      <c r="C555" s="72">
        <v>95</v>
      </c>
      <c r="D555" s="153"/>
      <c r="E555" s="158" t="s">
        <v>2910</v>
      </c>
      <c r="F555" s="74" t="s">
        <v>2911</v>
      </c>
      <c r="G555" s="156"/>
    </row>
    <row r="556" spans="1:7" ht="12.75">
      <c r="A556" s="70">
        <v>140414</v>
      </c>
      <c r="B556" s="71" t="s">
        <v>105</v>
      </c>
      <c r="C556" s="72">
        <v>176</v>
      </c>
      <c r="D556" s="153"/>
      <c r="E556" s="158">
        <v>219418094</v>
      </c>
      <c r="F556" s="74" t="s">
        <v>2912</v>
      </c>
      <c r="G556" s="156"/>
    </row>
    <row r="557" spans="1:7" ht="12.75">
      <c r="A557" s="70">
        <v>140414</v>
      </c>
      <c r="B557" s="71" t="s">
        <v>105</v>
      </c>
      <c r="C557" s="72">
        <v>1000</v>
      </c>
      <c r="D557" s="153"/>
      <c r="E557" s="158">
        <v>219463594</v>
      </c>
      <c r="F557" s="74" t="s">
        <v>2913</v>
      </c>
      <c r="G557" s="156"/>
    </row>
    <row r="558" spans="1:7" ht="12.75">
      <c r="A558" s="70">
        <v>140414</v>
      </c>
      <c r="B558" s="71" t="s">
        <v>105</v>
      </c>
      <c r="C558" s="72">
        <v>556</v>
      </c>
      <c r="D558" s="153"/>
      <c r="E558" s="158">
        <v>219481794</v>
      </c>
      <c r="F558" s="74" t="s">
        <v>2914</v>
      </c>
      <c r="G558" s="156"/>
    </row>
    <row r="559" spans="1:7" ht="12.75">
      <c r="A559" s="70">
        <v>140414</v>
      </c>
      <c r="B559" s="71" t="s">
        <v>105</v>
      </c>
      <c r="C559" s="72">
        <v>216</v>
      </c>
      <c r="D559" s="153"/>
      <c r="E559" s="159">
        <v>219517495</v>
      </c>
      <c r="F559" s="74" t="s">
        <v>2915</v>
      </c>
      <c r="G559" s="156"/>
    </row>
    <row r="560" spans="1:7" ht="12.75">
      <c r="A560" s="70">
        <v>140414</v>
      </c>
      <c r="B560" s="71" t="s">
        <v>105</v>
      </c>
      <c r="C560" s="72">
        <v>238</v>
      </c>
      <c r="D560" s="153"/>
      <c r="E560" s="159">
        <v>219525295</v>
      </c>
      <c r="F560" s="74" t="s">
        <v>2916</v>
      </c>
      <c r="G560" s="156"/>
    </row>
    <row r="561" spans="1:7" ht="12.75">
      <c r="A561" s="70">
        <v>140414</v>
      </c>
      <c r="B561" s="71" t="s">
        <v>105</v>
      </c>
      <c r="C561" s="72">
        <v>63</v>
      </c>
      <c r="D561" s="153"/>
      <c r="E561" s="158">
        <v>219527495</v>
      </c>
      <c r="F561" s="74" t="s">
        <v>2917</v>
      </c>
      <c r="G561" s="156"/>
    </row>
    <row r="562" spans="1:7" ht="12.75">
      <c r="A562" s="70">
        <v>140414</v>
      </c>
      <c r="B562" s="71" t="s">
        <v>105</v>
      </c>
      <c r="C562" s="72">
        <v>22</v>
      </c>
      <c r="D562" s="153"/>
      <c r="E562" s="159">
        <v>219576895</v>
      </c>
      <c r="F562" s="74" t="s">
        <v>2918</v>
      </c>
      <c r="G562" s="156"/>
    </row>
    <row r="563" spans="1:7" ht="12.75">
      <c r="A563" s="70">
        <v>140414</v>
      </c>
      <c r="B563" s="71" t="s">
        <v>105</v>
      </c>
      <c r="C563" s="72">
        <v>98</v>
      </c>
      <c r="D563" s="153"/>
      <c r="E563" s="158" t="s">
        <v>2919</v>
      </c>
      <c r="F563" s="74" t="s">
        <v>2920</v>
      </c>
      <c r="G563" s="156"/>
    </row>
    <row r="564" spans="1:7" ht="12.75">
      <c r="A564" s="70">
        <v>140414</v>
      </c>
      <c r="B564" s="71" t="s">
        <v>105</v>
      </c>
      <c r="C564" s="72">
        <v>174</v>
      </c>
      <c r="D564" s="153"/>
      <c r="E564" s="158">
        <v>219615696</v>
      </c>
      <c r="F564" s="74" t="s">
        <v>2921</v>
      </c>
      <c r="G564" s="156"/>
    </row>
    <row r="565" spans="1:7" ht="12.75">
      <c r="A565" s="70">
        <v>140414</v>
      </c>
      <c r="B565" s="71" t="s">
        <v>105</v>
      </c>
      <c r="C565" s="72">
        <v>150</v>
      </c>
      <c r="D565" s="153"/>
      <c r="E565" s="159">
        <v>219625596</v>
      </c>
      <c r="F565" s="74" t="s">
        <v>2922</v>
      </c>
      <c r="G565" s="156"/>
    </row>
    <row r="566" spans="1:7" ht="12.75">
      <c r="A566" s="70">
        <v>140414</v>
      </c>
      <c r="B566" s="71" t="s">
        <v>105</v>
      </c>
      <c r="C566" s="72">
        <v>357</v>
      </c>
      <c r="D566" s="153"/>
      <c r="E566" s="159">
        <v>219641396</v>
      </c>
      <c r="F566" s="74" t="s">
        <v>2923</v>
      </c>
      <c r="G566" s="156"/>
    </row>
    <row r="567" spans="1:7" ht="12.75">
      <c r="A567" s="70">
        <v>140414</v>
      </c>
      <c r="B567" s="71" t="s">
        <v>105</v>
      </c>
      <c r="C567" s="72">
        <v>98</v>
      </c>
      <c r="D567" s="153"/>
      <c r="E567" s="159">
        <v>219668296</v>
      </c>
      <c r="F567" s="74" t="s">
        <v>2924</v>
      </c>
      <c r="G567" s="156"/>
    </row>
    <row r="568" spans="1:7" ht="12.75">
      <c r="A568" s="70">
        <v>140414</v>
      </c>
      <c r="B568" s="71" t="s">
        <v>105</v>
      </c>
      <c r="C568" s="72">
        <v>19</v>
      </c>
      <c r="D568" s="153"/>
      <c r="E568" s="158" t="s">
        <v>2925</v>
      </c>
      <c r="F568" s="74" t="s">
        <v>2926</v>
      </c>
      <c r="G568" s="156"/>
    </row>
    <row r="569" spans="1:7" ht="12.75">
      <c r="A569" s="70">
        <v>140414</v>
      </c>
      <c r="B569" s="71" t="s">
        <v>105</v>
      </c>
      <c r="C569" s="72">
        <v>129</v>
      </c>
      <c r="D569" s="153"/>
      <c r="E569" s="158">
        <v>219715897</v>
      </c>
      <c r="F569" s="74" t="s">
        <v>2927</v>
      </c>
      <c r="G569" s="156"/>
    </row>
    <row r="570" spans="1:7" ht="12.75">
      <c r="A570" s="70">
        <v>140414</v>
      </c>
      <c r="B570" s="71" t="s">
        <v>105</v>
      </c>
      <c r="C570" s="72">
        <v>176</v>
      </c>
      <c r="D570" s="153"/>
      <c r="E570" s="159">
        <v>219725797</v>
      </c>
      <c r="F570" s="74" t="s">
        <v>2928</v>
      </c>
      <c r="G570" s="156"/>
    </row>
    <row r="571" spans="1:7" ht="12.75">
      <c r="A571" s="70">
        <v>140414</v>
      </c>
      <c r="B571" s="71" t="s">
        <v>105</v>
      </c>
      <c r="C571" s="72">
        <v>139</v>
      </c>
      <c r="D571" s="153"/>
      <c r="E571" s="158" t="s">
        <v>2929</v>
      </c>
      <c r="F571" s="74" t="s">
        <v>2930</v>
      </c>
      <c r="G571" s="156"/>
    </row>
    <row r="572" spans="1:7" ht="12.75">
      <c r="A572" s="70">
        <v>140414</v>
      </c>
      <c r="B572" s="71" t="s">
        <v>105</v>
      </c>
      <c r="C572" s="72">
        <v>120</v>
      </c>
      <c r="D572" s="153"/>
      <c r="E572" s="159">
        <v>219768397</v>
      </c>
      <c r="F572" s="74" t="s">
        <v>2931</v>
      </c>
      <c r="G572" s="156"/>
    </row>
    <row r="573" spans="1:7" ht="12.75">
      <c r="A573" s="70">
        <v>140414</v>
      </c>
      <c r="B573" s="71" t="s">
        <v>105</v>
      </c>
      <c r="C573" s="72">
        <v>146</v>
      </c>
      <c r="D573" s="153"/>
      <c r="E573" s="158">
        <v>219815798</v>
      </c>
      <c r="F573" s="74" t="s">
        <v>2932</v>
      </c>
      <c r="G573" s="156"/>
    </row>
    <row r="574" spans="1:7" ht="12.75">
      <c r="A574" s="70">
        <v>140414</v>
      </c>
      <c r="B574" s="71" t="s">
        <v>105</v>
      </c>
      <c r="C574" s="72">
        <v>66</v>
      </c>
      <c r="D574" s="153"/>
      <c r="E574" s="159">
        <v>219825898</v>
      </c>
      <c r="F574" s="74" t="s">
        <v>2933</v>
      </c>
      <c r="G574" s="156"/>
    </row>
    <row r="575" spans="1:7" ht="12.75">
      <c r="A575" s="70">
        <v>140414</v>
      </c>
      <c r="B575" s="71" t="s">
        <v>105</v>
      </c>
      <c r="C575" s="72">
        <v>346</v>
      </c>
      <c r="D575" s="153"/>
      <c r="E575" s="159">
        <v>219841298</v>
      </c>
      <c r="F575" s="74" t="s">
        <v>2934</v>
      </c>
      <c r="G575" s="156"/>
    </row>
    <row r="576" spans="1:7" ht="12.75">
      <c r="A576" s="70">
        <v>140414</v>
      </c>
      <c r="B576" s="71" t="s">
        <v>105</v>
      </c>
      <c r="C576" s="72">
        <v>133</v>
      </c>
      <c r="D576" s="153"/>
      <c r="E576" s="159">
        <v>219854398</v>
      </c>
      <c r="F576" s="74" t="s">
        <v>2935</v>
      </c>
      <c r="G576" s="156"/>
    </row>
    <row r="577" spans="1:7" ht="12.75">
      <c r="A577" s="70">
        <v>140414</v>
      </c>
      <c r="B577" s="71" t="s">
        <v>105</v>
      </c>
      <c r="C577" s="72">
        <v>104</v>
      </c>
      <c r="D577" s="153"/>
      <c r="E577" s="159">
        <v>219868498</v>
      </c>
      <c r="F577" s="74" t="s">
        <v>2936</v>
      </c>
      <c r="G577" s="156"/>
    </row>
    <row r="578" spans="1:7" ht="12.75">
      <c r="A578" s="70">
        <v>140414</v>
      </c>
      <c r="B578" s="71" t="s">
        <v>105</v>
      </c>
      <c r="C578" s="72">
        <v>323</v>
      </c>
      <c r="D578" s="153"/>
      <c r="E578" s="158" t="s">
        <v>2937</v>
      </c>
      <c r="F578" s="74" t="s">
        <v>2938</v>
      </c>
      <c r="G578" s="156"/>
    </row>
    <row r="579" spans="1:7" ht="12.75">
      <c r="A579" s="70">
        <v>140414</v>
      </c>
      <c r="B579" s="71" t="s">
        <v>105</v>
      </c>
      <c r="C579" s="72">
        <v>175</v>
      </c>
      <c r="D579" s="153"/>
      <c r="E579" s="158" t="s">
        <v>2939</v>
      </c>
      <c r="F579" s="74" t="s">
        <v>2940</v>
      </c>
      <c r="G579" s="156"/>
    </row>
    <row r="580" spans="1:7" ht="12.75">
      <c r="A580" s="70">
        <v>140414</v>
      </c>
      <c r="B580" s="71" t="s">
        <v>105</v>
      </c>
      <c r="C580" s="72">
        <v>184</v>
      </c>
      <c r="D580" s="153"/>
      <c r="E580" s="159">
        <v>219925299</v>
      </c>
      <c r="F580" s="74" t="s">
        <v>2941</v>
      </c>
      <c r="G580" s="156"/>
    </row>
    <row r="581" spans="1:7" ht="12.75">
      <c r="A581" s="70">
        <v>140414</v>
      </c>
      <c r="B581" s="71" t="s">
        <v>105</v>
      </c>
      <c r="C581" s="72">
        <v>260</v>
      </c>
      <c r="D581" s="153"/>
      <c r="E581" s="158" t="s">
        <v>2942</v>
      </c>
      <c r="F581" s="74" t="s">
        <v>2943</v>
      </c>
      <c r="G581" s="156"/>
    </row>
    <row r="582" spans="1:7" ht="12.75">
      <c r="A582" s="70">
        <v>140414</v>
      </c>
      <c r="B582" s="71" t="s">
        <v>105</v>
      </c>
      <c r="C582" s="72">
        <v>47</v>
      </c>
      <c r="D582" s="153"/>
      <c r="E582" s="159">
        <v>219925899</v>
      </c>
      <c r="F582" s="74" t="s">
        <v>2944</v>
      </c>
      <c r="G582" s="156"/>
    </row>
    <row r="583" spans="1:7" ht="12.75">
      <c r="A583" s="70">
        <v>140414</v>
      </c>
      <c r="B583" s="71" t="s">
        <v>105</v>
      </c>
      <c r="C583" s="72">
        <v>196</v>
      </c>
      <c r="D583" s="153"/>
      <c r="E583" s="158">
        <v>219941799</v>
      </c>
      <c r="F583" s="74" t="s">
        <v>2945</v>
      </c>
      <c r="G583" s="156"/>
    </row>
    <row r="584" spans="1:7" ht="22.5">
      <c r="A584" s="70">
        <v>140414</v>
      </c>
      <c r="B584" s="71" t="s">
        <v>105</v>
      </c>
      <c r="C584" s="72">
        <v>312</v>
      </c>
      <c r="D584" s="153"/>
      <c r="E584" s="159">
        <v>219952399</v>
      </c>
      <c r="F584" s="74" t="s">
        <v>2946</v>
      </c>
      <c r="G584" s="156"/>
    </row>
    <row r="585" spans="1:7" ht="12.75">
      <c r="A585" s="70">
        <v>140414</v>
      </c>
      <c r="B585" s="71" t="s">
        <v>105</v>
      </c>
      <c r="C585" s="72">
        <v>79</v>
      </c>
      <c r="D585" s="153"/>
      <c r="E585" s="159">
        <v>219954599</v>
      </c>
      <c r="F585" s="74" t="s">
        <v>2947</v>
      </c>
      <c r="G585" s="156"/>
    </row>
    <row r="586" spans="1:7" ht="12.75">
      <c r="A586" s="70">
        <v>140414</v>
      </c>
      <c r="B586" s="71" t="s">
        <v>105</v>
      </c>
      <c r="C586" s="72">
        <v>188</v>
      </c>
      <c r="D586" s="153"/>
      <c r="E586" s="159">
        <v>220115514</v>
      </c>
      <c r="F586" s="74" t="s">
        <v>2948</v>
      </c>
      <c r="G586" s="156"/>
    </row>
    <row r="587" spans="1:7" ht="12.75">
      <c r="A587" s="70">
        <v>140414</v>
      </c>
      <c r="B587" s="71" t="s">
        <v>105</v>
      </c>
      <c r="C587" s="72">
        <v>86</v>
      </c>
      <c r="D587" s="153"/>
      <c r="E587" s="159">
        <v>220125851</v>
      </c>
      <c r="F587" s="74" t="s">
        <v>2949</v>
      </c>
      <c r="G587" s="156"/>
    </row>
    <row r="588" spans="1:7" ht="12.75">
      <c r="A588" s="70">
        <v>140414</v>
      </c>
      <c r="B588" s="71" t="s">
        <v>105</v>
      </c>
      <c r="C588" s="72">
        <v>324</v>
      </c>
      <c r="D588" s="153"/>
      <c r="E588" s="159">
        <v>220125873</v>
      </c>
      <c r="F588" s="74" t="s">
        <v>2950</v>
      </c>
      <c r="G588" s="156"/>
    </row>
    <row r="589" spans="1:7" ht="12.75">
      <c r="A589" s="70">
        <v>140414</v>
      </c>
      <c r="B589" s="71" t="s">
        <v>105</v>
      </c>
      <c r="C589" s="72">
        <v>433</v>
      </c>
      <c r="D589" s="153"/>
      <c r="E589" s="159">
        <v>220168861</v>
      </c>
      <c r="F589" s="74" t="s">
        <v>2951</v>
      </c>
      <c r="G589" s="156"/>
    </row>
    <row r="590" spans="1:7" ht="12.75">
      <c r="A590" s="70">
        <v>140414</v>
      </c>
      <c r="B590" s="71" t="s">
        <v>105</v>
      </c>
      <c r="C590" s="72">
        <v>327</v>
      </c>
      <c r="D590" s="153"/>
      <c r="E590" s="159">
        <v>230168432</v>
      </c>
      <c r="F590" s="74" t="s">
        <v>2952</v>
      </c>
      <c r="G590" s="156"/>
    </row>
    <row r="591" spans="1:7" ht="12.75">
      <c r="A591" s="70">
        <v>140414</v>
      </c>
      <c r="B591" s="71" t="s">
        <v>105</v>
      </c>
      <c r="C591" s="72">
        <v>25</v>
      </c>
      <c r="D591" s="153"/>
      <c r="E591" s="159">
        <v>268025151</v>
      </c>
      <c r="F591" s="74" t="s">
        <v>2953</v>
      </c>
      <c r="G591" s="156"/>
    </row>
    <row r="592" spans="1:7" ht="12.75">
      <c r="A592" s="70">
        <v>140414</v>
      </c>
      <c r="B592" s="71" t="s">
        <v>105</v>
      </c>
      <c r="C592" s="72">
        <v>4436</v>
      </c>
      <c r="D592" s="153"/>
      <c r="E592" s="159">
        <v>600000263</v>
      </c>
      <c r="F592" s="74" t="s">
        <v>2954</v>
      </c>
      <c r="G592" s="156"/>
    </row>
    <row r="593" spans="1:7" ht="12.75">
      <c r="A593" s="70">
        <v>140414</v>
      </c>
      <c r="B593" s="71" t="s">
        <v>105</v>
      </c>
      <c r="C593" s="72">
        <v>86</v>
      </c>
      <c r="D593" s="153"/>
      <c r="E593" s="159">
        <v>822400000</v>
      </c>
      <c r="F593" s="74" t="s">
        <v>2955</v>
      </c>
      <c r="G593" s="156"/>
    </row>
    <row r="594" spans="1:7" ht="12.75">
      <c r="A594" s="70">
        <v>140414</v>
      </c>
      <c r="B594" s="71" t="s">
        <v>105</v>
      </c>
      <c r="C594" s="72">
        <v>577</v>
      </c>
      <c r="D594" s="153"/>
      <c r="E594" s="158">
        <v>828500000</v>
      </c>
      <c r="F594" s="74" t="s">
        <v>2956</v>
      </c>
      <c r="G594" s="156"/>
    </row>
    <row r="595" spans="1:7" ht="12.75">
      <c r="A595" s="70">
        <v>140414</v>
      </c>
      <c r="B595" s="71" t="s">
        <v>105</v>
      </c>
      <c r="C595" s="72">
        <v>1588</v>
      </c>
      <c r="D595" s="153"/>
      <c r="E595" s="158">
        <v>829700000</v>
      </c>
      <c r="F595" s="74" t="s">
        <v>2957</v>
      </c>
      <c r="G595" s="156"/>
    </row>
    <row r="596" spans="1:7" ht="12.75">
      <c r="A596" s="70">
        <v>140414</v>
      </c>
      <c r="B596" s="71" t="s">
        <v>105</v>
      </c>
      <c r="C596" s="72">
        <v>1058</v>
      </c>
      <c r="D596" s="153"/>
      <c r="E596" s="159">
        <v>910500000</v>
      </c>
      <c r="F596" s="74" t="s">
        <v>2958</v>
      </c>
      <c r="G596" s="156"/>
    </row>
    <row r="597" spans="1:7" ht="12.75">
      <c r="A597" s="70">
        <v>140414</v>
      </c>
      <c r="B597" s="71" t="s">
        <v>105</v>
      </c>
      <c r="C597" s="72">
        <v>1964</v>
      </c>
      <c r="D597" s="153"/>
      <c r="E597" s="157">
        <v>210176001</v>
      </c>
      <c r="F597" s="74" t="s">
        <v>2959</v>
      </c>
      <c r="G597" s="156"/>
    </row>
    <row r="598" spans="1:7" ht="12.75">
      <c r="A598" s="70">
        <v>140414</v>
      </c>
      <c r="B598" s="71" t="s">
        <v>105</v>
      </c>
      <c r="C598" s="72">
        <v>18</v>
      </c>
      <c r="D598" s="153"/>
      <c r="E598" s="154" t="s">
        <v>2960</v>
      </c>
      <c r="F598" s="74" t="s">
        <v>2961</v>
      </c>
      <c r="G598" s="156"/>
    </row>
    <row r="599" spans="1:7" ht="12.75">
      <c r="A599" s="70">
        <v>140701</v>
      </c>
      <c r="B599" s="71" t="s">
        <v>2288</v>
      </c>
      <c r="C599" s="153">
        <v>73000</v>
      </c>
      <c r="E599" s="154" t="s">
        <v>2140</v>
      </c>
      <c r="F599" s="74" t="s">
        <v>2289</v>
      </c>
      <c r="G599" s="156"/>
    </row>
    <row r="600" spans="1:7" ht="12.75">
      <c r="A600" s="70">
        <v>140701</v>
      </c>
      <c r="B600" s="71" t="s">
        <v>2288</v>
      </c>
      <c r="C600" s="153">
        <v>440012</v>
      </c>
      <c r="E600" s="154" t="s">
        <v>2290</v>
      </c>
      <c r="F600" s="74" t="s">
        <v>2291</v>
      </c>
      <c r="G600" s="156"/>
    </row>
    <row r="601" spans="1:7" ht="12.75">
      <c r="A601" s="70">
        <v>142250</v>
      </c>
      <c r="B601" s="71" t="s">
        <v>2292</v>
      </c>
      <c r="C601" s="72">
        <v>434</v>
      </c>
      <c r="D601" s="153"/>
      <c r="E601" s="154">
        <v>210176001</v>
      </c>
      <c r="F601" s="74" t="s">
        <v>2293</v>
      </c>
      <c r="G601" s="156"/>
    </row>
    <row r="602" spans="1:7" ht="12.75">
      <c r="A602" s="70">
        <v>224625</v>
      </c>
      <c r="B602" s="78" t="s">
        <v>2962</v>
      </c>
      <c r="C602" s="131">
        <v>132000</v>
      </c>
      <c r="D602" s="162"/>
      <c r="E602" s="154" t="s">
        <v>2963</v>
      </c>
      <c r="F602" s="80" t="s">
        <v>2964</v>
      </c>
      <c r="G602" s="86"/>
    </row>
    <row r="603" spans="1:7" ht="22.5">
      <c r="A603" s="70">
        <v>240304</v>
      </c>
      <c r="B603" s="78" t="s">
        <v>2965</v>
      </c>
      <c r="C603" s="131">
        <v>45559421</v>
      </c>
      <c r="D603" s="162"/>
      <c r="E603" s="154" t="s">
        <v>2966</v>
      </c>
      <c r="F603" s="80" t="s">
        <v>2967</v>
      </c>
      <c r="G603" s="86"/>
    </row>
    <row r="604" spans="1:7" ht="12.75">
      <c r="A604" s="70">
        <v>240314</v>
      </c>
      <c r="B604" s="81" t="s">
        <v>2968</v>
      </c>
      <c r="C604" s="163">
        <v>38217983</v>
      </c>
      <c r="D604" s="131"/>
      <c r="E604" s="160">
        <v>110505000</v>
      </c>
      <c r="F604" s="82" t="s">
        <v>2969</v>
      </c>
      <c r="G604" s="156"/>
    </row>
    <row r="605" spans="1:7" ht="12.75">
      <c r="A605" s="70">
        <v>240314</v>
      </c>
      <c r="B605" s="81" t="s">
        <v>2968</v>
      </c>
      <c r="C605" s="163">
        <v>8380276</v>
      </c>
      <c r="D605" s="131"/>
      <c r="E605" s="160">
        <v>110808000</v>
      </c>
      <c r="F605" s="82" t="s">
        <v>2970</v>
      </c>
      <c r="G605" s="156"/>
    </row>
    <row r="606" spans="1:7" ht="12.75">
      <c r="A606" s="70">
        <v>240314</v>
      </c>
      <c r="B606" s="81" t="s">
        <v>2968</v>
      </c>
      <c r="C606" s="163">
        <v>16036065</v>
      </c>
      <c r="D606" s="131"/>
      <c r="E606" s="160">
        <v>111313000</v>
      </c>
      <c r="F606" s="82" t="s">
        <v>2971</v>
      </c>
      <c r="G606" s="156"/>
    </row>
    <row r="607" spans="1:7" ht="12.75">
      <c r="A607" s="70">
        <v>240314</v>
      </c>
      <c r="B607" s="81" t="s">
        <v>2968</v>
      </c>
      <c r="C607" s="163">
        <v>20125522</v>
      </c>
      <c r="D607" s="131"/>
      <c r="E607" s="160">
        <v>111515000</v>
      </c>
      <c r="F607" s="82" t="s">
        <v>2972</v>
      </c>
      <c r="G607" s="156"/>
    </row>
    <row r="608" spans="1:7" ht="12.75">
      <c r="A608" s="70">
        <v>240314</v>
      </c>
      <c r="B608" s="81" t="s">
        <v>2968</v>
      </c>
      <c r="C608" s="163">
        <v>9888227</v>
      </c>
      <c r="D608" s="131"/>
      <c r="E608" s="160">
        <v>111717000</v>
      </c>
      <c r="F608" s="82" t="s">
        <v>2973</v>
      </c>
      <c r="G608" s="156"/>
    </row>
    <row r="609" spans="1:7" ht="12.75">
      <c r="A609" s="70">
        <v>240314</v>
      </c>
      <c r="B609" s="81" t="s">
        <v>2968</v>
      </c>
      <c r="C609" s="163">
        <v>4721579</v>
      </c>
      <c r="D609" s="131"/>
      <c r="E609" s="160">
        <v>111818000</v>
      </c>
      <c r="F609" s="82" t="s">
        <v>2974</v>
      </c>
      <c r="G609" s="156"/>
    </row>
    <row r="610" spans="1:7" ht="12.75">
      <c r="A610" s="70">
        <v>240314</v>
      </c>
      <c r="B610" s="81" t="s">
        <v>2968</v>
      </c>
      <c r="C610" s="163">
        <v>16512986</v>
      </c>
      <c r="D610" s="131"/>
      <c r="E610" s="160">
        <v>111919000</v>
      </c>
      <c r="F610" s="82" t="s">
        <v>2975</v>
      </c>
      <c r="G610" s="156"/>
    </row>
    <row r="611" spans="1:7" ht="12.75">
      <c r="A611" s="70">
        <v>240314</v>
      </c>
      <c r="B611" s="81" t="s">
        <v>2968</v>
      </c>
      <c r="C611" s="163">
        <v>10601085</v>
      </c>
      <c r="D611" s="131"/>
      <c r="E611" s="160">
        <v>112020000</v>
      </c>
      <c r="F611" s="82" t="s">
        <v>2976</v>
      </c>
      <c r="G611" s="156"/>
    </row>
    <row r="612" spans="1:7" ht="12.75">
      <c r="A612" s="70">
        <v>240314</v>
      </c>
      <c r="B612" s="81" t="s">
        <v>2968</v>
      </c>
      <c r="C612" s="163">
        <v>41606482</v>
      </c>
      <c r="D612" s="131"/>
      <c r="E612" s="160">
        <v>112727000</v>
      </c>
      <c r="F612" s="82" t="s">
        <v>2977</v>
      </c>
      <c r="G612" s="156"/>
    </row>
    <row r="613" spans="1:7" ht="12.75">
      <c r="A613" s="70">
        <v>240314</v>
      </c>
      <c r="B613" s="81" t="s">
        <v>2968</v>
      </c>
      <c r="C613" s="163">
        <v>10895428</v>
      </c>
      <c r="D613" s="131"/>
      <c r="E613" s="160">
        <v>112323000</v>
      </c>
      <c r="F613" s="82" t="s">
        <v>2978</v>
      </c>
      <c r="G613" s="156"/>
    </row>
    <row r="614" spans="1:7" ht="12.75">
      <c r="A614" s="70">
        <v>240314</v>
      </c>
      <c r="B614" s="81" t="s">
        <v>2968</v>
      </c>
      <c r="C614" s="163">
        <v>16090874</v>
      </c>
      <c r="D614" s="164"/>
      <c r="E614" s="160">
        <v>112525000</v>
      </c>
      <c r="F614" s="82" t="s">
        <v>1590</v>
      </c>
      <c r="G614" s="156"/>
    </row>
    <row r="615" spans="1:7" ht="12.75">
      <c r="A615" s="70">
        <v>240314</v>
      </c>
      <c r="B615" s="81" t="s">
        <v>2968</v>
      </c>
      <c r="C615" s="163">
        <v>2765486</v>
      </c>
      <c r="D615" s="131"/>
      <c r="E615" s="160">
        <v>114141000</v>
      </c>
      <c r="F615" s="82" t="s">
        <v>2979</v>
      </c>
      <c r="G615" s="156"/>
    </row>
    <row r="616" spans="1:7" ht="12.75">
      <c r="A616" s="70">
        <v>240314</v>
      </c>
      <c r="B616" s="81" t="s">
        <v>2968</v>
      </c>
      <c r="C616" s="163">
        <v>42156839</v>
      </c>
      <c r="D616" s="131"/>
      <c r="E616" s="160">
        <v>114444000</v>
      </c>
      <c r="F616" s="82" t="s">
        <v>2980</v>
      </c>
      <c r="G616" s="156"/>
    </row>
    <row r="617" spans="1:7" ht="12.75">
      <c r="A617" s="70">
        <v>240314</v>
      </c>
      <c r="B617" s="81" t="s">
        <v>2968</v>
      </c>
      <c r="C617" s="163">
        <v>11729167</v>
      </c>
      <c r="D617" s="131"/>
      <c r="E617" s="160">
        <v>114747000</v>
      </c>
      <c r="F617" s="82" t="s">
        <v>2981</v>
      </c>
      <c r="G617" s="156"/>
    </row>
    <row r="618" spans="1:7" ht="12.75">
      <c r="A618" s="70">
        <v>240314</v>
      </c>
      <c r="B618" s="81" t="s">
        <v>2968</v>
      </c>
      <c r="C618" s="163">
        <v>6781839</v>
      </c>
      <c r="D618" s="131"/>
      <c r="E618" s="160">
        <v>115050000</v>
      </c>
      <c r="F618" s="82" t="s">
        <v>2982</v>
      </c>
      <c r="G618" s="156"/>
    </row>
    <row r="619" spans="1:7" ht="12.75">
      <c r="A619" s="70">
        <v>240314</v>
      </c>
      <c r="B619" s="81" t="s">
        <v>2968</v>
      </c>
      <c r="C619" s="163">
        <v>17194143</v>
      </c>
      <c r="D619" s="131"/>
      <c r="E619" s="160">
        <v>115252000</v>
      </c>
      <c r="F619" s="82" t="s">
        <v>2983</v>
      </c>
      <c r="G619" s="156"/>
    </row>
    <row r="620" spans="1:7" ht="12.75">
      <c r="A620" s="70">
        <v>240314</v>
      </c>
      <c r="B620" s="81" t="s">
        <v>2968</v>
      </c>
      <c r="C620" s="163">
        <v>11845273</v>
      </c>
      <c r="D620" s="131"/>
      <c r="E620" s="160">
        <v>115454000</v>
      </c>
      <c r="F620" s="82" t="s">
        <v>2984</v>
      </c>
      <c r="G620" s="156"/>
    </row>
    <row r="621" spans="1:7" ht="12.75">
      <c r="A621" s="70">
        <v>240314</v>
      </c>
      <c r="B621" s="81" t="s">
        <v>2968</v>
      </c>
      <c r="C621" s="163">
        <v>4577867</v>
      </c>
      <c r="D621" s="131"/>
      <c r="E621" s="160">
        <v>116363000</v>
      </c>
      <c r="F621" s="82" t="s">
        <v>2985</v>
      </c>
      <c r="G621" s="156"/>
    </row>
    <row r="622" spans="1:7" ht="12.75">
      <c r="A622" s="70">
        <v>240314</v>
      </c>
      <c r="B622" s="81" t="s">
        <v>2968</v>
      </c>
      <c r="C622" s="163">
        <v>4965695</v>
      </c>
      <c r="D622" s="131"/>
      <c r="E622" s="160">
        <v>116666000</v>
      </c>
      <c r="F622" s="82" t="s">
        <v>2986</v>
      </c>
      <c r="G622" s="156"/>
    </row>
    <row r="623" spans="1:7" ht="12.75">
      <c r="A623" s="70">
        <v>240314</v>
      </c>
      <c r="B623" s="81" t="s">
        <v>2968</v>
      </c>
      <c r="C623" s="163">
        <v>17517143</v>
      </c>
      <c r="D623" s="131"/>
      <c r="E623" s="160">
        <v>116868000</v>
      </c>
      <c r="F623" s="82" t="s">
        <v>2987</v>
      </c>
      <c r="G623" s="156"/>
    </row>
    <row r="624" spans="1:7" ht="12.75">
      <c r="A624" s="70">
        <v>240314</v>
      </c>
      <c r="B624" s="81" t="s">
        <v>2968</v>
      </c>
      <c r="C624" s="163">
        <v>21499524</v>
      </c>
      <c r="D624" s="131"/>
      <c r="E624" s="160">
        <v>117070000</v>
      </c>
      <c r="F624" s="82" t="s">
        <v>2988</v>
      </c>
      <c r="G624" s="156"/>
    </row>
    <row r="625" spans="1:7" ht="12.75">
      <c r="A625" s="70">
        <v>240314</v>
      </c>
      <c r="B625" s="81" t="s">
        <v>2968</v>
      </c>
      <c r="C625" s="163">
        <v>16382618</v>
      </c>
      <c r="D625" s="131"/>
      <c r="E625" s="160">
        <v>117373000</v>
      </c>
      <c r="F625" s="82" t="s">
        <v>2989</v>
      </c>
      <c r="G625" s="156"/>
    </row>
    <row r="626" spans="1:7" ht="12.75">
      <c r="A626" s="70">
        <v>240314</v>
      </c>
      <c r="B626" s="81" t="s">
        <v>2968</v>
      </c>
      <c r="C626" s="163">
        <v>17873962</v>
      </c>
      <c r="D626" s="131"/>
      <c r="E626" s="160">
        <v>117676000</v>
      </c>
      <c r="F626" s="82" t="s">
        <v>2990</v>
      </c>
      <c r="G626" s="156"/>
    </row>
    <row r="627" spans="1:7" ht="12.75">
      <c r="A627" s="70">
        <v>240314</v>
      </c>
      <c r="B627" s="81" t="s">
        <v>2968</v>
      </c>
      <c r="C627" s="163">
        <v>4940600</v>
      </c>
      <c r="D627" s="131"/>
      <c r="E627" s="160">
        <v>118181000</v>
      </c>
      <c r="F627" s="82" t="s">
        <v>2991</v>
      </c>
      <c r="G627" s="156"/>
    </row>
    <row r="628" spans="1:7" ht="12.75">
      <c r="A628" s="70">
        <v>240314</v>
      </c>
      <c r="B628" s="81" t="s">
        <v>2968</v>
      </c>
      <c r="C628" s="163">
        <v>6239899</v>
      </c>
      <c r="D628" s="131"/>
      <c r="E628" s="160">
        <v>118585000</v>
      </c>
      <c r="F628" s="82" t="s">
        <v>2992</v>
      </c>
      <c r="G628" s="156"/>
    </row>
    <row r="629" spans="1:7" ht="12.75">
      <c r="A629" s="70">
        <v>240314</v>
      </c>
      <c r="B629" s="81" t="s">
        <v>2968</v>
      </c>
      <c r="C629" s="163">
        <v>349066</v>
      </c>
      <c r="D629" s="131"/>
      <c r="E629" s="160">
        <v>118686000</v>
      </c>
      <c r="F629" s="82" t="s">
        <v>2993</v>
      </c>
      <c r="G629" s="156"/>
    </row>
    <row r="630" spans="1:7" ht="12.75">
      <c r="A630" s="70">
        <v>240314</v>
      </c>
      <c r="B630" s="81" t="s">
        <v>2968</v>
      </c>
      <c r="C630" s="163">
        <v>73138</v>
      </c>
      <c r="D630" s="131"/>
      <c r="E630" s="160">
        <v>118888000</v>
      </c>
      <c r="F630" s="82" t="s">
        <v>2994</v>
      </c>
      <c r="G630" s="156"/>
    </row>
    <row r="631" spans="1:7" ht="12.75">
      <c r="A631" s="70">
        <v>240314</v>
      </c>
      <c r="B631" s="81" t="s">
        <v>2968</v>
      </c>
      <c r="C631" s="163">
        <v>2507079</v>
      </c>
      <c r="D631" s="131"/>
      <c r="E631" s="160">
        <v>119191000</v>
      </c>
      <c r="F631" s="82" t="s">
        <v>2995</v>
      </c>
      <c r="G631" s="156"/>
    </row>
    <row r="632" spans="1:7" ht="12.75">
      <c r="A632" s="70">
        <v>240314</v>
      </c>
      <c r="B632" s="81" t="s">
        <v>2968</v>
      </c>
      <c r="C632" s="163">
        <v>1323702</v>
      </c>
      <c r="D632" s="131"/>
      <c r="E632" s="160">
        <v>119494000</v>
      </c>
      <c r="F632" s="82" t="s">
        <v>2996</v>
      </c>
      <c r="G632" s="156"/>
    </row>
    <row r="633" spans="1:7" ht="12.75">
      <c r="A633" s="70">
        <v>240314</v>
      </c>
      <c r="B633" s="81" t="s">
        <v>2968</v>
      </c>
      <c r="C633" s="163">
        <v>7751593</v>
      </c>
      <c r="D633" s="131"/>
      <c r="E633" s="160">
        <v>119595000</v>
      </c>
      <c r="F633" s="82" t="s">
        <v>2997</v>
      </c>
      <c r="G633" s="156"/>
    </row>
    <row r="634" spans="1:7" ht="12.75">
      <c r="A634" s="70">
        <v>240314</v>
      </c>
      <c r="B634" s="81" t="s">
        <v>2968</v>
      </c>
      <c r="C634" s="163">
        <v>1194231</v>
      </c>
      <c r="D634" s="131"/>
      <c r="E634" s="160">
        <v>119797000</v>
      </c>
      <c r="F634" s="82" t="s">
        <v>2998</v>
      </c>
      <c r="G634" s="156"/>
    </row>
    <row r="635" spans="1:7" ht="12.75">
      <c r="A635" s="70">
        <v>240314</v>
      </c>
      <c r="B635" s="81" t="s">
        <v>2968</v>
      </c>
      <c r="C635" s="163">
        <v>2282608</v>
      </c>
      <c r="D635" s="131"/>
      <c r="E635" s="160">
        <v>119999000</v>
      </c>
      <c r="F635" s="82" t="s">
        <v>2999</v>
      </c>
      <c r="G635" s="156"/>
    </row>
    <row r="636" spans="1:7" ht="12.75">
      <c r="A636" s="70">
        <v>240314</v>
      </c>
      <c r="B636" s="81" t="s">
        <v>2968</v>
      </c>
      <c r="C636" s="165">
        <v>62600840</v>
      </c>
      <c r="D636" s="131"/>
      <c r="E636" s="160">
        <v>210111001</v>
      </c>
      <c r="F636" s="82" t="s">
        <v>3000</v>
      </c>
      <c r="G636" s="156"/>
    </row>
    <row r="637" spans="1:7" ht="12.75">
      <c r="A637" s="70">
        <v>240314</v>
      </c>
      <c r="B637" s="81" t="s">
        <v>2968</v>
      </c>
      <c r="C637" s="165">
        <v>11811513</v>
      </c>
      <c r="D637" s="131"/>
      <c r="E637" s="160">
        <v>210108001</v>
      </c>
      <c r="F637" s="82" t="s">
        <v>3001</v>
      </c>
      <c r="G637" s="156"/>
    </row>
    <row r="638" spans="1:7" ht="12.75">
      <c r="A638" s="70">
        <v>240314</v>
      </c>
      <c r="B638" s="81" t="s">
        <v>2968</v>
      </c>
      <c r="C638" s="165">
        <v>12604231</v>
      </c>
      <c r="D638" s="131"/>
      <c r="E638" s="160">
        <v>210113001</v>
      </c>
      <c r="F638" s="82" t="s">
        <v>3002</v>
      </c>
      <c r="G638" s="156"/>
    </row>
    <row r="639" spans="1:7" ht="12.75">
      <c r="A639" s="70">
        <v>240314</v>
      </c>
      <c r="B639" s="81" t="s">
        <v>2968</v>
      </c>
      <c r="C639" s="165">
        <v>5427627</v>
      </c>
      <c r="D639" s="131"/>
      <c r="E639" s="160">
        <v>210147001</v>
      </c>
      <c r="F639" s="82" t="s">
        <v>3003</v>
      </c>
      <c r="G639" s="156"/>
    </row>
    <row r="640" spans="1:7" ht="12.75">
      <c r="A640" s="70">
        <v>240314</v>
      </c>
      <c r="B640" s="81" t="s">
        <v>2968</v>
      </c>
      <c r="C640" s="163">
        <v>23271109</v>
      </c>
      <c r="D640" s="131"/>
      <c r="E640" s="160" t="s">
        <v>3004</v>
      </c>
      <c r="F640" s="84" t="s">
        <v>3005</v>
      </c>
      <c r="G640" s="156"/>
    </row>
    <row r="641" spans="1:7" ht="12.75">
      <c r="A641" s="70">
        <v>240314</v>
      </c>
      <c r="B641" s="81" t="s">
        <v>2968</v>
      </c>
      <c r="C641" s="163">
        <v>3788863</v>
      </c>
      <c r="D641" s="131"/>
      <c r="E641" s="160" t="s">
        <v>3006</v>
      </c>
      <c r="F641" s="84" t="s">
        <v>3007</v>
      </c>
      <c r="G641" s="156"/>
    </row>
    <row r="642" spans="1:7" ht="12.75">
      <c r="A642" s="70">
        <v>240314</v>
      </c>
      <c r="B642" s="81" t="s">
        <v>2968</v>
      </c>
      <c r="C642" s="163">
        <v>1147994</v>
      </c>
      <c r="D642" s="131"/>
      <c r="E642" s="160" t="s">
        <v>3008</v>
      </c>
      <c r="F642" s="84" t="s">
        <v>3009</v>
      </c>
      <c r="G642" s="156"/>
    </row>
    <row r="643" spans="1:7" ht="12.75">
      <c r="A643" s="70">
        <v>240314</v>
      </c>
      <c r="B643" s="81" t="s">
        <v>2968</v>
      </c>
      <c r="C643" s="163">
        <v>2355191</v>
      </c>
      <c r="D643" s="131"/>
      <c r="E643" s="160">
        <v>216005360</v>
      </c>
      <c r="F643" s="84" t="s">
        <v>3010</v>
      </c>
      <c r="G643" s="156"/>
    </row>
    <row r="644" spans="1:7" ht="12.75">
      <c r="A644" s="70">
        <v>240314</v>
      </c>
      <c r="B644" s="81" t="s">
        <v>2968</v>
      </c>
      <c r="C644" s="163">
        <v>2516288</v>
      </c>
      <c r="D644" s="131"/>
      <c r="E644" s="160" t="s">
        <v>409</v>
      </c>
      <c r="F644" s="84" t="s">
        <v>3011</v>
      </c>
      <c r="G644" s="156"/>
    </row>
    <row r="645" spans="1:7" ht="12.75">
      <c r="A645" s="70">
        <v>240314</v>
      </c>
      <c r="B645" s="81" t="s">
        <v>2968</v>
      </c>
      <c r="C645" s="163">
        <v>2642255</v>
      </c>
      <c r="D645" s="131"/>
      <c r="E645" s="160" t="s">
        <v>3012</v>
      </c>
      <c r="F645" s="84" t="s">
        <v>3013</v>
      </c>
      <c r="G645" s="156"/>
    </row>
    <row r="646" spans="1:7" ht="12.75">
      <c r="A646" s="70">
        <v>240314</v>
      </c>
      <c r="B646" s="81" t="s">
        <v>2968</v>
      </c>
      <c r="C646" s="163">
        <v>2083235</v>
      </c>
      <c r="D646" s="131"/>
      <c r="E646" s="160" t="s">
        <v>3014</v>
      </c>
      <c r="F646" s="84" t="s">
        <v>3015</v>
      </c>
      <c r="G646" s="156"/>
    </row>
    <row r="647" spans="1:7" ht="12.75">
      <c r="A647" s="70">
        <v>240314</v>
      </c>
      <c r="B647" s="81" t="s">
        <v>2968</v>
      </c>
      <c r="C647" s="163">
        <v>2894341</v>
      </c>
      <c r="D647" s="131"/>
      <c r="E647" s="160" t="s">
        <v>182</v>
      </c>
      <c r="F647" s="84" t="s">
        <v>3016</v>
      </c>
      <c r="G647" s="156"/>
    </row>
    <row r="648" spans="1:7" ht="12.75">
      <c r="A648" s="70">
        <v>240314</v>
      </c>
      <c r="B648" s="81" t="s">
        <v>2968</v>
      </c>
      <c r="C648" s="163">
        <v>2033902</v>
      </c>
      <c r="D648" s="131"/>
      <c r="E648" s="160" t="s">
        <v>3017</v>
      </c>
      <c r="F648" s="84" t="s">
        <v>3018</v>
      </c>
      <c r="G648" s="156"/>
    </row>
    <row r="649" spans="1:7" ht="12.75">
      <c r="A649" s="70">
        <v>240314</v>
      </c>
      <c r="B649" s="81" t="s">
        <v>2968</v>
      </c>
      <c r="C649" s="163">
        <v>1948946</v>
      </c>
      <c r="D649" s="131"/>
      <c r="E649" s="160">
        <v>215915759</v>
      </c>
      <c r="F649" s="84" t="s">
        <v>3019</v>
      </c>
      <c r="G649" s="156"/>
    </row>
    <row r="650" spans="1:7" ht="12.75">
      <c r="A650" s="70">
        <v>240314</v>
      </c>
      <c r="B650" s="81" t="s">
        <v>2968</v>
      </c>
      <c r="C650" s="163">
        <v>6320607</v>
      </c>
      <c r="D650" s="131"/>
      <c r="E650" s="160" t="s">
        <v>3020</v>
      </c>
      <c r="F650" s="84" t="s">
        <v>3021</v>
      </c>
      <c r="G650" s="156"/>
    </row>
    <row r="651" spans="1:7" ht="12.75">
      <c r="A651" s="70">
        <v>240314</v>
      </c>
      <c r="B651" s="81" t="s">
        <v>2968</v>
      </c>
      <c r="C651" s="163">
        <v>3096560</v>
      </c>
      <c r="D651" s="131"/>
      <c r="E651" s="160" t="s">
        <v>3022</v>
      </c>
      <c r="F651" s="84" t="s">
        <v>3023</v>
      </c>
      <c r="G651" s="156"/>
    </row>
    <row r="652" spans="1:7" ht="12.75">
      <c r="A652" s="70">
        <v>240314</v>
      </c>
      <c r="B652" s="81" t="s">
        <v>2968</v>
      </c>
      <c r="C652" s="163">
        <v>4013504</v>
      </c>
      <c r="D652" s="131"/>
      <c r="E652" s="160" t="s">
        <v>3024</v>
      </c>
      <c r="F652" s="84" t="s">
        <v>3025</v>
      </c>
      <c r="G652" s="156"/>
    </row>
    <row r="653" spans="1:7" ht="12.75">
      <c r="A653" s="70">
        <v>240314</v>
      </c>
      <c r="B653" s="81" t="s">
        <v>2968</v>
      </c>
      <c r="C653" s="163">
        <v>5558204</v>
      </c>
      <c r="D653" s="131"/>
      <c r="E653" s="160" t="s">
        <v>3026</v>
      </c>
      <c r="F653" s="84" t="s">
        <v>3027</v>
      </c>
      <c r="G653" s="156"/>
    </row>
    <row r="654" spans="1:7" ht="12.75">
      <c r="A654" s="70">
        <v>240314</v>
      </c>
      <c r="B654" s="81" t="s">
        <v>2968</v>
      </c>
      <c r="C654" s="163">
        <v>6157125</v>
      </c>
      <c r="D654" s="131"/>
      <c r="E654" s="160">
        <v>210123001</v>
      </c>
      <c r="F654" s="84" t="s">
        <v>3028</v>
      </c>
      <c r="G654" s="156"/>
    </row>
    <row r="655" spans="1:7" ht="12.75">
      <c r="A655" s="70">
        <v>240314</v>
      </c>
      <c r="B655" s="81" t="s">
        <v>2968</v>
      </c>
      <c r="C655" s="163">
        <v>2206252</v>
      </c>
      <c r="D655" s="131"/>
      <c r="E655" s="160" t="s">
        <v>3029</v>
      </c>
      <c r="F655" s="84" t="s">
        <v>3030</v>
      </c>
      <c r="G655" s="156"/>
    </row>
    <row r="656" spans="1:7" ht="12.75">
      <c r="A656" s="70">
        <v>240314</v>
      </c>
      <c r="B656" s="81" t="s">
        <v>2968</v>
      </c>
      <c r="C656" s="163">
        <v>1958583</v>
      </c>
      <c r="D656" s="131"/>
      <c r="E656" s="160" t="s">
        <v>3031</v>
      </c>
      <c r="F656" s="84" t="s">
        <v>3032</v>
      </c>
      <c r="G656" s="156"/>
    </row>
    <row r="657" spans="1:7" ht="12.75">
      <c r="A657" s="70">
        <v>240314</v>
      </c>
      <c r="B657" s="81" t="s">
        <v>2968</v>
      </c>
      <c r="C657" s="163">
        <v>1523708</v>
      </c>
      <c r="D657" s="131"/>
      <c r="E657" s="160" t="s">
        <v>3033</v>
      </c>
      <c r="F657" s="84" t="s">
        <v>3034</v>
      </c>
      <c r="G657" s="156"/>
    </row>
    <row r="658" spans="1:7" ht="12.75">
      <c r="A658" s="70">
        <v>240314</v>
      </c>
      <c r="B658" s="81" t="s">
        <v>2968</v>
      </c>
      <c r="C658" s="163">
        <v>1162278</v>
      </c>
      <c r="D658" s="131"/>
      <c r="E658" s="160" t="s">
        <v>3035</v>
      </c>
      <c r="F658" s="84" t="s">
        <v>3036</v>
      </c>
      <c r="G658" s="156"/>
    </row>
    <row r="659" spans="1:7" ht="12.75">
      <c r="A659" s="70">
        <v>240314</v>
      </c>
      <c r="B659" s="81" t="s">
        <v>2968</v>
      </c>
      <c r="C659" s="163">
        <v>3696452</v>
      </c>
      <c r="D659" s="131"/>
      <c r="E659" s="160" t="s">
        <v>3037</v>
      </c>
      <c r="F659" s="84" t="s">
        <v>3038</v>
      </c>
      <c r="G659" s="156"/>
    </row>
    <row r="660" spans="1:7" ht="12.75">
      <c r="A660" s="70">
        <v>240314</v>
      </c>
      <c r="B660" s="81" t="s">
        <v>2968</v>
      </c>
      <c r="C660" s="163">
        <v>5917513</v>
      </c>
      <c r="D660" s="131"/>
      <c r="E660" s="160" t="s">
        <v>3039</v>
      </c>
      <c r="F660" s="84" t="s">
        <v>3040</v>
      </c>
      <c r="G660" s="156"/>
    </row>
    <row r="661" spans="1:7" ht="12.75">
      <c r="A661" s="70">
        <v>240314</v>
      </c>
      <c r="B661" s="81" t="s">
        <v>2968</v>
      </c>
      <c r="C661" s="163">
        <v>2088988</v>
      </c>
      <c r="D661" s="131"/>
      <c r="E661" s="160" t="s">
        <v>3041</v>
      </c>
      <c r="F661" s="84" t="s">
        <v>3042</v>
      </c>
      <c r="G661" s="156"/>
    </row>
    <row r="662" spans="1:7" ht="12.75">
      <c r="A662" s="70">
        <v>240314</v>
      </c>
      <c r="B662" s="81" t="s">
        <v>2968</v>
      </c>
      <c r="C662" s="163">
        <v>2120899</v>
      </c>
      <c r="D662" s="131"/>
      <c r="E662" s="160" t="s">
        <v>3043</v>
      </c>
      <c r="F662" s="84" t="s">
        <v>3044</v>
      </c>
      <c r="G662" s="156"/>
    </row>
    <row r="663" spans="1:7" ht="12.75">
      <c r="A663" s="70">
        <v>240314</v>
      </c>
      <c r="B663" s="81" t="s">
        <v>2968</v>
      </c>
      <c r="C663" s="163">
        <v>5558645</v>
      </c>
      <c r="D663" s="131"/>
      <c r="E663" s="160">
        <v>210150001</v>
      </c>
      <c r="F663" s="84" t="s">
        <v>3045</v>
      </c>
      <c r="G663" s="156"/>
    </row>
    <row r="664" spans="1:7" ht="12.75">
      <c r="A664" s="70">
        <v>240314</v>
      </c>
      <c r="B664" s="81" t="s">
        <v>2968</v>
      </c>
      <c r="C664" s="163">
        <v>7180552</v>
      </c>
      <c r="D664" s="131"/>
      <c r="E664" s="160" t="s">
        <v>3046</v>
      </c>
      <c r="F664" s="84" t="s">
        <v>3047</v>
      </c>
      <c r="G664" s="156"/>
    </row>
    <row r="665" spans="1:7" ht="12.75">
      <c r="A665" s="70">
        <v>240314</v>
      </c>
      <c r="B665" s="81" t="s">
        <v>2968</v>
      </c>
      <c r="C665" s="163">
        <v>3261905</v>
      </c>
      <c r="D665" s="131"/>
      <c r="E665" s="160">
        <v>213552835</v>
      </c>
      <c r="F665" s="84" t="s">
        <v>3048</v>
      </c>
      <c r="G665" s="156"/>
    </row>
    <row r="666" spans="1:7" ht="12.75">
      <c r="A666" s="70">
        <v>240314</v>
      </c>
      <c r="B666" s="81" t="s">
        <v>2968</v>
      </c>
      <c r="C666" s="163">
        <v>9360353</v>
      </c>
      <c r="D666" s="131"/>
      <c r="E666" s="160">
        <v>210154001</v>
      </c>
      <c r="F666" s="84" t="s">
        <v>3049</v>
      </c>
      <c r="G666" s="156"/>
    </row>
    <row r="667" spans="1:7" ht="12.75">
      <c r="A667" s="70">
        <v>240314</v>
      </c>
      <c r="B667" s="81" t="s">
        <v>2968</v>
      </c>
      <c r="C667" s="163">
        <v>4181574</v>
      </c>
      <c r="D667" s="131"/>
      <c r="E667" s="160">
        <v>210163001</v>
      </c>
      <c r="F667" s="84" t="s">
        <v>3050</v>
      </c>
      <c r="G667" s="156"/>
    </row>
    <row r="668" spans="1:7" ht="12.75">
      <c r="A668" s="70">
        <v>240314</v>
      </c>
      <c r="B668" s="81" t="s">
        <v>2968</v>
      </c>
      <c r="C668" s="163">
        <v>5981078</v>
      </c>
      <c r="D668" s="131"/>
      <c r="E668" s="160">
        <v>210166001</v>
      </c>
      <c r="F668" s="84" t="s">
        <v>3051</v>
      </c>
      <c r="G668" s="156"/>
    </row>
    <row r="669" spans="1:7" ht="12.75">
      <c r="A669" s="70">
        <v>240314</v>
      </c>
      <c r="B669" s="81" t="s">
        <v>2968</v>
      </c>
      <c r="C669" s="163">
        <v>2006743</v>
      </c>
      <c r="D669" s="131"/>
      <c r="E669" s="160">
        <v>217066170</v>
      </c>
      <c r="F669" s="84" t="s">
        <v>3052</v>
      </c>
      <c r="G669" s="156"/>
    </row>
    <row r="670" spans="1:7" ht="12.75">
      <c r="A670" s="70">
        <v>240314</v>
      </c>
      <c r="B670" s="81" t="s">
        <v>2968</v>
      </c>
      <c r="C670" s="163">
        <v>7551515</v>
      </c>
      <c r="D670" s="131"/>
      <c r="E670" s="160" t="s">
        <v>193</v>
      </c>
      <c r="F670" s="84" t="s">
        <v>3053</v>
      </c>
      <c r="G670" s="156"/>
    </row>
    <row r="671" spans="1:7" ht="12.75">
      <c r="A671" s="70">
        <v>240314</v>
      </c>
      <c r="B671" s="81" t="s">
        <v>2968</v>
      </c>
      <c r="C671" s="163">
        <v>2952713</v>
      </c>
      <c r="D671" s="131"/>
      <c r="E671" s="160" t="s">
        <v>3054</v>
      </c>
      <c r="F671" s="84" t="s">
        <v>3055</v>
      </c>
      <c r="G671" s="156"/>
    </row>
    <row r="672" spans="1:7" ht="12.75">
      <c r="A672" s="70">
        <v>240314</v>
      </c>
      <c r="B672" s="81" t="s">
        <v>2968</v>
      </c>
      <c r="C672" s="163">
        <v>2639470</v>
      </c>
      <c r="D672" s="131"/>
      <c r="E672" s="160" t="s">
        <v>3056</v>
      </c>
      <c r="F672" s="84" t="s">
        <v>3057</v>
      </c>
      <c r="G672" s="156"/>
    </row>
    <row r="673" spans="1:7" ht="12.75">
      <c r="A673" s="70">
        <v>240314</v>
      </c>
      <c r="B673" s="81" t="s">
        <v>2968</v>
      </c>
      <c r="C673" s="163">
        <v>1574180</v>
      </c>
      <c r="D673" s="131"/>
      <c r="E673" s="160" t="s">
        <v>3058</v>
      </c>
      <c r="F673" s="84" t="s">
        <v>3059</v>
      </c>
      <c r="G673" s="156"/>
    </row>
    <row r="674" spans="1:7" ht="12.75">
      <c r="A674" s="70">
        <v>240314</v>
      </c>
      <c r="B674" s="81" t="s">
        <v>2968</v>
      </c>
      <c r="C674" s="163">
        <v>3922097</v>
      </c>
      <c r="D674" s="131"/>
      <c r="E674" s="160">
        <v>210170001</v>
      </c>
      <c r="F674" s="84" t="s">
        <v>3060</v>
      </c>
      <c r="G674" s="156"/>
    </row>
    <row r="675" spans="1:7" ht="12.75">
      <c r="A675" s="70">
        <v>240314</v>
      </c>
      <c r="B675" s="81" t="s">
        <v>2968</v>
      </c>
      <c r="C675" s="163">
        <v>6726044</v>
      </c>
      <c r="D675" s="131"/>
      <c r="E675" s="160">
        <v>210173001</v>
      </c>
      <c r="F675" s="84" t="s">
        <v>3061</v>
      </c>
      <c r="G675" s="156"/>
    </row>
    <row r="676" spans="1:7" ht="12.75">
      <c r="A676" s="70">
        <v>240314</v>
      </c>
      <c r="B676" s="81" t="s">
        <v>2968</v>
      </c>
      <c r="C676" s="163">
        <v>14984312</v>
      </c>
      <c r="D676" s="131"/>
      <c r="E676" s="160">
        <v>210176001</v>
      </c>
      <c r="F676" s="84" t="s">
        <v>3062</v>
      </c>
      <c r="G676" s="156"/>
    </row>
    <row r="677" spans="1:7" ht="12.75">
      <c r="A677" s="70">
        <v>240314</v>
      </c>
      <c r="B677" s="81" t="s">
        <v>2968</v>
      </c>
      <c r="C677" s="163">
        <v>4384010</v>
      </c>
      <c r="D677" s="131"/>
      <c r="E677" s="160">
        <v>210976109</v>
      </c>
      <c r="F677" s="84" t="s">
        <v>3063</v>
      </c>
      <c r="G677" s="156"/>
    </row>
    <row r="678" spans="1:7" ht="12.75">
      <c r="A678" s="70">
        <v>240314</v>
      </c>
      <c r="B678" s="81" t="s">
        <v>2968</v>
      </c>
      <c r="C678" s="163">
        <v>1342654</v>
      </c>
      <c r="D678" s="131"/>
      <c r="E678" s="160">
        <v>211176111</v>
      </c>
      <c r="F678" s="84" t="s">
        <v>3064</v>
      </c>
      <c r="G678" s="156"/>
    </row>
    <row r="679" spans="1:7" ht="12.75">
      <c r="A679" s="70">
        <v>240314</v>
      </c>
      <c r="B679" s="81" t="s">
        <v>2968</v>
      </c>
      <c r="C679" s="163">
        <v>1553394</v>
      </c>
      <c r="D679" s="131"/>
      <c r="E679" s="160">
        <v>214776147</v>
      </c>
      <c r="F679" s="84" t="s">
        <v>3065</v>
      </c>
      <c r="G679" s="156"/>
    </row>
    <row r="680" spans="1:7" ht="12.75">
      <c r="A680" s="70">
        <v>240314</v>
      </c>
      <c r="B680" s="81" t="s">
        <v>2968</v>
      </c>
      <c r="C680" s="163">
        <v>3341845</v>
      </c>
      <c r="D680" s="131"/>
      <c r="E680" s="160">
        <v>212076520</v>
      </c>
      <c r="F680" s="84" t="s">
        <v>3066</v>
      </c>
      <c r="G680" s="156"/>
    </row>
    <row r="681" spans="1:7" ht="12.75">
      <c r="A681" s="70">
        <v>240314</v>
      </c>
      <c r="B681" s="81" t="s">
        <v>2968</v>
      </c>
      <c r="C681" s="163">
        <v>2158176</v>
      </c>
      <c r="D681" s="131"/>
      <c r="E681" s="160">
        <v>213476834</v>
      </c>
      <c r="F681" s="84" t="s">
        <v>3067</v>
      </c>
      <c r="G681" s="156"/>
    </row>
    <row r="682" spans="1:7" ht="12.75">
      <c r="A682" s="70">
        <v>240314</v>
      </c>
      <c r="B682" s="81" t="s">
        <v>2968</v>
      </c>
      <c r="C682" s="163">
        <v>21738</v>
      </c>
      <c r="D682" s="131"/>
      <c r="E682" s="160" t="s">
        <v>3068</v>
      </c>
      <c r="F682" s="84" t="s">
        <v>3069</v>
      </c>
      <c r="G682" s="156"/>
    </row>
    <row r="683" spans="1:7" ht="12.75">
      <c r="A683" s="70">
        <v>240314</v>
      </c>
      <c r="B683" s="81" t="s">
        <v>2968</v>
      </c>
      <c r="C683" s="163">
        <v>3195</v>
      </c>
      <c r="D683" s="131"/>
      <c r="E683" s="160" t="s">
        <v>3070</v>
      </c>
      <c r="F683" s="84" t="s">
        <v>3071</v>
      </c>
      <c r="G683" s="156"/>
    </row>
    <row r="684" spans="1:7" ht="12.75">
      <c r="A684" s="70">
        <v>240314</v>
      </c>
      <c r="B684" s="81" t="s">
        <v>2968</v>
      </c>
      <c r="C684" s="163">
        <v>6097</v>
      </c>
      <c r="D684" s="131"/>
      <c r="E684" s="160" t="s">
        <v>314</v>
      </c>
      <c r="F684" s="84" t="s">
        <v>3072</v>
      </c>
      <c r="G684" s="156"/>
    </row>
    <row r="685" spans="1:7" ht="12.75">
      <c r="A685" s="70">
        <v>240314</v>
      </c>
      <c r="B685" s="81" t="s">
        <v>2968</v>
      </c>
      <c r="C685" s="163">
        <v>33548</v>
      </c>
      <c r="D685" s="131"/>
      <c r="E685" s="160" t="s">
        <v>3073</v>
      </c>
      <c r="F685" s="84" t="s">
        <v>3074</v>
      </c>
      <c r="G685" s="156"/>
    </row>
    <row r="686" spans="1:7" ht="12.75">
      <c r="A686" s="70">
        <v>240314</v>
      </c>
      <c r="B686" s="81" t="s">
        <v>2968</v>
      </c>
      <c r="C686" s="163">
        <v>28634</v>
      </c>
      <c r="D686" s="131"/>
      <c r="E686" s="160" t="s">
        <v>380</v>
      </c>
      <c r="F686" s="84" t="s">
        <v>3075</v>
      </c>
      <c r="G686" s="156"/>
    </row>
    <row r="687" spans="1:7" ht="12.75">
      <c r="A687" s="70">
        <v>240314</v>
      </c>
      <c r="B687" s="81" t="s">
        <v>2968</v>
      </c>
      <c r="C687" s="163">
        <v>44542</v>
      </c>
      <c r="D687" s="131"/>
      <c r="E687" s="160" t="s">
        <v>3076</v>
      </c>
      <c r="F687" s="84" t="s">
        <v>3077</v>
      </c>
      <c r="G687" s="156"/>
    </row>
    <row r="688" spans="1:7" ht="12.75">
      <c r="A688" s="70">
        <v>240314</v>
      </c>
      <c r="B688" s="81" t="s">
        <v>2968</v>
      </c>
      <c r="C688" s="163">
        <v>7423</v>
      </c>
      <c r="D688" s="131"/>
      <c r="E688" s="160" t="s">
        <v>402</v>
      </c>
      <c r="F688" s="84" t="s">
        <v>3078</v>
      </c>
      <c r="G688" s="156"/>
    </row>
    <row r="689" spans="1:7" ht="12.75">
      <c r="A689" s="70">
        <v>240314</v>
      </c>
      <c r="B689" s="81" t="s">
        <v>2968</v>
      </c>
      <c r="C689" s="163">
        <v>18611</v>
      </c>
      <c r="D689" s="131"/>
      <c r="E689" s="160" t="s">
        <v>3079</v>
      </c>
      <c r="F689" s="84" t="s">
        <v>3080</v>
      </c>
      <c r="G689" s="156"/>
    </row>
    <row r="690" spans="1:7" ht="12.75">
      <c r="A690" s="70">
        <v>240314</v>
      </c>
      <c r="B690" s="81" t="s">
        <v>2968</v>
      </c>
      <c r="C690" s="163">
        <v>20265</v>
      </c>
      <c r="D690" s="131"/>
      <c r="E690" s="160" t="s">
        <v>3081</v>
      </c>
      <c r="F690" s="84" t="s">
        <v>3082</v>
      </c>
      <c r="G690" s="156"/>
    </row>
    <row r="691" spans="1:7" ht="12.75">
      <c r="A691" s="70">
        <v>240314</v>
      </c>
      <c r="B691" s="81" t="s">
        <v>2968</v>
      </c>
      <c r="C691" s="163">
        <v>32452</v>
      </c>
      <c r="D691" s="131"/>
      <c r="E691" s="160" t="s">
        <v>430</v>
      </c>
      <c r="F691" s="84" t="s">
        <v>2969</v>
      </c>
      <c r="G691" s="156"/>
    </row>
    <row r="692" spans="1:7" ht="12.75">
      <c r="A692" s="70">
        <v>240314</v>
      </c>
      <c r="B692" s="81" t="s">
        <v>2968</v>
      </c>
      <c r="C692" s="163">
        <v>10592</v>
      </c>
      <c r="D692" s="131"/>
      <c r="E692" s="160" t="s">
        <v>3083</v>
      </c>
      <c r="F692" s="84" t="s">
        <v>3084</v>
      </c>
      <c r="G692" s="156"/>
    </row>
    <row r="693" spans="1:7" ht="12.75">
      <c r="A693" s="70">
        <v>240314</v>
      </c>
      <c r="B693" s="81" t="s">
        <v>2968</v>
      </c>
      <c r="C693" s="163">
        <v>66598</v>
      </c>
      <c r="D693" s="131"/>
      <c r="E693" s="160" t="s">
        <v>3085</v>
      </c>
      <c r="F693" s="84" t="s">
        <v>3086</v>
      </c>
      <c r="G693" s="156"/>
    </row>
    <row r="694" spans="1:7" ht="12.75">
      <c r="A694" s="70">
        <v>240314</v>
      </c>
      <c r="B694" s="81" t="s">
        <v>2968</v>
      </c>
      <c r="C694" s="163">
        <v>68226</v>
      </c>
      <c r="D694" s="131"/>
      <c r="E694" s="160">
        <v>215105051</v>
      </c>
      <c r="F694" s="84" t="s">
        <v>3087</v>
      </c>
      <c r="G694" s="156"/>
    </row>
    <row r="695" spans="1:7" ht="12.75">
      <c r="A695" s="70">
        <v>240314</v>
      </c>
      <c r="B695" s="81" t="s">
        <v>2968</v>
      </c>
      <c r="C695" s="163">
        <v>13003</v>
      </c>
      <c r="D695" s="131"/>
      <c r="E695" s="160" t="s">
        <v>2641</v>
      </c>
      <c r="F695" s="84" t="s">
        <v>3088</v>
      </c>
      <c r="G695" s="156"/>
    </row>
    <row r="696" spans="1:7" ht="12.75">
      <c r="A696" s="70">
        <v>240314</v>
      </c>
      <c r="B696" s="81" t="s">
        <v>2968</v>
      </c>
      <c r="C696" s="163">
        <v>6964</v>
      </c>
      <c r="D696" s="131"/>
      <c r="E696" s="160" t="s">
        <v>3089</v>
      </c>
      <c r="F696" s="84" t="s">
        <v>3050</v>
      </c>
      <c r="G696" s="156"/>
    </row>
    <row r="697" spans="1:7" ht="12.75">
      <c r="A697" s="70">
        <v>240314</v>
      </c>
      <c r="B697" s="81" t="s">
        <v>2968</v>
      </c>
      <c r="C697" s="163">
        <v>46114</v>
      </c>
      <c r="D697" s="131"/>
      <c r="E697" s="160" t="s">
        <v>3090</v>
      </c>
      <c r="F697" s="84" t="s">
        <v>3091</v>
      </c>
      <c r="G697" s="156"/>
    </row>
    <row r="698" spans="1:7" ht="12.75">
      <c r="A698" s="70">
        <v>240314</v>
      </c>
      <c r="B698" s="81" t="s">
        <v>2968</v>
      </c>
      <c r="C698" s="163">
        <v>8256</v>
      </c>
      <c r="D698" s="131"/>
      <c r="E698" s="160" t="s">
        <v>3092</v>
      </c>
      <c r="F698" s="84" t="s">
        <v>3093</v>
      </c>
      <c r="G698" s="156"/>
    </row>
    <row r="699" spans="1:7" ht="12.75">
      <c r="A699" s="70">
        <v>240314</v>
      </c>
      <c r="B699" s="81" t="s">
        <v>2968</v>
      </c>
      <c r="C699" s="163">
        <v>10525</v>
      </c>
      <c r="D699" s="131"/>
      <c r="E699" s="160" t="s">
        <v>3094</v>
      </c>
      <c r="F699" s="84" t="s">
        <v>3095</v>
      </c>
      <c r="G699" s="156"/>
    </row>
    <row r="700" spans="1:7" ht="12.75">
      <c r="A700" s="70">
        <v>240314</v>
      </c>
      <c r="B700" s="81" t="s">
        <v>2968</v>
      </c>
      <c r="C700" s="163">
        <v>21618</v>
      </c>
      <c r="D700" s="131"/>
      <c r="E700" s="160" t="s">
        <v>2902</v>
      </c>
      <c r="F700" s="84" t="s">
        <v>3096</v>
      </c>
      <c r="G700" s="156"/>
    </row>
    <row r="701" spans="1:7" ht="12.75">
      <c r="A701" s="70">
        <v>240314</v>
      </c>
      <c r="B701" s="81" t="s">
        <v>2968</v>
      </c>
      <c r="C701" s="163">
        <v>33567</v>
      </c>
      <c r="D701" s="131"/>
      <c r="E701" s="160" t="s">
        <v>3097</v>
      </c>
      <c r="F701" s="84" t="s">
        <v>2971</v>
      </c>
      <c r="G701" s="156"/>
    </row>
    <row r="702" spans="1:7" ht="12.75">
      <c r="A702" s="70">
        <v>240314</v>
      </c>
      <c r="B702" s="81" t="s">
        <v>2968</v>
      </c>
      <c r="C702" s="163">
        <v>12624</v>
      </c>
      <c r="D702" s="131"/>
      <c r="E702" s="160" t="s">
        <v>223</v>
      </c>
      <c r="F702" s="84" t="s">
        <v>3098</v>
      </c>
      <c r="G702" s="156"/>
    </row>
    <row r="703" spans="1:7" ht="12.75">
      <c r="A703" s="70">
        <v>240314</v>
      </c>
      <c r="B703" s="81" t="s">
        <v>2968</v>
      </c>
      <c r="C703" s="163">
        <v>10258</v>
      </c>
      <c r="D703" s="131"/>
      <c r="E703" s="160" t="s">
        <v>3099</v>
      </c>
      <c r="F703" s="84" t="s">
        <v>3100</v>
      </c>
      <c r="G703" s="156"/>
    </row>
    <row r="704" spans="1:7" ht="12.75">
      <c r="A704" s="70">
        <v>240314</v>
      </c>
      <c r="B704" s="81" t="s">
        <v>2968</v>
      </c>
      <c r="C704" s="163">
        <v>50909</v>
      </c>
      <c r="D704" s="131"/>
      <c r="E704" s="160" t="s">
        <v>3101</v>
      </c>
      <c r="F704" s="84" t="s">
        <v>3102</v>
      </c>
      <c r="G704" s="156"/>
    </row>
    <row r="705" spans="1:7" ht="12.75">
      <c r="A705" s="70">
        <v>240314</v>
      </c>
      <c r="B705" s="81" t="s">
        <v>2968</v>
      </c>
      <c r="C705" s="163">
        <v>11255</v>
      </c>
      <c r="D705" s="131"/>
      <c r="E705" s="160" t="s">
        <v>3103</v>
      </c>
      <c r="F705" s="84" t="s">
        <v>3104</v>
      </c>
      <c r="G705" s="156"/>
    </row>
    <row r="706" spans="1:7" ht="12.75">
      <c r="A706" s="70">
        <v>240314</v>
      </c>
      <c r="B706" s="81" t="s">
        <v>2968</v>
      </c>
      <c r="C706" s="163">
        <v>55401</v>
      </c>
      <c r="D706" s="131"/>
      <c r="E706" s="160" t="s">
        <v>3105</v>
      </c>
      <c r="F706" s="84" t="s">
        <v>2973</v>
      </c>
      <c r="G706" s="156"/>
    </row>
    <row r="707" spans="1:7" ht="12.75">
      <c r="A707" s="70">
        <v>240314</v>
      </c>
      <c r="B707" s="81" t="s">
        <v>2968</v>
      </c>
      <c r="C707" s="163">
        <v>11833</v>
      </c>
      <c r="D707" s="131"/>
      <c r="E707" s="160" t="s">
        <v>395</v>
      </c>
      <c r="F707" s="84" t="s">
        <v>3106</v>
      </c>
      <c r="G707" s="156"/>
    </row>
    <row r="708" spans="1:7" ht="12.75">
      <c r="A708" s="70">
        <v>240314</v>
      </c>
      <c r="B708" s="81" t="s">
        <v>2968</v>
      </c>
      <c r="C708" s="163">
        <v>29313</v>
      </c>
      <c r="D708" s="131"/>
      <c r="E708" s="160" t="s">
        <v>3107</v>
      </c>
      <c r="F708" s="84" t="s">
        <v>3108</v>
      </c>
      <c r="G708" s="156"/>
    </row>
    <row r="709" spans="1:7" ht="12.75">
      <c r="A709" s="70">
        <v>240314</v>
      </c>
      <c r="B709" s="81" t="s">
        <v>2968</v>
      </c>
      <c r="C709" s="163">
        <v>8278</v>
      </c>
      <c r="D709" s="131"/>
      <c r="E709" s="160" t="s">
        <v>3109</v>
      </c>
      <c r="F709" s="84" t="s">
        <v>3110</v>
      </c>
      <c r="G709" s="156"/>
    </row>
    <row r="710" spans="1:7" ht="12.75">
      <c r="A710" s="70">
        <v>240314</v>
      </c>
      <c r="B710" s="81" t="s">
        <v>2968</v>
      </c>
      <c r="C710" s="163">
        <v>7587</v>
      </c>
      <c r="D710" s="131"/>
      <c r="E710" s="160" t="s">
        <v>445</v>
      </c>
      <c r="F710" s="84" t="s">
        <v>3111</v>
      </c>
      <c r="G710" s="156"/>
    </row>
    <row r="711" spans="1:7" ht="12.75">
      <c r="A711" s="70">
        <v>240314</v>
      </c>
      <c r="B711" s="81" t="s">
        <v>2968</v>
      </c>
      <c r="C711" s="163">
        <v>57086</v>
      </c>
      <c r="D711" s="131"/>
      <c r="E711" s="160" t="s">
        <v>3112</v>
      </c>
      <c r="F711" s="84" t="s">
        <v>3113</v>
      </c>
      <c r="G711" s="156"/>
    </row>
    <row r="712" spans="1:7" ht="12.75">
      <c r="A712" s="70">
        <v>240314</v>
      </c>
      <c r="B712" s="81" t="s">
        <v>2968</v>
      </c>
      <c r="C712" s="163">
        <v>46378</v>
      </c>
      <c r="D712" s="131"/>
      <c r="E712" s="160" t="s">
        <v>3114</v>
      </c>
      <c r="F712" s="84" t="s">
        <v>3115</v>
      </c>
      <c r="G712" s="156"/>
    </row>
    <row r="713" spans="1:7" ht="12.75">
      <c r="A713" s="70">
        <v>240314</v>
      </c>
      <c r="B713" s="81" t="s">
        <v>2968</v>
      </c>
      <c r="C713" s="163">
        <v>5710</v>
      </c>
      <c r="D713" s="131"/>
      <c r="E713" s="160" t="s">
        <v>3116</v>
      </c>
      <c r="F713" s="84" t="s">
        <v>3117</v>
      </c>
      <c r="G713" s="156"/>
    </row>
    <row r="714" spans="1:7" ht="12.75">
      <c r="A714" s="70">
        <v>240314</v>
      </c>
      <c r="B714" s="81" t="s">
        <v>2968</v>
      </c>
      <c r="C714" s="163">
        <v>110496</v>
      </c>
      <c r="D714" s="131"/>
      <c r="E714" s="160" t="s">
        <v>3118</v>
      </c>
      <c r="F714" s="84" t="s">
        <v>3119</v>
      </c>
      <c r="G714" s="156"/>
    </row>
    <row r="715" spans="1:7" ht="12.75">
      <c r="A715" s="70">
        <v>240314</v>
      </c>
      <c r="B715" s="81" t="s">
        <v>2968</v>
      </c>
      <c r="C715" s="163">
        <v>65688</v>
      </c>
      <c r="D715" s="131"/>
      <c r="E715" s="160" t="s">
        <v>3120</v>
      </c>
      <c r="F715" s="84" t="s">
        <v>3121</v>
      </c>
      <c r="G715" s="156"/>
    </row>
    <row r="716" spans="1:7" ht="12.75">
      <c r="A716" s="70">
        <v>240314</v>
      </c>
      <c r="B716" s="81" t="s">
        <v>2968</v>
      </c>
      <c r="C716" s="163">
        <v>13525</v>
      </c>
      <c r="D716" s="131"/>
      <c r="E716" s="160" t="s">
        <v>3122</v>
      </c>
      <c r="F716" s="84" t="s">
        <v>3123</v>
      </c>
      <c r="G716" s="156"/>
    </row>
    <row r="717" spans="1:7" ht="12.75">
      <c r="A717" s="70">
        <v>240314</v>
      </c>
      <c r="B717" s="81" t="s">
        <v>2968</v>
      </c>
      <c r="C717" s="163">
        <v>23155</v>
      </c>
      <c r="D717" s="131"/>
      <c r="E717" s="160" t="s">
        <v>3124</v>
      </c>
      <c r="F717" s="84" t="s">
        <v>3125</v>
      </c>
      <c r="G717" s="156"/>
    </row>
    <row r="718" spans="1:7" ht="12.75">
      <c r="A718" s="70">
        <v>240314</v>
      </c>
      <c r="B718" s="81" t="s">
        <v>2968</v>
      </c>
      <c r="C718" s="163">
        <v>5638</v>
      </c>
      <c r="D718" s="131"/>
      <c r="E718" s="160" t="s">
        <v>217</v>
      </c>
      <c r="F718" s="84" t="s">
        <v>3126</v>
      </c>
      <c r="G718" s="156"/>
    </row>
    <row r="719" spans="1:7" ht="12.75">
      <c r="A719" s="70">
        <v>240314</v>
      </c>
      <c r="B719" s="81" t="s">
        <v>2968</v>
      </c>
      <c r="C719" s="163">
        <v>23958</v>
      </c>
      <c r="D719" s="131"/>
      <c r="E719" s="160" t="s">
        <v>3127</v>
      </c>
      <c r="F719" s="84" t="s">
        <v>3128</v>
      </c>
      <c r="G719" s="156"/>
    </row>
    <row r="720" spans="1:7" ht="12.75">
      <c r="A720" s="70">
        <v>240314</v>
      </c>
      <c r="B720" s="81" t="s">
        <v>2968</v>
      </c>
      <c r="C720" s="163">
        <v>67666</v>
      </c>
      <c r="D720" s="131"/>
      <c r="E720" s="160" t="s">
        <v>3129</v>
      </c>
      <c r="F720" s="84" t="s">
        <v>3130</v>
      </c>
      <c r="G720" s="156"/>
    </row>
    <row r="721" spans="1:7" ht="12.75">
      <c r="A721" s="70">
        <v>240314</v>
      </c>
      <c r="B721" s="81" t="s">
        <v>2968</v>
      </c>
      <c r="C721" s="163">
        <v>38651</v>
      </c>
      <c r="D721" s="131"/>
      <c r="E721" s="160" t="s">
        <v>3131</v>
      </c>
      <c r="F721" s="84" t="s">
        <v>3132</v>
      </c>
      <c r="G721" s="156"/>
    </row>
    <row r="722" spans="1:7" ht="12.75">
      <c r="A722" s="70">
        <v>240314</v>
      </c>
      <c r="B722" s="81" t="s">
        <v>2968</v>
      </c>
      <c r="C722" s="163">
        <v>17778</v>
      </c>
      <c r="D722" s="131"/>
      <c r="E722" s="160" t="s">
        <v>3133</v>
      </c>
      <c r="F722" s="84" t="s">
        <v>3134</v>
      </c>
      <c r="G722" s="156"/>
    </row>
    <row r="723" spans="1:7" ht="12.75">
      <c r="A723" s="70">
        <v>240314</v>
      </c>
      <c r="B723" s="81" t="s">
        <v>2968</v>
      </c>
      <c r="C723" s="163">
        <v>17504</v>
      </c>
      <c r="D723" s="131"/>
      <c r="E723" s="160">
        <v>214005240</v>
      </c>
      <c r="F723" s="84" t="s">
        <v>3135</v>
      </c>
      <c r="G723" s="156"/>
    </row>
    <row r="724" spans="1:7" ht="12.75">
      <c r="A724" s="70">
        <v>240314</v>
      </c>
      <c r="B724" s="81" t="s">
        <v>2968</v>
      </c>
      <c r="C724" s="163">
        <v>72450</v>
      </c>
      <c r="D724" s="131"/>
      <c r="E724" s="160" t="s">
        <v>3136</v>
      </c>
      <c r="F724" s="84" t="s">
        <v>3137</v>
      </c>
      <c r="G724" s="156"/>
    </row>
    <row r="725" spans="1:7" ht="12.75">
      <c r="A725" s="70">
        <v>240314</v>
      </c>
      <c r="B725" s="81" t="s">
        <v>2968</v>
      </c>
      <c r="C725" s="163">
        <v>8482</v>
      </c>
      <c r="D725" s="131"/>
      <c r="E725" s="160" t="s">
        <v>3138</v>
      </c>
      <c r="F725" s="84" t="s">
        <v>3139</v>
      </c>
      <c r="G725" s="156"/>
    </row>
    <row r="726" spans="1:7" ht="12.75">
      <c r="A726" s="70">
        <v>240314</v>
      </c>
      <c r="B726" s="81" t="s">
        <v>2968</v>
      </c>
      <c r="C726" s="163">
        <v>27043</v>
      </c>
      <c r="D726" s="131"/>
      <c r="E726" s="160" t="s">
        <v>3140</v>
      </c>
      <c r="F726" s="84" t="s">
        <v>3141</v>
      </c>
      <c r="G726" s="156"/>
    </row>
    <row r="727" spans="1:7" ht="12.75">
      <c r="A727" s="70">
        <v>240314</v>
      </c>
      <c r="B727" s="81" t="s">
        <v>2968</v>
      </c>
      <c r="C727" s="163">
        <v>35186</v>
      </c>
      <c r="D727" s="131"/>
      <c r="E727" s="160" t="s">
        <v>3142</v>
      </c>
      <c r="F727" s="84" t="s">
        <v>3143</v>
      </c>
      <c r="G727" s="156"/>
    </row>
    <row r="728" spans="1:7" ht="12.75">
      <c r="A728" s="70">
        <v>240314</v>
      </c>
      <c r="B728" s="81" t="s">
        <v>2968</v>
      </c>
      <c r="C728" s="163">
        <v>7297</v>
      </c>
      <c r="D728" s="131"/>
      <c r="E728" s="160" t="s">
        <v>219</v>
      </c>
      <c r="F728" s="84" t="s">
        <v>3144</v>
      </c>
      <c r="G728" s="156"/>
    </row>
    <row r="729" spans="1:7" ht="12.75">
      <c r="A729" s="70">
        <v>240314</v>
      </c>
      <c r="B729" s="81" t="s">
        <v>2968</v>
      </c>
      <c r="C729" s="163">
        <v>37030</v>
      </c>
      <c r="D729" s="131"/>
      <c r="E729" s="160" t="s">
        <v>241</v>
      </c>
      <c r="F729" s="84" t="s">
        <v>3145</v>
      </c>
      <c r="G729" s="156"/>
    </row>
    <row r="730" spans="1:7" ht="12.75">
      <c r="A730" s="70">
        <v>240314</v>
      </c>
      <c r="B730" s="81" t="s">
        <v>2968</v>
      </c>
      <c r="C730" s="163">
        <v>12292</v>
      </c>
      <c r="D730" s="131"/>
      <c r="E730" s="160">
        <v>211005310</v>
      </c>
      <c r="F730" s="84" t="s">
        <v>3146</v>
      </c>
      <c r="G730" s="156"/>
    </row>
    <row r="731" spans="1:7" ht="12.75">
      <c r="A731" s="70">
        <v>240314</v>
      </c>
      <c r="B731" s="81" t="s">
        <v>2968</v>
      </c>
      <c r="C731" s="163">
        <v>16298</v>
      </c>
      <c r="D731" s="131"/>
      <c r="E731" s="160" t="s">
        <v>262</v>
      </c>
      <c r="F731" s="84" t="s">
        <v>3147</v>
      </c>
      <c r="G731" s="156"/>
    </row>
    <row r="732" spans="1:7" ht="12.75">
      <c r="A732" s="70">
        <v>240314</v>
      </c>
      <c r="B732" s="81" t="s">
        <v>2968</v>
      </c>
      <c r="C732" s="163">
        <v>8411</v>
      </c>
      <c r="D732" s="131"/>
      <c r="E732" s="160" t="s">
        <v>3148</v>
      </c>
      <c r="F732" s="84" t="s">
        <v>3149</v>
      </c>
      <c r="G732" s="156"/>
    </row>
    <row r="733" spans="1:7" ht="12.75">
      <c r="A733" s="70">
        <v>240314</v>
      </c>
      <c r="B733" s="81" t="s">
        <v>2968</v>
      </c>
      <c r="C733" s="163">
        <v>31955</v>
      </c>
      <c r="D733" s="131"/>
      <c r="E733" s="160" t="s">
        <v>286</v>
      </c>
      <c r="F733" s="84" t="s">
        <v>3150</v>
      </c>
      <c r="G733" s="156"/>
    </row>
    <row r="734" spans="1:7" ht="12.75">
      <c r="A734" s="70">
        <v>240314</v>
      </c>
      <c r="B734" s="81" t="s">
        <v>2968</v>
      </c>
      <c r="C734" s="163">
        <v>7810</v>
      </c>
      <c r="D734" s="131"/>
      <c r="E734" s="160" t="s">
        <v>3151</v>
      </c>
      <c r="F734" s="84" t="s">
        <v>3152</v>
      </c>
      <c r="G734" s="156"/>
    </row>
    <row r="735" spans="1:7" ht="12.75">
      <c r="A735" s="70">
        <v>240314</v>
      </c>
      <c r="B735" s="81" t="s">
        <v>2968</v>
      </c>
      <c r="C735" s="163">
        <v>8241</v>
      </c>
      <c r="D735" s="131"/>
      <c r="E735" s="160" t="s">
        <v>3153</v>
      </c>
      <c r="F735" s="84" t="s">
        <v>3154</v>
      </c>
      <c r="G735" s="156"/>
    </row>
    <row r="736" spans="1:7" ht="12.75">
      <c r="A736" s="70">
        <v>240314</v>
      </c>
      <c r="B736" s="81" t="s">
        <v>2968</v>
      </c>
      <c r="C736" s="163">
        <v>5858</v>
      </c>
      <c r="D736" s="131"/>
      <c r="E736" s="160" t="s">
        <v>3155</v>
      </c>
      <c r="F736" s="84" t="s">
        <v>3156</v>
      </c>
      <c r="G736" s="156"/>
    </row>
    <row r="737" spans="1:7" ht="12.75">
      <c r="A737" s="70">
        <v>240314</v>
      </c>
      <c r="B737" s="81" t="s">
        <v>2968</v>
      </c>
      <c r="C737" s="163">
        <v>43834</v>
      </c>
      <c r="D737" s="131"/>
      <c r="E737" s="160" t="s">
        <v>3157</v>
      </c>
      <c r="F737" s="84" t="s">
        <v>3158</v>
      </c>
      <c r="G737" s="156"/>
    </row>
    <row r="738" spans="1:7" ht="12.75">
      <c r="A738" s="70">
        <v>240314</v>
      </c>
      <c r="B738" s="81" t="s">
        <v>2968</v>
      </c>
      <c r="C738" s="163">
        <v>15644</v>
      </c>
      <c r="D738" s="131"/>
      <c r="E738" s="160" t="s">
        <v>3159</v>
      </c>
      <c r="F738" s="84" t="s">
        <v>3160</v>
      </c>
      <c r="G738" s="156"/>
    </row>
    <row r="739" spans="1:7" ht="12.75">
      <c r="A739" s="70">
        <v>240314</v>
      </c>
      <c r="B739" s="81" t="s">
        <v>2968</v>
      </c>
      <c r="C739" s="163">
        <v>15985</v>
      </c>
      <c r="D739" s="131"/>
      <c r="E739" s="160" t="s">
        <v>3161</v>
      </c>
      <c r="F739" s="84" t="s">
        <v>3162</v>
      </c>
      <c r="G739" s="156"/>
    </row>
    <row r="740" spans="1:7" ht="12.75">
      <c r="A740" s="70">
        <v>240314</v>
      </c>
      <c r="B740" s="81" t="s">
        <v>2968</v>
      </c>
      <c r="C740" s="163">
        <v>43344</v>
      </c>
      <c r="D740" s="131"/>
      <c r="E740" s="160">
        <v>217605376</v>
      </c>
      <c r="F740" s="84" t="s">
        <v>3163</v>
      </c>
      <c r="G740" s="156"/>
    </row>
    <row r="741" spans="1:7" ht="12.75">
      <c r="A741" s="70">
        <v>240314</v>
      </c>
      <c r="B741" s="81" t="s">
        <v>2968</v>
      </c>
      <c r="C741" s="163">
        <v>38816</v>
      </c>
      <c r="D741" s="131"/>
      <c r="E741" s="160" t="s">
        <v>3164</v>
      </c>
      <c r="F741" s="84" t="s">
        <v>3165</v>
      </c>
      <c r="G741" s="156"/>
    </row>
    <row r="742" spans="1:7" ht="12.75">
      <c r="A742" s="70">
        <v>240314</v>
      </c>
      <c r="B742" s="81" t="s">
        <v>2968</v>
      </c>
      <c r="C742" s="163">
        <v>8998</v>
      </c>
      <c r="D742" s="131"/>
      <c r="E742" s="160" t="s">
        <v>2883</v>
      </c>
      <c r="F742" s="84" t="s">
        <v>3166</v>
      </c>
      <c r="G742" s="156"/>
    </row>
    <row r="743" spans="1:7" ht="12.75">
      <c r="A743" s="70">
        <v>240314</v>
      </c>
      <c r="B743" s="81" t="s">
        <v>2968</v>
      </c>
      <c r="C743" s="163">
        <v>18682</v>
      </c>
      <c r="D743" s="131"/>
      <c r="E743" s="160" t="s">
        <v>162</v>
      </c>
      <c r="F743" s="84" t="s">
        <v>3167</v>
      </c>
      <c r="G743" s="156"/>
    </row>
    <row r="744" spans="1:7" ht="12.75">
      <c r="A744" s="70">
        <v>240314</v>
      </c>
      <c r="B744" s="81" t="s">
        <v>2968</v>
      </c>
      <c r="C744" s="163">
        <v>13883</v>
      </c>
      <c r="D744" s="131"/>
      <c r="E744" s="160" t="s">
        <v>3168</v>
      </c>
      <c r="F744" s="84" t="s">
        <v>3169</v>
      </c>
      <c r="G744" s="156"/>
    </row>
    <row r="745" spans="1:7" ht="12.75">
      <c r="A745" s="70">
        <v>240314</v>
      </c>
      <c r="B745" s="81" t="s">
        <v>2968</v>
      </c>
      <c r="C745" s="163">
        <v>11800</v>
      </c>
      <c r="D745" s="131"/>
      <c r="E745" s="160" t="s">
        <v>351</v>
      </c>
      <c r="F745" s="84" t="s">
        <v>3170</v>
      </c>
      <c r="G745" s="156"/>
    </row>
    <row r="746" spans="1:7" ht="12.75">
      <c r="A746" s="70">
        <v>240314</v>
      </c>
      <c r="B746" s="81" t="s">
        <v>2968</v>
      </c>
      <c r="C746" s="163">
        <v>55090</v>
      </c>
      <c r="D746" s="131"/>
      <c r="E746" s="160" t="s">
        <v>3171</v>
      </c>
      <c r="F746" s="84" t="s">
        <v>3172</v>
      </c>
      <c r="G746" s="156"/>
    </row>
    <row r="747" spans="1:7" ht="12.75">
      <c r="A747" s="70">
        <v>240314</v>
      </c>
      <c r="B747" s="81" t="s">
        <v>2968</v>
      </c>
      <c r="C747" s="163">
        <v>8696</v>
      </c>
      <c r="D747" s="131"/>
      <c r="E747" s="160" t="s">
        <v>2716</v>
      </c>
      <c r="F747" s="84" t="s">
        <v>3173</v>
      </c>
      <c r="G747" s="156"/>
    </row>
    <row r="748" spans="1:7" ht="12.75">
      <c r="A748" s="70">
        <v>240314</v>
      </c>
      <c r="B748" s="81" t="s">
        <v>2968</v>
      </c>
      <c r="C748" s="163">
        <v>9876</v>
      </c>
      <c r="D748" s="131"/>
      <c r="E748" s="160" t="s">
        <v>3174</v>
      </c>
      <c r="F748" s="84" t="s">
        <v>3175</v>
      </c>
      <c r="G748" s="156"/>
    </row>
    <row r="749" spans="1:7" ht="12.75">
      <c r="A749" s="70">
        <v>240314</v>
      </c>
      <c r="B749" s="81" t="s">
        <v>2968</v>
      </c>
      <c r="C749" s="163">
        <v>23171</v>
      </c>
      <c r="D749" s="131"/>
      <c r="E749" s="160" t="s">
        <v>3176</v>
      </c>
      <c r="F749" s="84" t="s">
        <v>3177</v>
      </c>
      <c r="G749" s="156"/>
    </row>
    <row r="750" spans="1:7" ht="12.75">
      <c r="A750" s="70">
        <v>240314</v>
      </c>
      <c r="B750" s="81" t="s">
        <v>2968</v>
      </c>
      <c r="C750" s="163">
        <v>15642</v>
      </c>
      <c r="D750" s="131"/>
      <c r="E750" s="160" t="s">
        <v>3178</v>
      </c>
      <c r="F750" s="84" t="s">
        <v>3179</v>
      </c>
      <c r="G750" s="156"/>
    </row>
    <row r="751" spans="1:7" ht="12.75">
      <c r="A751" s="70">
        <v>240314</v>
      </c>
      <c r="B751" s="81" t="s">
        <v>2968</v>
      </c>
      <c r="C751" s="163">
        <v>97846</v>
      </c>
      <c r="D751" s="131"/>
      <c r="E751" s="160" t="s">
        <v>3180</v>
      </c>
      <c r="F751" s="84" t="s">
        <v>3181</v>
      </c>
      <c r="G751" s="156"/>
    </row>
    <row r="752" spans="1:7" ht="12.75">
      <c r="A752" s="70">
        <v>240314</v>
      </c>
      <c r="B752" s="81" t="s">
        <v>2968</v>
      </c>
      <c r="C752" s="163">
        <v>38372</v>
      </c>
      <c r="D752" s="131"/>
      <c r="E752" s="160" t="s">
        <v>3182</v>
      </c>
      <c r="F752" s="84" t="s">
        <v>3183</v>
      </c>
      <c r="G752" s="156"/>
    </row>
    <row r="753" spans="1:7" ht="12.75">
      <c r="A753" s="70">
        <v>240314</v>
      </c>
      <c r="B753" s="81" t="s">
        <v>2968</v>
      </c>
      <c r="C753" s="163">
        <v>4611</v>
      </c>
      <c r="D753" s="131"/>
      <c r="E753" s="160" t="s">
        <v>180</v>
      </c>
      <c r="F753" s="84" t="s">
        <v>3184</v>
      </c>
      <c r="G753" s="156"/>
    </row>
    <row r="754" spans="1:7" ht="12.75">
      <c r="A754" s="70">
        <v>240314</v>
      </c>
      <c r="B754" s="81" t="s">
        <v>2968</v>
      </c>
      <c r="C754" s="163">
        <v>8521</v>
      </c>
      <c r="D754" s="131"/>
      <c r="E754" s="160" t="s">
        <v>3185</v>
      </c>
      <c r="F754" s="84" t="s">
        <v>3186</v>
      </c>
      <c r="G754" s="156"/>
    </row>
    <row r="755" spans="1:7" ht="12.75">
      <c r="A755" s="70">
        <v>240314</v>
      </c>
      <c r="B755" s="81" t="s">
        <v>2968</v>
      </c>
      <c r="C755" s="163">
        <v>15142</v>
      </c>
      <c r="D755" s="131"/>
      <c r="E755" s="160" t="s">
        <v>3187</v>
      </c>
      <c r="F755" s="84" t="s">
        <v>3188</v>
      </c>
      <c r="G755" s="156"/>
    </row>
    <row r="756" spans="1:7" ht="12.75">
      <c r="A756" s="70">
        <v>240314</v>
      </c>
      <c r="B756" s="81" t="s">
        <v>2968</v>
      </c>
      <c r="C756" s="163">
        <v>9867</v>
      </c>
      <c r="D756" s="131"/>
      <c r="E756" s="160" t="s">
        <v>3189</v>
      </c>
      <c r="F756" s="84" t="s">
        <v>3190</v>
      </c>
      <c r="G756" s="156"/>
    </row>
    <row r="757" spans="1:7" ht="12.75">
      <c r="A757" s="70">
        <v>240314</v>
      </c>
      <c r="B757" s="81" t="s">
        <v>2968</v>
      </c>
      <c r="C757" s="163">
        <v>45276</v>
      </c>
      <c r="D757" s="131"/>
      <c r="E757" s="160" t="s">
        <v>2812</v>
      </c>
      <c r="F757" s="84" t="s">
        <v>3191</v>
      </c>
      <c r="G757" s="156"/>
    </row>
    <row r="758" spans="1:7" ht="12.75">
      <c r="A758" s="70">
        <v>240314</v>
      </c>
      <c r="B758" s="81" t="s">
        <v>2968</v>
      </c>
      <c r="C758" s="163">
        <v>19299</v>
      </c>
      <c r="D758" s="131"/>
      <c r="E758" s="160">
        <v>218505585</v>
      </c>
      <c r="F758" s="84" t="s">
        <v>3192</v>
      </c>
      <c r="G758" s="156"/>
    </row>
    <row r="759" spans="1:7" ht="12.75">
      <c r="A759" s="70">
        <v>240314</v>
      </c>
      <c r="B759" s="81" t="s">
        <v>2968</v>
      </c>
      <c r="C759" s="163">
        <v>19045</v>
      </c>
      <c r="D759" s="131"/>
      <c r="E759" s="160" t="s">
        <v>3193</v>
      </c>
      <c r="F759" s="84" t="s">
        <v>3194</v>
      </c>
      <c r="G759" s="156"/>
    </row>
    <row r="760" spans="1:7" ht="12.75">
      <c r="A760" s="70">
        <v>240314</v>
      </c>
      <c r="B760" s="81" t="s">
        <v>2968</v>
      </c>
      <c r="C760" s="163">
        <v>15550</v>
      </c>
      <c r="D760" s="131"/>
      <c r="E760" s="160" t="s">
        <v>3195</v>
      </c>
      <c r="F760" s="84" t="s">
        <v>3196</v>
      </c>
      <c r="G760" s="156"/>
    </row>
    <row r="761" spans="1:7" ht="12.75">
      <c r="A761" s="70">
        <v>240314</v>
      </c>
      <c r="B761" s="81" t="s">
        <v>2968</v>
      </c>
      <c r="C761" s="163">
        <v>98546</v>
      </c>
      <c r="D761" s="131"/>
      <c r="E761" s="160" t="s">
        <v>273</v>
      </c>
      <c r="F761" s="84" t="s">
        <v>3197</v>
      </c>
      <c r="G761" s="156"/>
    </row>
    <row r="762" spans="1:7" ht="12.75">
      <c r="A762" s="70">
        <v>240314</v>
      </c>
      <c r="B762" s="81" t="s">
        <v>2968</v>
      </c>
      <c r="C762" s="163">
        <v>12739</v>
      </c>
      <c r="D762" s="131"/>
      <c r="E762" s="160" t="s">
        <v>3198</v>
      </c>
      <c r="F762" s="84" t="s">
        <v>3199</v>
      </c>
      <c r="G762" s="156"/>
    </row>
    <row r="763" spans="1:7" ht="12.75">
      <c r="A763" s="70">
        <v>240314</v>
      </c>
      <c r="B763" s="81" t="s">
        <v>2968</v>
      </c>
      <c r="C763" s="163">
        <v>34463</v>
      </c>
      <c r="D763" s="131"/>
      <c r="E763" s="160" t="s">
        <v>382</v>
      </c>
      <c r="F763" s="84" t="s">
        <v>3200</v>
      </c>
      <c r="G763" s="156"/>
    </row>
    <row r="764" spans="1:7" ht="12.75">
      <c r="A764" s="70">
        <v>240314</v>
      </c>
      <c r="B764" s="81" t="s">
        <v>2968</v>
      </c>
      <c r="C764" s="163">
        <v>19227</v>
      </c>
      <c r="D764" s="131"/>
      <c r="E764" s="160" t="s">
        <v>432</v>
      </c>
      <c r="F764" s="84" t="s">
        <v>3201</v>
      </c>
      <c r="G764" s="156"/>
    </row>
    <row r="765" spans="1:7" ht="12.75">
      <c r="A765" s="70">
        <v>240314</v>
      </c>
      <c r="B765" s="81" t="s">
        <v>2968</v>
      </c>
      <c r="C765" s="163">
        <v>17290</v>
      </c>
      <c r="D765" s="131"/>
      <c r="E765" s="160" t="s">
        <v>465</v>
      </c>
      <c r="F765" s="84" t="s">
        <v>3202</v>
      </c>
      <c r="G765" s="156"/>
    </row>
    <row r="766" spans="1:7" ht="12.75">
      <c r="A766" s="70">
        <v>240314</v>
      </c>
      <c r="B766" s="81" t="s">
        <v>2968</v>
      </c>
      <c r="C766" s="163">
        <v>10977</v>
      </c>
      <c r="D766" s="131"/>
      <c r="E766" s="160" t="s">
        <v>2628</v>
      </c>
      <c r="F766" s="84" t="s">
        <v>3203</v>
      </c>
      <c r="G766" s="156"/>
    </row>
    <row r="767" spans="1:7" ht="12.75">
      <c r="A767" s="70">
        <v>240314</v>
      </c>
      <c r="B767" s="81" t="s">
        <v>2968</v>
      </c>
      <c r="C767" s="163">
        <v>16926</v>
      </c>
      <c r="D767" s="131"/>
      <c r="E767" s="160" t="s">
        <v>3204</v>
      </c>
      <c r="F767" s="84" t="s">
        <v>3205</v>
      </c>
      <c r="G767" s="156"/>
    </row>
    <row r="768" spans="1:7" ht="12.75">
      <c r="A768" s="70">
        <v>240314</v>
      </c>
      <c r="B768" s="81" t="s">
        <v>2968</v>
      </c>
      <c r="C768" s="163">
        <v>4275</v>
      </c>
      <c r="D768" s="131"/>
      <c r="E768" s="160" t="s">
        <v>2663</v>
      </c>
      <c r="F768" s="84" t="s">
        <v>3206</v>
      </c>
      <c r="G768" s="156"/>
    </row>
    <row r="769" spans="1:7" ht="12.75">
      <c r="A769" s="70">
        <v>240314</v>
      </c>
      <c r="B769" s="81" t="s">
        <v>2968</v>
      </c>
      <c r="C769" s="163">
        <v>44543</v>
      </c>
      <c r="D769" s="131"/>
      <c r="E769" s="160" t="s">
        <v>3207</v>
      </c>
      <c r="F769" s="84" t="s">
        <v>3208</v>
      </c>
      <c r="G769" s="156"/>
    </row>
    <row r="770" spans="1:7" ht="12.75">
      <c r="A770" s="70">
        <v>240314</v>
      </c>
      <c r="B770" s="81" t="s">
        <v>2968</v>
      </c>
      <c r="C770" s="163">
        <v>15847</v>
      </c>
      <c r="D770" s="131"/>
      <c r="E770" s="160" t="s">
        <v>3209</v>
      </c>
      <c r="F770" s="84" t="s">
        <v>3210</v>
      </c>
      <c r="G770" s="156"/>
    </row>
    <row r="771" spans="1:7" ht="12.75">
      <c r="A771" s="70">
        <v>240314</v>
      </c>
      <c r="B771" s="81" t="s">
        <v>2968</v>
      </c>
      <c r="C771" s="163">
        <v>25015</v>
      </c>
      <c r="D771" s="131"/>
      <c r="E771" s="160" t="s">
        <v>2698</v>
      </c>
      <c r="F771" s="84" t="s">
        <v>3211</v>
      </c>
      <c r="G771" s="156"/>
    </row>
    <row r="772" spans="1:7" ht="12.75">
      <c r="A772" s="70">
        <v>240314</v>
      </c>
      <c r="B772" s="81" t="s">
        <v>2968</v>
      </c>
      <c r="C772" s="163">
        <v>17433</v>
      </c>
      <c r="D772" s="131"/>
      <c r="E772" s="160" t="s">
        <v>2718</v>
      </c>
      <c r="F772" s="84" t="s">
        <v>3212</v>
      </c>
      <c r="G772" s="156"/>
    </row>
    <row r="773" spans="1:7" ht="12.75">
      <c r="A773" s="70">
        <v>240314</v>
      </c>
      <c r="B773" s="81" t="s">
        <v>2968</v>
      </c>
      <c r="C773" s="163">
        <v>30719</v>
      </c>
      <c r="D773" s="131"/>
      <c r="E773" s="160" t="s">
        <v>3213</v>
      </c>
      <c r="F773" s="84" t="s">
        <v>3214</v>
      </c>
      <c r="G773" s="156"/>
    </row>
    <row r="774" spans="1:7" ht="12.75">
      <c r="A774" s="70">
        <v>240314</v>
      </c>
      <c r="B774" s="81" t="s">
        <v>2968</v>
      </c>
      <c r="C774" s="163">
        <v>30888</v>
      </c>
      <c r="D774" s="131"/>
      <c r="E774" s="160" t="s">
        <v>2778</v>
      </c>
      <c r="F774" s="84" t="s">
        <v>3215</v>
      </c>
      <c r="G774" s="156"/>
    </row>
    <row r="775" spans="1:7" ht="12.75">
      <c r="A775" s="70">
        <v>240314</v>
      </c>
      <c r="B775" s="81" t="s">
        <v>2968</v>
      </c>
      <c r="C775" s="163">
        <v>28226</v>
      </c>
      <c r="D775" s="131"/>
      <c r="E775" s="160" t="s">
        <v>3216</v>
      </c>
      <c r="F775" s="84" t="s">
        <v>3217</v>
      </c>
      <c r="G775" s="156"/>
    </row>
    <row r="776" spans="1:7" ht="12.75">
      <c r="A776" s="70">
        <v>240314</v>
      </c>
      <c r="B776" s="81" t="s">
        <v>2968</v>
      </c>
      <c r="C776" s="163">
        <v>37634</v>
      </c>
      <c r="D776" s="131"/>
      <c r="E776" s="160" t="s">
        <v>2863</v>
      </c>
      <c r="F776" s="84" t="s">
        <v>3218</v>
      </c>
      <c r="G776" s="156"/>
    </row>
    <row r="777" spans="1:7" ht="12.75">
      <c r="A777" s="70">
        <v>240314</v>
      </c>
      <c r="B777" s="81" t="s">
        <v>2968</v>
      </c>
      <c r="C777" s="163">
        <v>15181</v>
      </c>
      <c r="D777" s="131"/>
      <c r="E777" s="160" t="s">
        <v>2886</v>
      </c>
      <c r="F777" s="84" t="s">
        <v>3219</v>
      </c>
      <c r="G777" s="156"/>
    </row>
    <row r="778" spans="1:7" ht="12.75">
      <c r="A778" s="70">
        <v>240314</v>
      </c>
      <c r="B778" s="81" t="s">
        <v>2968</v>
      </c>
      <c r="C778" s="163">
        <v>30090</v>
      </c>
      <c r="D778" s="131"/>
      <c r="E778" s="160" t="s">
        <v>3220</v>
      </c>
      <c r="F778" s="84" t="s">
        <v>3221</v>
      </c>
      <c r="G778" s="156"/>
    </row>
    <row r="779" spans="1:7" ht="12.75">
      <c r="A779" s="70">
        <v>240314</v>
      </c>
      <c r="B779" s="81" t="s">
        <v>2968</v>
      </c>
      <c r="C779" s="163">
        <v>48723</v>
      </c>
      <c r="D779" s="131"/>
      <c r="E779" s="160" t="s">
        <v>3222</v>
      </c>
      <c r="F779" s="84" t="s">
        <v>3223</v>
      </c>
      <c r="G779" s="156"/>
    </row>
    <row r="780" spans="1:7" ht="12.75">
      <c r="A780" s="70">
        <v>240314</v>
      </c>
      <c r="B780" s="81" t="s">
        <v>2968</v>
      </c>
      <c r="C780" s="163">
        <v>39680</v>
      </c>
      <c r="D780" s="131"/>
      <c r="E780" s="160" t="s">
        <v>2654</v>
      </c>
      <c r="F780" s="84" t="s">
        <v>3224</v>
      </c>
      <c r="G780" s="156"/>
    </row>
    <row r="781" spans="1:7" ht="12.75">
      <c r="A781" s="70">
        <v>240314</v>
      </c>
      <c r="B781" s="81" t="s">
        <v>2968</v>
      </c>
      <c r="C781" s="163">
        <v>19878</v>
      </c>
      <c r="D781" s="131"/>
      <c r="E781" s="160" t="s">
        <v>3225</v>
      </c>
      <c r="F781" s="84" t="s">
        <v>3226</v>
      </c>
      <c r="G781" s="156"/>
    </row>
    <row r="782" spans="1:7" ht="12.75">
      <c r="A782" s="70">
        <v>240314</v>
      </c>
      <c r="B782" s="81" t="s">
        <v>2968</v>
      </c>
      <c r="C782" s="163">
        <v>22544</v>
      </c>
      <c r="D782" s="131"/>
      <c r="E782" s="160" t="s">
        <v>3227</v>
      </c>
      <c r="F782" s="84" t="s">
        <v>3228</v>
      </c>
      <c r="G782" s="156"/>
    </row>
    <row r="783" spans="1:7" ht="12.75">
      <c r="A783" s="70">
        <v>240314</v>
      </c>
      <c r="B783" s="81" t="s">
        <v>2968</v>
      </c>
      <c r="C783" s="163">
        <v>40957</v>
      </c>
      <c r="D783" s="131"/>
      <c r="E783" s="160">
        <v>219005790</v>
      </c>
      <c r="F783" s="84" t="s">
        <v>3229</v>
      </c>
      <c r="G783" s="156"/>
    </row>
    <row r="784" spans="1:7" ht="12.75">
      <c r="A784" s="70">
        <v>240314</v>
      </c>
      <c r="B784" s="81" t="s">
        <v>2968</v>
      </c>
      <c r="C784" s="163">
        <v>9106</v>
      </c>
      <c r="D784" s="131"/>
      <c r="E784" s="160" t="s">
        <v>3230</v>
      </c>
      <c r="F784" s="84" t="s">
        <v>3231</v>
      </c>
      <c r="G784" s="156"/>
    </row>
    <row r="785" spans="1:7" ht="12.75">
      <c r="A785" s="70">
        <v>240314</v>
      </c>
      <c r="B785" s="81" t="s">
        <v>2968</v>
      </c>
      <c r="C785" s="163">
        <v>12125</v>
      </c>
      <c r="D785" s="131"/>
      <c r="E785" s="160" t="s">
        <v>245</v>
      </c>
      <c r="F785" s="84" t="s">
        <v>3232</v>
      </c>
      <c r="G785" s="156"/>
    </row>
    <row r="786" spans="1:7" ht="12.75">
      <c r="A786" s="70">
        <v>240314</v>
      </c>
      <c r="B786" s="81" t="s">
        <v>2968</v>
      </c>
      <c r="C786" s="163">
        <v>9897</v>
      </c>
      <c r="D786" s="131"/>
      <c r="E786" s="160" t="s">
        <v>296</v>
      </c>
      <c r="F786" s="84" t="s">
        <v>3233</v>
      </c>
      <c r="G786" s="156"/>
    </row>
    <row r="787" spans="1:7" ht="12.75">
      <c r="A787" s="70">
        <v>240314</v>
      </c>
      <c r="B787" s="81" t="s">
        <v>2968</v>
      </c>
      <c r="C787" s="163">
        <v>12629</v>
      </c>
      <c r="D787" s="131"/>
      <c r="E787" s="160" t="s">
        <v>3234</v>
      </c>
      <c r="F787" s="84" t="s">
        <v>3235</v>
      </c>
      <c r="G787" s="156"/>
    </row>
    <row r="788" spans="1:7" ht="12.75">
      <c r="A788" s="70">
        <v>240314</v>
      </c>
      <c r="B788" s="81" t="s">
        <v>2968</v>
      </c>
      <c r="C788" s="163">
        <v>46626</v>
      </c>
      <c r="D788" s="131"/>
      <c r="E788" s="160" t="s">
        <v>3236</v>
      </c>
      <c r="F788" s="84" t="s">
        <v>3237</v>
      </c>
      <c r="G788" s="156"/>
    </row>
    <row r="789" spans="1:7" ht="12.75">
      <c r="A789" s="70">
        <v>240314</v>
      </c>
      <c r="B789" s="81" t="s">
        <v>2968</v>
      </c>
      <c r="C789" s="163">
        <v>22133</v>
      </c>
      <c r="D789" s="131"/>
      <c r="E789" s="160" t="s">
        <v>3238</v>
      </c>
      <c r="F789" s="84" t="s">
        <v>3239</v>
      </c>
      <c r="G789" s="156"/>
    </row>
    <row r="790" spans="1:7" ht="12.75">
      <c r="A790" s="70">
        <v>240314</v>
      </c>
      <c r="B790" s="81" t="s">
        <v>2968</v>
      </c>
      <c r="C790" s="163">
        <v>8303</v>
      </c>
      <c r="D790" s="131"/>
      <c r="E790" s="160" t="s">
        <v>3240</v>
      </c>
      <c r="F790" s="84" t="s">
        <v>3241</v>
      </c>
      <c r="G790" s="156"/>
    </row>
    <row r="791" spans="1:7" ht="12.75">
      <c r="A791" s="70">
        <v>240314</v>
      </c>
      <c r="B791" s="81" t="s">
        <v>2968</v>
      </c>
      <c r="C791" s="163">
        <v>15624</v>
      </c>
      <c r="D791" s="131"/>
      <c r="E791" s="160" t="s">
        <v>3242</v>
      </c>
      <c r="F791" s="84" t="s">
        <v>3243</v>
      </c>
      <c r="G791" s="156"/>
    </row>
    <row r="792" spans="1:7" ht="12.75">
      <c r="A792" s="70">
        <v>240314</v>
      </c>
      <c r="B792" s="81" t="s">
        <v>2968</v>
      </c>
      <c r="C792" s="163">
        <v>15488</v>
      </c>
      <c r="D792" s="131"/>
      <c r="E792" s="160" t="s">
        <v>3244</v>
      </c>
      <c r="F792" s="84" t="s">
        <v>3245</v>
      </c>
      <c r="G792" s="156"/>
    </row>
    <row r="793" spans="1:7" ht="12.75">
      <c r="A793" s="70">
        <v>240314</v>
      </c>
      <c r="B793" s="81" t="s">
        <v>2968</v>
      </c>
      <c r="C793" s="163">
        <v>21283</v>
      </c>
      <c r="D793" s="131"/>
      <c r="E793" s="160" t="s">
        <v>3246</v>
      </c>
      <c r="F793" s="84" t="s">
        <v>3247</v>
      </c>
      <c r="G793" s="156"/>
    </row>
    <row r="794" spans="1:7" ht="12.75">
      <c r="A794" s="70">
        <v>240314</v>
      </c>
      <c r="B794" s="81" t="s">
        <v>2968</v>
      </c>
      <c r="C794" s="163">
        <v>11412</v>
      </c>
      <c r="D794" s="131"/>
      <c r="E794" s="160" t="s">
        <v>2851</v>
      </c>
      <c r="F794" s="84" t="s">
        <v>3248</v>
      </c>
      <c r="G794" s="156"/>
    </row>
    <row r="795" spans="1:7" ht="12.75">
      <c r="A795" s="70">
        <v>240314</v>
      </c>
      <c r="B795" s="81" t="s">
        <v>2968</v>
      </c>
      <c r="C795" s="163">
        <v>45622</v>
      </c>
      <c r="D795" s="131"/>
      <c r="E795" s="160" t="s">
        <v>3249</v>
      </c>
      <c r="F795" s="84" t="s">
        <v>3250</v>
      </c>
      <c r="G795" s="156"/>
    </row>
    <row r="796" spans="1:7" ht="12.75">
      <c r="A796" s="70">
        <v>240314</v>
      </c>
      <c r="B796" s="81" t="s">
        <v>2968</v>
      </c>
      <c r="C796" s="163">
        <v>27023</v>
      </c>
      <c r="D796" s="131"/>
      <c r="E796" s="160" t="s">
        <v>2888</v>
      </c>
      <c r="F796" s="84" t="s">
        <v>3251</v>
      </c>
      <c r="G796" s="156"/>
    </row>
    <row r="797" spans="1:7" ht="12.75">
      <c r="A797" s="70">
        <v>240314</v>
      </c>
      <c r="B797" s="81" t="s">
        <v>2968</v>
      </c>
      <c r="C797" s="163">
        <v>23107</v>
      </c>
      <c r="D797" s="131"/>
      <c r="E797" s="160" t="s">
        <v>3252</v>
      </c>
      <c r="F797" s="84" t="s">
        <v>3253</v>
      </c>
      <c r="G797" s="156"/>
    </row>
    <row r="798" spans="1:7" ht="12.75">
      <c r="A798" s="70">
        <v>240314</v>
      </c>
      <c r="B798" s="81" t="s">
        <v>2968</v>
      </c>
      <c r="C798" s="163">
        <v>43036</v>
      </c>
      <c r="D798" s="131"/>
      <c r="E798" s="160" t="s">
        <v>3254</v>
      </c>
      <c r="F798" s="84" t="s">
        <v>3255</v>
      </c>
      <c r="G798" s="156"/>
    </row>
    <row r="799" spans="1:7" ht="12.75">
      <c r="A799" s="70">
        <v>240314</v>
      </c>
      <c r="B799" s="81" t="s">
        <v>2968</v>
      </c>
      <c r="C799" s="163">
        <v>71782</v>
      </c>
      <c r="D799" s="131"/>
      <c r="E799" s="160" t="s">
        <v>3256</v>
      </c>
      <c r="F799" s="84" t="s">
        <v>3257</v>
      </c>
      <c r="G799" s="156"/>
    </row>
    <row r="800" spans="1:7" ht="12.75">
      <c r="A800" s="70">
        <v>240314</v>
      </c>
      <c r="B800" s="81" t="s">
        <v>2968</v>
      </c>
      <c r="C800" s="163">
        <v>39685</v>
      </c>
      <c r="D800" s="131"/>
      <c r="E800" s="160" t="s">
        <v>411</v>
      </c>
      <c r="F800" s="84" t="s">
        <v>3258</v>
      </c>
      <c r="G800" s="156"/>
    </row>
    <row r="801" spans="1:7" ht="12.75">
      <c r="A801" s="70">
        <v>240314</v>
      </c>
      <c r="B801" s="81" t="s">
        <v>2968</v>
      </c>
      <c r="C801" s="163">
        <v>23539</v>
      </c>
      <c r="D801" s="131"/>
      <c r="E801" s="160" t="s">
        <v>3259</v>
      </c>
      <c r="F801" s="84" t="s">
        <v>3260</v>
      </c>
      <c r="G801" s="156"/>
    </row>
    <row r="802" spans="1:7" ht="12.75">
      <c r="A802" s="70">
        <v>240314</v>
      </c>
      <c r="B802" s="81" t="s">
        <v>2968</v>
      </c>
      <c r="C802" s="163">
        <v>33627</v>
      </c>
      <c r="D802" s="131"/>
      <c r="E802" s="160" t="s">
        <v>3261</v>
      </c>
      <c r="F802" s="84" t="s">
        <v>3262</v>
      </c>
      <c r="G802" s="156"/>
    </row>
    <row r="803" spans="1:7" ht="12.75">
      <c r="A803" s="70">
        <v>240314</v>
      </c>
      <c r="B803" s="81" t="s">
        <v>2968</v>
      </c>
      <c r="C803" s="163">
        <v>20254</v>
      </c>
      <c r="D803" s="131"/>
      <c r="E803" s="160" t="s">
        <v>3263</v>
      </c>
      <c r="F803" s="84" t="s">
        <v>3264</v>
      </c>
      <c r="G803" s="156"/>
    </row>
    <row r="804" spans="1:7" ht="12.75">
      <c r="A804" s="70">
        <v>240314</v>
      </c>
      <c r="B804" s="81" t="s">
        <v>2968</v>
      </c>
      <c r="C804" s="163">
        <v>41499</v>
      </c>
      <c r="D804" s="131"/>
      <c r="E804" s="160" t="s">
        <v>3265</v>
      </c>
      <c r="F804" s="84" t="s">
        <v>3266</v>
      </c>
      <c r="G804" s="156"/>
    </row>
    <row r="805" spans="1:7" ht="12.75">
      <c r="A805" s="70">
        <v>240314</v>
      </c>
      <c r="B805" s="81" t="s">
        <v>2968</v>
      </c>
      <c r="C805" s="163">
        <v>66495</v>
      </c>
      <c r="D805" s="131"/>
      <c r="E805" s="160" t="s">
        <v>3267</v>
      </c>
      <c r="F805" s="84" t="s">
        <v>3268</v>
      </c>
      <c r="G805" s="156"/>
    </row>
    <row r="806" spans="1:7" ht="12.75">
      <c r="A806" s="70">
        <v>240314</v>
      </c>
      <c r="B806" s="81" t="s">
        <v>2968</v>
      </c>
      <c r="C806" s="163">
        <v>37079</v>
      </c>
      <c r="D806" s="131"/>
      <c r="E806" s="160" t="s">
        <v>3269</v>
      </c>
      <c r="F806" s="84" t="s">
        <v>3270</v>
      </c>
      <c r="G806" s="156"/>
    </row>
    <row r="807" spans="1:7" ht="12.75">
      <c r="A807" s="70">
        <v>240314</v>
      </c>
      <c r="B807" s="81" t="s">
        <v>2968</v>
      </c>
      <c r="C807" s="163">
        <v>35784</v>
      </c>
      <c r="D807" s="131"/>
      <c r="E807" s="160" t="s">
        <v>3271</v>
      </c>
      <c r="F807" s="84" t="s">
        <v>3272</v>
      </c>
      <c r="G807" s="156"/>
    </row>
    <row r="808" spans="1:7" ht="12.75">
      <c r="A808" s="70">
        <v>240314</v>
      </c>
      <c r="B808" s="81" t="s">
        <v>2968</v>
      </c>
      <c r="C808" s="163">
        <v>6965</v>
      </c>
      <c r="D808" s="131"/>
      <c r="E808" s="160" t="s">
        <v>3273</v>
      </c>
      <c r="F808" s="84" t="s">
        <v>3274</v>
      </c>
      <c r="G808" s="156"/>
    </row>
    <row r="809" spans="1:7" ht="12.75">
      <c r="A809" s="70">
        <v>240314</v>
      </c>
      <c r="B809" s="81" t="s">
        <v>2968</v>
      </c>
      <c r="C809" s="163">
        <v>18699</v>
      </c>
      <c r="D809" s="131"/>
      <c r="E809" s="160" t="s">
        <v>3275</v>
      </c>
      <c r="F809" s="84" t="s">
        <v>3276</v>
      </c>
      <c r="G809" s="156"/>
    </row>
    <row r="810" spans="1:7" ht="12.75">
      <c r="A810" s="70">
        <v>240314</v>
      </c>
      <c r="B810" s="81" t="s">
        <v>2968</v>
      </c>
      <c r="C810" s="163">
        <v>29748</v>
      </c>
      <c r="D810" s="131"/>
      <c r="E810" s="160" t="s">
        <v>3277</v>
      </c>
      <c r="F810" s="84" t="s">
        <v>3278</v>
      </c>
      <c r="G810" s="156"/>
    </row>
    <row r="811" spans="1:7" ht="12.75">
      <c r="A811" s="70">
        <v>240314</v>
      </c>
      <c r="B811" s="81" t="s">
        <v>2968</v>
      </c>
      <c r="C811" s="163">
        <v>30301</v>
      </c>
      <c r="D811" s="131"/>
      <c r="E811" s="160" t="s">
        <v>3279</v>
      </c>
      <c r="F811" s="84" t="s">
        <v>3280</v>
      </c>
      <c r="G811" s="156"/>
    </row>
    <row r="812" spans="1:7" ht="12.75">
      <c r="A812" s="70">
        <v>240314</v>
      </c>
      <c r="B812" s="81" t="s">
        <v>2968</v>
      </c>
      <c r="C812" s="163">
        <v>40516</v>
      </c>
      <c r="D812" s="131"/>
      <c r="E812" s="160" t="s">
        <v>221</v>
      </c>
      <c r="F812" s="84" t="s">
        <v>3281</v>
      </c>
      <c r="G812" s="156"/>
    </row>
    <row r="813" spans="1:7" ht="12.75">
      <c r="A813" s="70">
        <v>240314</v>
      </c>
      <c r="B813" s="81" t="s">
        <v>2968</v>
      </c>
      <c r="C813" s="163">
        <v>38145</v>
      </c>
      <c r="D813" s="131"/>
      <c r="E813" s="160" t="s">
        <v>3282</v>
      </c>
      <c r="F813" s="84" t="s">
        <v>3283</v>
      </c>
      <c r="G813" s="156"/>
    </row>
    <row r="814" spans="1:7" ht="12.75">
      <c r="A814" s="70">
        <v>240314</v>
      </c>
      <c r="B814" s="81" t="s">
        <v>2968</v>
      </c>
      <c r="C814" s="163">
        <v>101186</v>
      </c>
      <c r="D814" s="131"/>
      <c r="E814" s="160" t="s">
        <v>416</v>
      </c>
      <c r="F814" s="84" t="s">
        <v>3199</v>
      </c>
      <c r="G814" s="156"/>
    </row>
    <row r="815" spans="1:7" ht="12.75">
      <c r="A815" s="70">
        <v>240314</v>
      </c>
      <c r="B815" s="81" t="s">
        <v>2968</v>
      </c>
      <c r="C815" s="163">
        <v>20418</v>
      </c>
      <c r="D815" s="131"/>
      <c r="E815" s="160" t="s">
        <v>3284</v>
      </c>
      <c r="F815" s="84" t="s">
        <v>3285</v>
      </c>
      <c r="G815" s="156"/>
    </row>
    <row r="816" spans="1:7" ht="12.75">
      <c r="A816" s="70">
        <v>240314</v>
      </c>
      <c r="B816" s="81" t="s">
        <v>2968</v>
      </c>
      <c r="C816" s="163">
        <v>34372</v>
      </c>
      <c r="D816" s="131"/>
      <c r="E816" s="160" t="s">
        <v>3286</v>
      </c>
      <c r="F816" s="84" t="s">
        <v>3287</v>
      </c>
      <c r="G816" s="156"/>
    </row>
    <row r="817" spans="1:7" ht="12.75">
      <c r="A817" s="70">
        <v>240314</v>
      </c>
      <c r="B817" s="81" t="s">
        <v>2968</v>
      </c>
      <c r="C817" s="163">
        <v>17071</v>
      </c>
      <c r="D817" s="131"/>
      <c r="E817" s="160" t="s">
        <v>3288</v>
      </c>
      <c r="F817" s="84" t="s">
        <v>3289</v>
      </c>
      <c r="G817" s="156"/>
    </row>
    <row r="818" spans="1:7" ht="12.75">
      <c r="A818" s="70">
        <v>240314</v>
      </c>
      <c r="B818" s="81" t="s">
        <v>2968</v>
      </c>
      <c r="C818" s="163">
        <v>12484</v>
      </c>
      <c r="D818" s="131"/>
      <c r="E818" s="160" t="s">
        <v>3290</v>
      </c>
      <c r="F818" s="84" t="s">
        <v>3291</v>
      </c>
      <c r="G818" s="156"/>
    </row>
    <row r="819" spans="1:7" ht="12.75">
      <c r="A819" s="70">
        <v>240314</v>
      </c>
      <c r="B819" s="81" t="s">
        <v>2968</v>
      </c>
      <c r="C819" s="163">
        <v>11254</v>
      </c>
      <c r="D819" s="131"/>
      <c r="E819" s="160" t="s">
        <v>3292</v>
      </c>
      <c r="F819" s="84" t="s">
        <v>3293</v>
      </c>
      <c r="G819" s="156"/>
    </row>
    <row r="820" spans="1:7" ht="12.75">
      <c r="A820" s="70">
        <v>240314</v>
      </c>
      <c r="B820" s="81" t="s">
        <v>2968</v>
      </c>
      <c r="C820" s="163">
        <v>61536</v>
      </c>
      <c r="D820" s="131"/>
      <c r="E820" s="160" t="s">
        <v>3294</v>
      </c>
      <c r="F820" s="84" t="s">
        <v>3295</v>
      </c>
      <c r="G820" s="156"/>
    </row>
    <row r="821" spans="1:7" ht="12.75">
      <c r="A821" s="70">
        <v>240314</v>
      </c>
      <c r="B821" s="81" t="s">
        <v>2968</v>
      </c>
      <c r="C821" s="163">
        <v>25560</v>
      </c>
      <c r="D821" s="131"/>
      <c r="E821" s="160">
        <v>213013030</v>
      </c>
      <c r="F821" s="84" t="s">
        <v>3296</v>
      </c>
      <c r="G821" s="156"/>
    </row>
    <row r="822" spans="1:7" ht="12.75">
      <c r="A822" s="70">
        <v>240314</v>
      </c>
      <c r="B822" s="81" t="s">
        <v>2968</v>
      </c>
      <c r="C822" s="163">
        <v>21128</v>
      </c>
      <c r="D822" s="131"/>
      <c r="E822" s="160" t="s">
        <v>3297</v>
      </c>
      <c r="F822" s="84" t="s">
        <v>3298</v>
      </c>
      <c r="G822" s="156"/>
    </row>
    <row r="823" spans="1:7" ht="12.75">
      <c r="A823" s="70">
        <v>240314</v>
      </c>
      <c r="B823" s="81" t="s">
        <v>2968</v>
      </c>
      <c r="C823" s="163">
        <v>109565</v>
      </c>
      <c r="D823" s="131"/>
      <c r="E823" s="160" t="s">
        <v>3299</v>
      </c>
      <c r="F823" s="84" t="s">
        <v>3300</v>
      </c>
      <c r="G823" s="156"/>
    </row>
    <row r="824" spans="1:7" ht="12.75">
      <c r="A824" s="70">
        <v>240314</v>
      </c>
      <c r="B824" s="81" t="s">
        <v>2968</v>
      </c>
      <c r="C824" s="163">
        <v>12508</v>
      </c>
      <c r="D824" s="131"/>
      <c r="E824" s="160" t="s">
        <v>3301</v>
      </c>
      <c r="F824" s="84" t="s">
        <v>3302</v>
      </c>
      <c r="G824" s="156"/>
    </row>
    <row r="825" spans="1:7" ht="12.75">
      <c r="A825" s="70">
        <v>240314</v>
      </c>
      <c r="B825" s="81" t="s">
        <v>2968</v>
      </c>
      <c r="C825" s="163">
        <v>46093</v>
      </c>
      <c r="D825" s="131"/>
      <c r="E825" s="160">
        <v>217413074</v>
      </c>
      <c r="F825" s="84" t="s">
        <v>3303</v>
      </c>
      <c r="G825" s="156"/>
    </row>
    <row r="826" spans="1:7" ht="12.75">
      <c r="A826" s="70">
        <v>240314</v>
      </c>
      <c r="B826" s="81" t="s">
        <v>2968</v>
      </c>
      <c r="C826" s="163">
        <v>46863</v>
      </c>
      <c r="D826" s="131"/>
      <c r="E826" s="160">
        <v>214013140</v>
      </c>
      <c r="F826" s="84" t="s">
        <v>3304</v>
      </c>
      <c r="G826" s="156"/>
    </row>
    <row r="827" spans="1:7" ht="12.75">
      <c r="A827" s="70">
        <v>240314</v>
      </c>
      <c r="B827" s="81" t="s">
        <v>2968</v>
      </c>
      <c r="C827" s="163">
        <v>16764</v>
      </c>
      <c r="D827" s="131"/>
      <c r="E827" s="160" t="s">
        <v>3305</v>
      </c>
      <c r="F827" s="84" t="s">
        <v>3306</v>
      </c>
      <c r="G827" s="156"/>
    </row>
    <row r="828" spans="1:7" ht="12.75">
      <c r="A828" s="70">
        <v>240314</v>
      </c>
      <c r="B828" s="81" t="s">
        <v>2968</v>
      </c>
      <c r="C828" s="163">
        <v>25006</v>
      </c>
      <c r="D828" s="131"/>
      <c r="E828" s="160" t="s">
        <v>3307</v>
      </c>
      <c r="F828" s="84" t="s">
        <v>3308</v>
      </c>
      <c r="G828" s="156"/>
    </row>
    <row r="829" spans="1:7" ht="12.75">
      <c r="A829" s="70">
        <v>240314</v>
      </c>
      <c r="B829" s="81" t="s">
        <v>2968</v>
      </c>
      <c r="C829" s="163">
        <v>38428</v>
      </c>
      <c r="D829" s="131"/>
      <c r="E829" s="160" t="s">
        <v>3309</v>
      </c>
      <c r="F829" s="84" t="s">
        <v>2978</v>
      </c>
      <c r="G829" s="156"/>
    </row>
    <row r="830" spans="1:7" ht="12.75">
      <c r="A830" s="70">
        <v>240314</v>
      </c>
      <c r="B830" s="81" t="s">
        <v>2968</v>
      </c>
      <c r="C830" s="163">
        <v>30289</v>
      </c>
      <c r="D830" s="131"/>
      <c r="E830" s="160" t="s">
        <v>3310</v>
      </c>
      <c r="F830" s="84" t="s">
        <v>3311</v>
      </c>
      <c r="G830" s="156"/>
    </row>
    <row r="831" spans="1:7" ht="12.75">
      <c r="A831" s="70">
        <v>240314</v>
      </c>
      <c r="B831" s="81" t="s">
        <v>2968</v>
      </c>
      <c r="C831" s="163">
        <v>143785</v>
      </c>
      <c r="D831" s="131"/>
      <c r="E831" s="160" t="s">
        <v>3312</v>
      </c>
      <c r="F831" s="84" t="s">
        <v>3313</v>
      </c>
      <c r="G831" s="156"/>
    </row>
    <row r="832" spans="1:7" ht="12.75">
      <c r="A832" s="70">
        <v>240314</v>
      </c>
      <c r="B832" s="81" t="s">
        <v>2968</v>
      </c>
      <c r="C832" s="163">
        <v>16843</v>
      </c>
      <c r="D832" s="131"/>
      <c r="E832" s="160" t="s">
        <v>3314</v>
      </c>
      <c r="F832" s="84" t="s">
        <v>3315</v>
      </c>
      <c r="G832" s="156"/>
    </row>
    <row r="833" spans="1:7" ht="12.75">
      <c r="A833" s="70">
        <v>240314</v>
      </c>
      <c r="B833" s="81" t="s">
        <v>2968</v>
      </c>
      <c r="C833" s="163">
        <v>27075</v>
      </c>
      <c r="D833" s="131"/>
      <c r="E833" s="160" t="s">
        <v>3316</v>
      </c>
      <c r="F833" s="84" t="s">
        <v>3317</v>
      </c>
      <c r="G833" s="156"/>
    </row>
    <row r="834" spans="1:7" ht="12.75">
      <c r="A834" s="70">
        <v>240314</v>
      </c>
      <c r="B834" s="81" t="s">
        <v>2968</v>
      </c>
      <c r="C834" s="163">
        <v>34183</v>
      </c>
      <c r="D834" s="131"/>
      <c r="E834" s="160" t="s">
        <v>3318</v>
      </c>
      <c r="F834" s="84" t="s">
        <v>3319</v>
      </c>
      <c r="G834" s="156"/>
    </row>
    <row r="835" spans="1:7" ht="12.75">
      <c r="A835" s="70">
        <v>240314</v>
      </c>
      <c r="B835" s="81" t="s">
        <v>2968</v>
      </c>
      <c r="C835" s="163">
        <v>53315</v>
      </c>
      <c r="D835" s="131"/>
      <c r="E835" s="160" t="s">
        <v>390</v>
      </c>
      <c r="F835" s="84" t="s">
        <v>3320</v>
      </c>
      <c r="G835" s="156"/>
    </row>
    <row r="836" spans="1:7" ht="12.75">
      <c r="A836" s="70">
        <v>240314</v>
      </c>
      <c r="B836" s="81" t="s">
        <v>2968</v>
      </c>
      <c r="C836" s="163">
        <v>26755</v>
      </c>
      <c r="D836" s="131"/>
      <c r="E836" s="160" t="s">
        <v>3321</v>
      </c>
      <c r="F836" s="84" t="s">
        <v>3322</v>
      </c>
      <c r="G836" s="156"/>
    </row>
    <row r="837" spans="1:7" ht="12.75">
      <c r="A837" s="70">
        <v>240314</v>
      </c>
      <c r="B837" s="81" t="s">
        <v>2968</v>
      </c>
      <c r="C837" s="163">
        <v>103800</v>
      </c>
      <c r="D837" s="131"/>
      <c r="E837" s="160" t="s">
        <v>3323</v>
      </c>
      <c r="F837" s="84" t="s">
        <v>3324</v>
      </c>
      <c r="G837" s="156"/>
    </row>
    <row r="838" spans="1:7" ht="12.75">
      <c r="A838" s="70">
        <v>240314</v>
      </c>
      <c r="B838" s="81" t="s">
        <v>2968</v>
      </c>
      <c r="C838" s="163">
        <v>34831</v>
      </c>
      <c r="D838" s="131"/>
      <c r="E838" s="160">
        <v>215813458</v>
      </c>
      <c r="F838" s="84" t="s">
        <v>3325</v>
      </c>
      <c r="G838" s="156"/>
    </row>
    <row r="839" spans="1:7" ht="12.75">
      <c r="A839" s="70">
        <v>240314</v>
      </c>
      <c r="B839" s="81" t="s">
        <v>2968</v>
      </c>
      <c r="C839" s="163">
        <v>93701</v>
      </c>
      <c r="D839" s="131"/>
      <c r="E839" s="160">
        <v>216813468</v>
      </c>
      <c r="F839" s="84" t="s">
        <v>3326</v>
      </c>
      <c r="G839" s="156"/>
    </row>
    <row r="840" spans="1:7" ht="12.75">
      <c r="A840" s="70">
        <v>240314</v>
      </c>
      <c r="B840" s="81" t="s">
        <v>2968</v>
      </c>
      <c r="C840" s="163">
        <v>46507</v>
      </c>
      <c r="D840" s="131"/>
      <c r="E840" s="160" t="s">
        <v>3327</v>
      </c>
      <c r="F840" s="84" t="s">
        <v>3328</v>
      </c>
      <c r="G840" s="156"/>
    </row>
    <row r="841" spans="1:7" ht="12.75">
      <c r="A841" s="70">
        <v>240314</v>
      </c>
      <c r="B841" s="81" t="s">
        <v>2968</v>
      </c>
      <c r="C841" s="163">
        <v>61282</v>
      </c>
      <c r="D841" s="131"/>
      <c r="E841" s="160" t="s">
        <v>3329</v>
      </c>
      <c r="F841" s="84" t="s">
        <v>3330</v>
      </c>
      <c r="G841" s="156"/>
    </row>
    <row r="842" spans="1:7" ht="12.75">
      <c r="A842" s="70">
        <v>240314</v>
      </c>
      <c r="B842" s="81" t="s">
        <v>2968</v>
      </c>
      <c r="C842" s="163">
        <v>15422</v>
      </c>
      <c r="D842" s="131"/>
      <c r="E842" s="160" t="s">
        <v>3331</v>
      </c>
      <c r="F842" s="84" t="s">
        <v>3332</v>
      </c>
      <c r="G842" s="156"/>
    </row>
    <row r="843" spans="1:7" ht="12.75">
      <c r="A843" s="70">
        <v>240314</v>
      </c>
      <c r="B843" s="81" t="s">
        <v>2968</v>
      </c>
      <c r="C843" s="163">
        <v>39447</v>
      </c>
      <c r="D843" s="131"/>
      <c r="E843" s="160">
        <v>210013600</v>
      </c>
      <c r="F843" s="84" t="s">
        <v>3333</v>
      </c>
      <c r="G843" s="156"/>
    </row>
    <row r="844" spans="1:7" ht="12.75">
      <c r="A844" s="70">
        <v>240314</v>
      </c>
      <c r="B844" s="81" t="s">
        <v>2968</v>
      </c>
      <c r="C844" s="163">
        <v>11753</v>
      </c>
      <c r="D844" s="131"/>
      <c r="E844" s="160" t="s">
        <v>300</v>
      </c>
      <c r="F844" s="84" t="s">
        <v>3334</v>
      </c>
      <c r="G844" s="156"/>
    </row>
    <row r="845" spans="1:7" ht="12.75">
      <c r="A845" s="70">
        <v>240314</v>
      </c>
      <c r="B845" s="81" t="s">
        <v>2968</v>
      </c>
      <c r="C845" s="163">
        <v>31802</v>
      </c>
      <c r="D845" s="131"/>
      <c r="E845" s="160" t="s">
        <v>3335</v>
      </c>
      <c r="F845" s="84" t="s">
        <v>3336</v>
      </c>
      <c r="G845" s="156"/>
    </row>
    <row r="846" spans="1:7" ht="12.75">
      <c r="A846" s="70">
        <v>240314</v>
      </c>
      <c r="B846" s="81" t="s">
        <v>2968</v>
      </c>
      <c r="C846" s="163">
        <v>23701</v>
      </c>
      <c r="D846" s="131"/>
      <c r="E846" s="160" t="s">
        <v>3337</v>
      </c>
      <c r="F846" s="84" t="s">
        <v>3338</v>
      </c>
      <c r="G846" s="156"/>
    </row>
    <row r="847" spans="1:7" ht="12.75">
      <c r="A847" s="70">
        <v>240314</v>
      </c>
      <c r="B847" s="81" t="s">
        <v>2968</v>
      </c>
      <c r="C847" s="163">
        <v>68438</v>
      </c>
      <c r="D847" s="131"/>
      <c r="E847" s="160" t="s">
        <v>3339</v>
      </c>
      <c r="F847" s="84" t="s">
        <v>3340</v>
      </c>
      <c r="G847" s="156"/>
    </row>
    <row r="848" spans="1:7" ht="12.75">
      <c r="A848" s="70">
        <v>240314</v>
      </c>
      <c r="B848" s="81" t="s">
        <v>2968</v>
      </c>
      <c r="C848" s="163">
        <v>25836</v>
      </c>
      <c r="D848" s="131"/>
      <c r="E848" s="160">
        <v>215513655</v>
      </c>
      <c r="F848" s="84" t="s">
        <v>3341</v>
      </c>
      <c r="G848" s="156"/>
    </row>
    <row r="849" spans="1:7" ht="12.75">
      <c r="A849" s="70">
        <v>240314</v>
      </c>
      <c r="B849" s="81" t="s">
        <v>2968</v>
      </c>
      <c r="C849" s="163">
        <v>70721</v>
      </c>
      <c r="D849" s="131"/>
      <c r="E849" s="160">
        <v>215713657</v>
      </c>
      <c r="F849" s="84" t="s">
        <v>3342</v>
      </c>
      <c r="G849" s="156"/>
    </row>
    <row r="850" spans="1:7" ht="12.75">
      <c r="A850" s="70">
        <v>240314</v>
      </c>
      <c r="B850" s="81" t="s">
        <v>2968</v>
      </c>
      <c r="C850" s="163">
        <v>49073</v>
      </c>
      <c r="D850" s="131"/>
      <c r="E850" s="160">
        <v>216713667</v>
      </c>
      <c r="F850" s="84" t="s">
        <v>3343</v>
      </c>
      <c r="G850" s="156"/>
    </row>
    <row r="851" spans="1:7" ht="12.75">
      <c r="A851" s="70">
        <v>240314</v>
      </c>
      <c r="B851" s="81" t="s">
        <v>2968</v>
      </c>
      <c r="C851" s="163">
        <v>53122</v>
      </c>
      <c r="D851" s="131"/>
      <c r="E851" s="160" t="s">
        <v>3344</v>
      </c>
      <c r="F851" s="84" t="s">
        <v>3345</v>
      </c>
      <c r="G851" s="156"/>
    </row>
    <row r="852" spans="1:7" ht="12.75">
      <c r="A852" s="70">
        <v>240314</v>
      </c>
      <c r="B852" s="81" t="s">
        <v>2968</v>
      </c>
      <c r="C852" s="163">
        <v>30126</v>
      </c>
      <c r="D852" s="131"/>
      <c r="E852" s="160" t="s">
        <v>3346</v>
      </c>
      <c r="F852" s="84" t="s">
        <v>476</v>
      </c>
      <c r="G852" s="156"/>
    </row>
    <row r="853" spans="1:7" ht="12.75">
      <c r="A853" s="70">
        <v>240314</v>
      </c>
      <c r="B853" s="81" t="s">
        <v>2968</v>
      </c>
      <c r="C853" s="163">
        <v>37519</v>
      </c>
      <c r="D853" s="131"/>
      <c r="E853" s="160">
        <v>218313683</v>
      </c>
      <c r="F853" s="84" t="s">
        <v>477</v>
      </c>
      <c r="G853" s="156"/>
    </row>
    <row r="854" spans="1:7" ht="12.75">
      <c r="A854" s="70">
        <v>240314</v>
      </c>
      <c r="B854" s="81" t="s">
        <v>2968</v>
      </c>
      <c r="C854" s="163">
        <v>62082</v>
      </c>
      <c r="D854" s="131"/>
      <c r="E854" s="160">
        <v>218813688</v>
      </c>
      <c r="F854" s="84" t="s">
        <v>478</v>
      </c>
      <c r="G854" s="156"/>
    </row>
    <row r="855" spans="1:7" ht="12.75">
      <c r="A855" s="70">
        <v>240314</v>
      </c>
      <c r="B855" s="81" t="s">
        <v>2968</v>
      </c>
      <c r="C855" s="163">
        <v>60524</v>
      </c>
      <c r="D855" s="131"/>
      <c r="E855" s="160" t="s">
        <v>441</v>
      </c>
      <c r="F855" s="84" t="s">
        <v>479</v>
      </c>
      <c r="G855" s="156"/>
    </row>
    <row r="856" spans="1:7" ht="12.75">
      <c r="A856" s="70">
        <v>240314</v>
      </c>
      <c r="B856" s="81" t="s">
        <v>2968</v>
      </c>
      <c r="C856" s="163">
        <v>16866</v>
      </c>
      <c r="D856" s="131"/>
      <c r="E856" s="160" t="s">
        <v>480</v>
      </c>
      <c r="F856" s="84" t="s">
        <v>481</v>
      </c>
      <c r="G856" s="156"/>
    </row>
    <row r="857" spans="1:7" ht="12.75">
      <c r="A857" s="70">
        <v>240314</v>
      </c>
      <c r="B857" s="81" t="s">
        <v>2968</v>
      </c>
      <c r="C857" s="163">
        <v>32004</v>
      </c>
      <c r="D857" s="131"/>
      <c r="E857" s="160" t="s">
        <v>482</v>
      </c>
      <c r="F857" s="84" t="s">
        <v>483</v>
      </c>
      <c r="G857" s="156"/>
    </row>
    <row r="858" spans="1:7" ht="12.75">
      <c r="A858" s="70">
        <v>240314</v>
      </c>
      <c r="B858" s="81" t="s">
        <v>2968</v>
      </c>
      <c r="C858" s="163">
        <v>48291</v>
      </c>
      <c r="D858" s="131"/>
      <c r="E858" s="160" t="s">
        <v>484</v>
      </c>
      <c r="F858" s="84" t="s">
        <v>485</v>
      </c>
      <c r="G858" s="156"/>
    </row>
    <row r="859" spans="1:7" ht="12.75">
      <c r="A859" s="70">
        <v>240314</v>
      </c>
      <c r="B859" s="81" t="s">
        <v>2968</v>
      </c>
      <c r="C859" s="163">
        <v>79836</v>
      </c>
      <c r="D859" s="131"/>
      <c r="E859" s="160" t="s">
        <v>486</v>
      </c>
      <c r="F859" s="84" t="s">
        <v>487</v>
      </c>
      <c r="G859" s="156"/>
    </row>
    <row r="860" spans="1:7" ht="12.75">
      <c r="A860" s="70">
        <v>240314</v>
      </c>
      <c r="B860" s="81" t="s">
        <v>2968</v>
      </c>
      <c r="C860" s="163">
        <v>33249</v>
      </c>
      <c r="D860" s="131"/>
      <c r="E860" s="160" t="s">
        <v>488</v>
      </c>
      <c r="F860" s="84" t="s">
        <v>489</v>
      </c>
      <c r="G860" s="156"/>
    </row>
    <row r="861" spans="1:7" ht="12.75">
      <c r="A861" s="70">
        <v>240314</v>
      </c>
      <c r="B861" s="81" t="s">
        <v>2968</v>
      </c>
      <c r="C861" s="163">
        <v>40753</v>
      </c>
      <c r="D861" s="131"/>
      <c r="E861" s="160" t="s">
        <v>490</v>
      </c>
      <c r="F861" s="84" t="s">
        <v>491</v>
      </c>
      <c r="G861" s="156"/>
    </row>
    <row r="862" spans="1:7" ht="12.75">
      <c r="A862" s="70">
        <v>240314</v>
      </c>
      <c r="B862" s="81" t="s">
        <v>2968</v>
      </c>
      <c r="C862" s="163">
        <v>23768</v>
      </c>
      <c r="D862" s="131"/>
      <c r="E862" s="160" t="s">
        <v>2908</v>
      </c>
      <c r="F862" s="84" t="s">
        <v>492</v>
      </c>
      <c r="G862" s="156"/>
    </row>
    <row r="863" spans="1:7" ht="12.75">
      <c r="A863" s="70">
        <v>240314</v>
      </c>
      <c r="B863" s="81" t="s">
        <v>2968</v>
      </c>
      <c r="C863" s="163">
        <v>3147</v>
      </c>
      <c r="D863" s="131"/>
      <c r="E863" s="160" t="s">
        <v>321</v>
      </c>
      <c r="F863" s="84" t="s">
        <v>493</v>
      </c>
      <c r="G863" s="156"/>
    </row>
    <row r="864" spans="1:7" ht="12.75">
      <c r="A864" s="70">
        <v>240314</v>
      </c>
      <c r="B864" s="81" t="s">
        <v>2968</v>
      </c>
      <c r="C864" s="163">
        <v>25522</v>
      </c>
      <c r="D864" s="131"/>
      <c r="E864" s="160" t="s">
        <v>455</v>
      </c>
      <c r="F864" s="84" t="s">
        <v>494</v>
      </c>
      <c r="G864" s="156"/>
    </row>
    <row r="865" spans="1:7" ht="12.75">
      <c r="A865" s="70">
        <v>240314</v>
      </c>
      <c r="B865" s="81" t="s">
        <v>2968</v>
      </c>
      <c r="C865" s="163">
        <v>7856</v>
      </c>
      <c r="D865" s="131"/>
      <c r="E865" s="160" t="s">
        <v>495</v>
      </c>
      <c r="F865" s="84" t="s">
        <v>496</v>
      </c>
      <c r="G865" s="156"/>
    </row>
    <row r="866" spans="1:7" ht="12.75">
      <c r="A866" s="70">
        <v>240314</v>
      </c>
      <c r="B866" s="81" t="s">
        <v>2968</v>
      </c>
      <c r="C866" s="163">
        <v>12923</v>
      </c>
      <c r="D866" s="131"/>
      <c r="E866" s="160" t="s">
        <v>2871</v>
      </c>
      <c r="F866" s="84" t="s">
        <v>497</v>
      </c>
      <c r="G866" s="156"/>
    </row>
    <row r="867" spans="1:7" ht="12.75">
      <c r="A867" s="70">
        <v>240314</v>
      </c>
      <c r="B867" s="81" t="s">
        <v>2968</v>
      </c>
      <c r="C867" s="163">
        <v>3569</v>
      </c>
      <c r="D867" s="131"/>
      <c r="E867" s="160" t="s">
        <v>498</v>
      </c>
      <c r="F867" s="84" t="s">
        <v>499</v>
      </c>
      <c r="G867" s="156"/>
    </row>
    <row r="868" spans="1:7" ht="12.75">
      <c r="A868" s="70">
        <v>240314</v>
      </c>
      <c r="B868" s="81" t="s">
        <v>2968</v>
      </c>
      <c r="C868" s="163">
        <v>4121</v>
      </c>
      <c r="D868" s="131"/>
      <c r="E868" s="160" t="s">
        <v>2897</v>
      </c>
      <c r="F868" s="84" t="s">
        <v>500</v>
      </c>
      <c r="G868" s="156"/>
    </row>
    <row r="869" spans="1:7" ht="12.75">
      <c r="A869" s="70">
        <v>240314</v>
      </c>
      <c r="B869" s="81" t="s">
        <v>2968</v>
      </c>
      <c r="C869" s="163">
        <v>13394</v>
      </c>
      <c r="D869" s="131"/>
      <c r="E869" s="160" t="s">
        <v>2925</v>
      </c>
      <c r="F869" s="84" t="s">
        <v>501</v>
      </c>
      <c r="G869" s="156"/>
    </row>
    <row r="870" spans="1:7" ht="12.75">
      <c r="A870" s="70">
        <v>240314</v>
      </c>
      <c r="B870" s="81" t="s">
        <v>2968</v>
      </c>
      <c r="C870" s="163">
        <v>8108</v>
      </c>
      <c r="D870" s="131"/>
      <c r="E870" s="160" t="s">
        <v>502</v>
      </c>
      <c r="F870" s="84" t="s">
        <v>2972</v>
      </c>
      <c r="G870" s="156"/>
    </row>
    <row r="871" spans="1:7" ht="12.75">
      <c r="A871" s="70">
        <v>240314</v>
      </c>
      <c r="B871" s="81" t="s">
        <v>2968</v>
      </c>
      <c r="C871" s="163">
        <v>4649</v>
      </c>
      <c r="D871" s="131"/>
      <c r="E871" s="160" t="s">
        <v>503</v>
      </c>
      <c r="F871" s="84" t="s">
        <v>504</v>
      </c>
      <c r="G871" s="156"/>
    </row>
    <row r="872" spans="1:7" ht="12.75">
      <c r="A872" s="70">
        <v>240314</v>
      </c>
      <c r="B872" s="81" t="s">
        <v>2968</v>
      </c>
      <c r="C872" s="163">
        <v>10791</v>
      </c>
      <c r="D872" s="131"/>
      <c r="E872" s="160" t="s">
        <v>505</v>
      </c>
      <c r="F872" s="84" t="s">
        <v>506</v>
      </c>
      <c r="G872" s="156"/>
    </row>
    <row r="873" spans="1:7" ht="12.75">
      <c r="A873" s="70">
        <v>240314</v>
      </c>
      <c r="B873" s="81" t="s">
        <v>2968</v>
      </c>
      <c r="C873" s="163">
        <v>897</v>
      </c>
      <c r="D873" s="131"/>
      <c r="E873" s="160">
        <v>211415114</v>
      </c>
      <c r="F873" s="84" t="s">
        <v>507</v>
      </c>
      <c r="G873" s="156"/>
    </row>
    <row r="874" spans="1:7" ht="12.75">
      <c r="A874" s="70">
        <v>240314</v>
      </c>
      <c r="B874" s="81" t="s">
        <v>2968</v>
      </c>
      <c r="C874" s="163">
        <v>5861</v>
      </c>
      <c r="D874" s="131"/>
      <c r="E874" s="160" t="s">
        <v>508</v>
      </c>
      <c r="F874" s="84" t="s">
        <v>2973</v>
      </c>
      <c r="G874" s="156"/>
    </row>
    <row r="875" spans="1:7" ht="12.75">
      <c r="A875" s="70">
        <v>240314</v>
      </c>
      <c r="B875" s="81" t="s">
        <v>2968</v>
      </c>
      <c r="C875" s="163">
        <v>6838</v>
      </c>
      <c r="D875" s="131"/>
      <c r="E875" s="160" t="s">
        <v>398</v>
      </c>
      <c r="F875" s="84" t="s">
        <v>509</v>
      </c>
      <c r="G875" s="156"/>
    </row>
    <row r="876" spans="1:7" ht="12.75">
      <c r="A876" s="70">
        <v>240314</v>
      </c>
      <c r="B876" s="81" t="s">
        <v>2968</v>
      </c>
      <c r="C876" s="163">
        <v>4927</v>
      </c>
      <c r="D876" s="131"/>
      <c r="E876" s="160" t="s">
        <v>2758</v>
      </c>
      <c r="F876" s="84" t="s">
        <v>510</v>
      </c>
      <c r="G876" s="156"/>
    </row>
    <row r="877" spans="1:7" ht="12.75">
      <c r="A877" s="70">
        <v>240314</v>
      </c>
      <c r="B877" s="81" t="s">
        <v>2968</v>
      </c>
      <c r="C877" s="163">
        <v>74224</v>
      </c>
      <c r="D877" s="131"/>
      <c r="E877" s="160" t="s">
        <v>2790</v>
      </c>
      <c r="F877" s="84" t="s">
        <v>511</v>
      </c>
      <c r="G877" s="156"/>
    </row>
    <row r="878" spans="1:7" ht="12.75">
      <c r="A878" s="70">
        <v>240314</v>
      </c>
      <c r="B878" s="81" t="s">
        <v>2968</v>
      </c>
      <c r="C878" s="163">
        <v>10349</v>
      </c>
      <c r="D878" s="131"/>
      <c r="E878" s="160" t="s">
        <v>512</v>
      </c>
      <c r="F878" s="84" t="s">
        <v>513</v>
      </c>
      <c r="G878" s="156"/>
    </row>
    <row r="879" spans="1:7" ht="12.75">
      <c r="A879" s="70">
        <v>240314</v>
      </c>
      <c r="B879" s="81" t="s">
        <v>2968</v>
      </c>
      <c r="C879" s="163">
        <v>21611</v>
      </c>
      <c r="D879" s="131"/>
      <c r="E879" s="160" t="s">
        <v>514</v>
      </c>
      <c r="F879" s="84" t="s">
        <v>515</v>
      </c>
      <c r="G879" s="156"/>
    </row>
    <row r="880" spans="1:7" ht="12.75">
      <c r="A880" s="70">
        <v>240314</v>
      </c>
      <c r="B880" s="81" t="s">
        <v>2968</v>
      </c>
      <c r="C880" s="163">
        <v>11811</v>
      </c>
      <c r="D880" s="131"/>
      <c r="E880" s="160" t="s">
        <v>516</v>
      </c>
      <c r="F880" s="84" t="s">
        <v>517</v>
      </c>
      <c r="G880" s="156"/>
    </row>
    <row r="881" spans="1:7" ht="12.75">
      <c r="A881" s="70">
        <v>240314</v>
      </c>
      <c r="B881" s="81" t="s">
        <v>2968</v>
      </c>
      <c r="C881" s="163">
        <v>4168</v>
      </c>
      <c r="D881" s="131"/>
      <c r="E881" s="160" t="s">
        <v>518</v>
      </c>
      <c r="F881" s="84" t="s">
        <v>519</v>
      </c>
      <c r="G881" s="156"/>
    </row>
    <row r="882" spans="1:7" ht="12.75">
      <c r="A882" s="70">
        <v>240314</v>
      </c>
      <c r="B882" s="81" t="s">
        <v>2968</v>
      </c>
      <c r="C882" s="163">
        <v>6847</v>
      </c>
      <c r="D882" s="131"/>
      <c r="E882" s="160">
        <v>218915189</v>
      </c>
      <c r="F882" s="84" t="s">
        <v>3044</v>
      </c>
      <c r="G882" s="156"/>
    </row>
    <row r="883" spans="1:7" ht="12.75">
      <c r="A883" s="70">
        <v>240314</v>
      </c>
      <c r="B883" s="81" t="s">
        <v>2968</v>
      </c>
      <c r="C883" s="163">
        <v>11980</v>
      </c>
      <c r="D883" s="131"/>
      <c r="E883" s="160" t="s">
        <v>207</v>
      </c>
      <c r="F883" s="84" t="s">
        <v>520</v>
      </c>
      <c r="G883" s="156"/>
    </row>
    <row r="884" spans="1:7" ht="12.75">
      <c r="A884" s="70">
        <v>240314</v>
      </c>
      <c r="B884" s="81" t="s">
        <v>2968</v>
      </c>
      <c r="C884" s="163">
        <v>6562</v>
      </c>
      <c r="D884" s="131"/>
      <c r="E884" s="160" t="s">
        <v>521</v>
      </c>
      <c r="F884" s="84" t="s">
        <v>522</v>
      </c>
      <c r="G884" s="156"/>
    </row>
    <row r="885" spans="1:7" ht="12.75">
      <c r="A885" s="70">
        <v>240314</v>
      </c>
      <c r="B885" s="81" t="s">
        <v>2968</v>
      </c>
      <c r="C885" s="163">
        <v>3538</v>
      </c>
      <c r="D885" s="131"/>
      <c r="E885" s="160" t="s">
        <v>523</v>
      </c>
      <c r="F885" s="84" t="s">
        <v>524</v>
      </c>
      <c r="G885" s="156"/>
    </row>
    <row r="886" spans="1:7" ht="12.75">
      <c r="A886" s="70">
        <v>240314</v>
      </c>
      <c r="B886" s="81" t="s">
        <v>2968</v>
      </c>
      <c r="C886" s="163">
        <v>7387</v>
      </c>
      <c r="D886" s="131"/>
      <c r="E886" s="160" t="s">
        <v>525</v>
      </c>
      <c r="F886" s="84" t="s">
        <v>526</v>
      </c>
      <c r="G886" s="156"/>
    </row>
    <row r="887" spans="1:7" ht="12.75">
      <c r="A887" s="70">
        <v>240314</v>
      </c>
      <c r="B887" s="81" t="s">
        <v>2968</v>
      </c>
      <c r="C887" s="163">
        <v>12411</v>
      </c>
      <c r="D887" s="131"/>
      <c r="E887" s="160" t="s">
        <v>331</v>
      </c>
      <c r="F887" s="84" t="s">
        <v>527</v>
      </c>
      <c r="G887" s="156"/>
    </row>
    <row r="888" spans="1:7" ht="12.75">
      <c r="A888" s="70">
        <v>240314</v>
      </c>
      <c r="B888" s="81" t="s">
        <v>2968</v>
      </c>
      <c r="C888" s="163">
        <v>6356</v>
      </c>
      <c r="D888" s="131"/>
      <c r="E888" s="160" t="s">
        <v>337</v>
      </c>
      <c r="F888" s="84" t="s">
        <v>528</v>
      </c>
      <c r="G888" s="156"/>
    </row>
    <row r="889" spans="1:7" ht="12.75">
      <c r="A889" s="70">
        <v>240314</v>
      </c>
      <c r="B889" s="81" t="s">
        <v>2968</v>
      </c>
      <c r="C889" s="163">
        <v>2674</v>
      </c>
      <c r="D889" s="131"/>
      <c r="E889" s="160" t="s">
        <v>361</v>
      </c>
      <c r="F889" s="84" t="s">
        <v>529</v>
      </c>
      <c r="G889" s="156"/>
    </row>
    <row r="890" spans="1:7" ht="12.75">
      <c r="A890" s="70">
        <v>240314</v>
      </c>
      <c r="B890" s="81" t="s">
        <v>2968</v>
      </c>
      <c r="C890" s="163">
        <v>10163</v>
      </c>
      <c r="D890" s="131"/>
      <c r="E890" s="160">
        <v>213215232</v>
      </c>
      <c r="F890" s="84" t="s">
        <v>530</v>
      </c>
      <c r="G890" s="156"/>
    </row>
    <row r="891" spans="1:7" ht="12.75">
      <c r="A891" s="70">
        <v>240314</v>
      </c>
      <c r="B891" s="81" t="s">
        <v>2968</v>
      </c>
      <c r="C891" s="163">
        <v>3128</v>
      </c>
      <c r="D891" s="131"/>
      <c r="E891" s="160" t="s">
        <v>404</v>
      </c>
      <c r="F891" s="84" t="s">
        <v>531</v>
      </c>
      <c r="G891" s="156"/>
    </row>
    <row r="892" spans="1:7" ht="12.75">
      <c r="A892" s="70">
        <v>240314</v>
      </c>
      <c r="B892" s="81" t="s">
        <v>2968</v>
      </c>
      <c r="C892" s="163">
        <v>8893</v>
      </c>
      <c r="D892" s="131"/>
      <c r="E892" s="160" t="s">
        <v>532</v>
      </c>
      <c r="F892" s="84" t="s">
        <v>533</v>
      </c>
      <c r="G892" s="156"/>
    </row>
    <row r="893" spans="1:7" ht="12.75">
      <c r="A893" s="70">
        <v>240314</v>
      </c>
      <c r="B893" s="81" t="s">
        <v>2968</v>
      </c>
      <c r="C893" s="163">
        <v>4569</v>
      </c>
      <c r="D893" s="131"/>
      <c r="E893" s="160" t="s">
        <v>534</v>
      </c>
      <c r="F893" s="84" t="s">
        <v>535</v>
      </c>
      <c r="G893" s="156"/>
    </row>
    <row r="894" spans="1:7" ht="12.75">
      <c r="A894" s="70">
        <v>240314</v>
      </c>
      <c r="B894" s="81" t="s">
        <v>2968</v>
      </c>
      <c r="C894" s="163">
        <v>7699</v>
      </c>
      <c r="D894" s="131"/>
      <c r="E894" s="160" t="s">
        <v>536</v>
      </c>
      <c r="F894" s="84" t="s">
        <v>537</v>
      </c>
      <c r="G894" s="156"/>
    </row>
    <row r="895" spans="1:7" ht="12.75">
      <c r="A895" s="70">
        <v>240314</v>
      </c>
      <c r="B895" s="81" t="s">
        <v>2968</v>
      </c>
      <c r="C895" s="163">
        <v>5689</v>
      </c>
      <c r="D895" s="131"/>
      <c r="E895" s="160" t="s">
        <v>538</v>
      </c>
      <c r="F895" s="84" t="s">
        <v>539</v>
      </c>
      <c r="G895" s="156"/>
    </row>
    <row r="896" spans="1:7" ht="12.75">
      <c r="A896" s="70">
        <v>240314</v>
      </c>
      <c r="B896" s="81" t="s">
        <v>2968</v>
      </c>
      <c r="C896" s="163">
        <v>5574</v>
      </c>
      <c r="D896" s="131"/>
      <c r="E896" s="160" t="s">
        <v>2904</v>
      </c>
      <c r="F896" s="84" t="s">
        <v>540</v>
      </c>
      <c r="G896" s="156"/>
    </row>
    <row r="897" spans="1:7" ht="12.75">
      <c r="A897" s="70">
        <v>240314</v>
      </c>
      <c r="B897" s="81" t="s">
        <v>2968</v>
      </c>
      <c r="C897" s="163">
        <v>6980</v>
      </c>
      <c r="D897" s="131"/>
      <c r="E897" s="160" t="s">
        <v>2919</v>
      </c>
      <c r="F897" s="84" t="s">
        <v>541</v>
      </c>
      <c r="G897" s="156"/>
    </row>
    <row r="898" spans="1:7" ht="12.75">
      <c r="A898" s="70">
        <v>240314</v>
      </c>
      <c r="B898" s="81" t="s">
        <v>2968</v>
      </c>
      <c r="C898" s="163">
        <v>22357</v>
      </c>
      <c r="D898" s="131"/>
      <c r="E898" s="160" t="s">
        <v>2937</v>
      </c>
      <c r="F898" s="84" t="s">
        <v>542</v>
      </c>
      <c r="G898" s="156"/>
    </row>
    <row r="899" spans="1:7" ht="12.75">
      <c r="A899" s="70">
        <v>240314</v>
      </c>
      <c r="B899" s="81" t="s">
        <v>2968</v>
      </c>
      <c r="C899" s="163">
        <v>2880</v>
      </c>
      <c r="D899" s="131"/>
      <c r="E899" s="160" t="s">
        <v>543</v>
      </c>
      <c r="F899" s="84" t="s">
        <v>544</v>
      </c>
      <c r="G899" s="156"/>
    </row>
    <row r="900" spans="1:7" ht="12.75">
      <c r="A900" s="70">
        <v>240314</v>
      </c>
      <c r="B900" s="81" t="s">
        <v>2968</v>
      </c>
      <c r="C900" s="163">
        <v>14368</v>
      </c>
      <c r="D900" s="131"/>
      <c r="E900" s="160" t="s">
        <v>323</v>
      </c>
      <c r="F900" s="84" t="s">
        <v>545</v>
      </c>
      <c r="G900" s="156"/>
    </row>
    <row r="901" spans="1:7" ht="12.75">
      <c r="A901" s="70">
        <v>240314</v>
      </c>
      <c r="B901" s="81" t="s">
        <v>2968</v>
      </c>
      <c r="C901" s="163">
        <v>5126</v>
      </c>
      <c r="D901" s="131"/>
      <c r="E901" s="160" t="s">
        <v>546</v>
      </c>
      <c r="F901" s="84" t="s">
        <v>547</v>
      </c>
      <c r="G901" s="156"/>
    </row>
    <row r="902" spans="1:7" ht="12.75">
      <c r="A902" s="70">
        <v>240314</v>
      </c>
      <c r="B902" s="81" t="s">
        <v>2968</v>
      </c>
      <c r="C902" s="163">
        <v>7589</v>
      </c>
      <c r="D902" s="131"/>
      <c r="E902" s="160">
        <v>213215332</v>
      </c>
      <c r="F902" s="84" t="s">
        <v>548</v>
      </c>
      <c r="G902" s="156"/>
    </row>
    <row r="903" spans="1:7" ht="12.75">
      <c r="A903" s="70">
        <v>240314</v>
      </c>
      <c r="B903" s="81" t="s">
        <v>2968</v>
      </c>
      <c r="C903" s="163">
        <v>2928</v>
      </c>
      <c r="D903" s="131"/>
      <c r="E903" s="160" t="s">
        <v>549</v>
      </c>
      <c r="F903" s="84" t="s">
        <v>550</v>
      </c>
      <c r="G903" s="156"/>
    </row>
    <row r="904" spans="1:7" ht="12.75">
      <c r="A904" s="70">
        <v>240314</v>
      </c>
      <c r="B904" s="81" t="s">
        <v>2968</v>
      </c>
      <c r="C904" s="163">
        <v>9673</v>
      </c>
      <c r="D904" s="131"/>
      <c r="E904" s="160" t="s">
        <v>551</v>
      </c>
      <c r="F904" s="84" t="s">
        <v>552</v>
      </c>
      <c r="G904" s="156"/>
    </row>
    <row r="905" spans="1:7" ht="12.75">
      <c r="A905" s="70">
        <v>240314</v>
      </c>
      <c r="B905" s="81" t="s">
        <v>2968</v>
      </c>
      <c r="C905" s="163">
        <v>8784</v>
      </c>
      <c r="D905" s="131"/>
      <c r="E905" s="160" t="s">
        <v>553</v>
      </c>
      <c r="F905" s="84" t="s">
        <v>3162</v>
      </c>
      <c r="G905" s="156"/>
    </row>
    <row r="906" spans="1:7" ht="12.75">
      <c r="A906" s="70">
        <v>240314</v>
      </c>
      <c r="B906" s="81" t="s">
        <v>2968</v>
      </c>
      <c r="C906" s="163">
        <v>7818</v>
      </c>
      <c r="D906" s="131"/>
      <c r="E906" s="160" t="s">
        <v>554</v>
      </c>
      <c r="F906" s="84" t="s">
        <v>555</v>
      </c>
      <c r="G906" s="156"/>
    </row>
    <row r="907" spans="1:7" ht="12.75">
      <c r="A907" s="70">
        <v>240314</v>
      </c>
      <c r="B907" s="81" t="s">
        <v>2968</v>
      </c>
      <c r="C907" s="163">
        <v>3548</v>
      </c>
      <c r="D907" s="131"/>
      <c r="E907" s="160" t="s">
        <v>2824</v>
      </c>
      <c r="F907" s="84" t="s">
        <v>556</v>
      </c>
      <c r="G907" s="156"/>
    </row>
    <row r="908" spans="1:7" ht="12.75">
      <c r="A908" s="70">
        <v>240314</v>
      </c>
      <c r="B908" s="81" t="s">
        <v>2968</v>
      </c>
      <c r="C908" s="163">
        <v>2614</v>
      </c>
      <c r="D908" s="131"/>
      <c r="E908" s="160" t="s">
        <v>557</v>
      </c>
      <c r="F908" s="84" t="s">
        <v>558</v>
      </c>
      <c r="G908" s="156"/>
    </row>
    <row r="909" spans="1:7" ht="12.75">
      <c r="A909" s="70">
        <v>240314</v>
      </c>
      <c r="B909" s="81" t="s">
        <v>2968</v>
      </c>
      <c r="C909" s="163">
        <v>5882</v>
      </c>
      <c r="D909" s="131"/>
      <c r="E909" s="160" t="s">
        <v>559</v>
      </c>
      <c r="F909" s="84" t="s">
        <v>560</v>
      </c>
      <c r="G909" s="156"/>
    </row>
    <row r="910" spans="1:7" ht="12.75">
      <c r="A910" s="70">
        <v>240314</v>
      </c>
      <c r="B910" s="81" t="s">
        <v>2968</v>
      </c>
      <c r="C910" s="163">
        <v>14538</v>
      </c>
      <c r="D910" s="131"/>
      <c r="E910" s="160" t="s">
        <v>561</v>
      </c>
      <c r="F910" s="84" t="s">
        <v>562</v>
      </c>
      <c r="G910" s="156"/>
    </row>
    <row r="911" spans="1:7" ht="12.75">
      <c r="A911" s="70">
        <v>240314</v>
      </c>
      <c r="B911" s="81" t="s">
        <v>2968</v>
      </c>
      <c r="C911" s="163">
        <v>7253</v>
      </c>
      <c r="D911" s="131"/>
      <c r="E911" s="160" t="s">
        <v>354</v>
      </c>
      <c r="F911" s="84" t="s">
        <v>563</v>
      </c>
      <c r="G911" s="156"/>
    </row>
    <row r="912" spans="1:7" ht="12.75">
      <c r="A912" s="70">
        <v>240314</v>
      </c>
      <c r="B912" s="81" t="s">
        <v>2968</v>
      </c>
      <c r="C912" s="163">
        <v>16508</v>
      </c>
      <c r="D912" s="131"/>
      <c r="E912" s="160" t="s">
        <v>564</v>
      </c>
      <c r="F912" s="84" t="s">
        <v>565</v>
      </c>
      <c r="G912" s="156"/>
    </row>
    <row r="913" spans="1:7" ht="12.75">
      <c r="A913" s="70">
        <v>240314</v>
      </c>
      <c r="B913" s="81" t="s">
        <v>2968</v>
      </c>
      <c r="C913" s="163">
        <v>12149</v>
      </c>
      <c r="D913" s="131"/>
      <c r="E913" s="160" t="s">
        <v>566</v>
      </c>
      <c r="F913" s="84" t="s">
        <v>567</v>
      </c>
      <c r="G913" s="156"/>
    </row>
    <row r="914" spans="1:7" ht="12.75">
      <c r="A914" s="70">
        <v>240314</v>
      </c>
      <c r="B914" s="81" t="s">
        <v>2968</v>
      </c>
      <c r="C914" s="163">
        <v>8661</v>
      </c>
      <c r="D914" s="131"/>
      <c r="E914" s="160" t="s">
        <v>2700</v>
      </c>
      <c r="F914" s="84" t="s">
        <v>568</v>
      </c>
      <c r="G914" s="156"/>
    </row>
    <row r="915" spans="1:7" ht="12.75">
      <c r="A915" s="70">
        <v>240314</v>
      </c>
      <c r="B915" s="81" t="s">
        <v>2968</v>
      </c>
      <c r="C915" s="163">
        <v>8019</v>
      </c>
      <c r="D915" s="131"/>
      <c r="E915" s="160" t="s">
        <v>569</v>
      </c>
      <c r="F915" s="84" t="s">
        <v>570</v>
      </c>
      <c r="G915" s="156"/>
    </row>
    <row r="916" spans="1:7" ht="12.75">
      <c r="A916" s="70">
        <v>240314</v>
      </c>
      <c r="B916" s="81" t="s">
        <v>2968</v>
      </c>
      <c r="C916" s="163">
        <v>33691</v>
      </c>
      <c r="D916" s="131"/>
      <c r="E916" s="160" t="s">
        <v>571</v>
      </c>
      <c r="F916" s="84" t="s">
        <v>572</v>
      </c>
      <c r="G916" s="156"/>
    </row>
    <row r="917" spans="1:7" ht="12.75">
      <c r="A917" s="70">
        <v>240314</v>
      </c>
      <c r="B917" s="81" t="s">
        <v>2968</v>
      </c>
      <c r="C917" s="163">
        <v>8255</v>
      </c>
      <c r="D917" s="131"/>
      <c r="E917" s="160">
        <v>217615476</v>
      </c>
      <c r="F917" s="84" t="s">
        <v>573</v>
      </c>
      <c r="G917" s="156"/>
    </row>
    <row r="918" spans="1:7" ht="12.75">
      <c r="A918" s="70">
        <v>240314</v>
      </c>
      <c r="B918" s="81" t="s">
        <v>2968</v>
      </c>
      <c r="C918" s="163">
        <v>16526</v>
      </c>
      <c r="D918" s="131"/>
      <c r="E918" s="160" t="s">
        <v>2826</v>
      </c>
      <c r="F918" s="84" t="s">
        <v>574</v>
      </c>
      <c r="G918" s="156"/>
    </row>
    <row r="919" spans="1:7" ht="12.75">
      <c r="A919" s="70">
        <v>240314</v>
      </c>
      <c r="B919" s="81" t="s">
        <v>2968</v>
      </c>
      <c r="C919" s="163">
        <v>15651</v>
      </c>
      <c r="D919" s="131"/>
      <c r="E919" s="160" t="s">
        <v>575</v>
      </c>
      <c r="F919" s="84" t="s">
        <v>576</v>
      </c>
      <c r="G919" s="156"/>
    </row>
    <row r="920" spans="1:7" ht="12.75">
      <c r="A920" s="70">
        <v>240314</v>
      </c>
      <c r="B920" s="81" t="s">
        <v>2968</v>
      </c>
      <c r="C920" s="163">
        <v>7737</v>
      </c>
      <c r="D920" s="131"/>
      <c r="E920" s="160" t="s">
        <v>2910</v>
      </c>
      <c r="F920" s="84" t="s">
        <v>577</v>
      </c>
      <c r="G920" s="156"/>
    </row>
    <row r="921" spans="1:7" ht="12.75">
      <c r="A921" s="70">
        <v>240314</v>
      </c>
      <c r="B921" s="81" t="s">
        <v>2968</v>
      </c>
      <c r="C921" s="163">
        <v>4145</v>
      </c>
      <c r="D921" s="131"/>
      <c r="E921" s="160" t="s">
        <v>164</v>
      </c>
      <c r="F921" s="84" t="s">
        <v>578</v>
      </c>
      <c r="G921" s="156"/>
    </row>
    <row r="922" spans="1:7" ht="12.75">
      <c r="A922" s="70">
        <v>240314</v>
      </c>
      <c r="B922" s="81" t="s">
        <v>2968</v>
      </c>
      <c r="C922" s="163">
        <v>16793</v>
      </c>
      <c r="D922" s="131"/>
      <c r="E922" s="160" t="s">
        <v>234</v>
      </c>
      <c r="F922" s="84" t="s">
        <v>579</v>
      </c>
      <c r="G922" s="156"/>
    </row>
    <row r="923" spans="1:7" ht="12.75">
      <c r="A923" s="70">
        <v>240314</v>
      </c>
      <c r="B923" s="81" t="s">
        <v>2968</v>
      </c>
      <c r="C923" s="163">
        <v>3489</v>
      </c>
      <c r="D923" s="131"/>
      <c r="E923" s="160" t="s">
        <v>254</v>
      </c>
      <c r="F923" s="84" t="s">
        <v>580</v>
      </c>
      <c r="G923" s="156"/>
    </row>
    <row r="924" spans="1:7" ht="12.75">
      <c r="A924" s="70">
        <v>240314</v>
      </c>
      <c r="B924" s="81" t="s">
        <v>2968</v>
      </c>
      <c r="C924" s="163">
        <v>5706</v>
      </c>
      <c r="D924" s="131"/>
      <c r="E924" s="160">
        <v>211415514</v>
      </c>
      <c r="F924" s="84" t="s">
        <v>581</v>
      </c>
      <c r="G924" s="156"/>
    </row>
    <row r="925" spans="1:7" ht="12.75">
      <c r="A925" s="70">
        <v>240314</v>
      </c>
      <c r="B925" s="81" t="s">
        <v>2968</v>
      </c>
      <c r="C925" s="163">
        <v>34214</v>
      </c>
      <c r="D925" s="131"/>
      <c r="E925" s="160" t="s">
        <v>582</v>
      </c>
      <c r="F925" s="84" t="s">
        <v>583</v>
      </c>
      <c r="G925" s="156"/>
    </row>
    <row r="926" spans="1:7" ht="12.75">
      <c r="A926" s="70">
        <v>240314</v>
      </c>
      <c r="B926" s="81" t="s">
        <v>2968</v>
      </c>
      <c r="C926" s="163">
        <v>4393</v>
      </c>
      <c r="D926" s="131"/>
      <c r="E926" s="160" t="s">
        <v>288</v>
      </c>
      <c r="F926" s="84" t="s">
        <v>584</v>
      </c>
      <c r="G926" s="156"/>
    </row>
    <row r="927" spans="1:7" ht="12.75">
      <c r="A927" s="70">
        <v>240314</v>
      </c>
      <c r="B927" s="81" t="s">
        <v>2968</v>
      </c>
      <c r="C927" s="163">
        <v>3374</v>
      </c>
      <c r="D927" s="131"/>
      <c r="E927" s="160">
        <v>212215522</v>
      </c>
      <c r="F927" s="84" t="s">
        <v>585</v>
      </c>
      <c r="G927" s="156"/>
    </row>
    <row r="928" spans="1:7" ht="12.75">
      <c r="A928" s="70">
        <v>240314</v>
      </c>
      <c r="B928" s="81" t="s">
        <v>2968</v>
      </c>
      <c r="C928" s="163">
        <v>15957</v>
      </c>
      <c r="D928" s="131"/>
      <c r="E928" s="160" t="s">
        <v>586</v>
      </c>
      <c r="F928" s="84" t="s">
        <v>587</v>
      </c>
      <c r="G928" s="156"/>
    </row>
    <row r="929" spans="1:7" ht="12.75">
      <c r="A929" s="70">
        <v>240314</v>
      </c>
      <c r="B929" s="81" t="s">
        <v>2968</v>
      </c>
      <c r="C929" s="163">
        <v>5861</v>
      </c>
      <c r="D929" s="131"/>
      <c r="E929" s="160" t="s">
        <v>588</v>
      </c>
      <c r="F929" s="84" t="s">
        <v>589</v>
      </c>
      <c r="G929" s="156"/>
    </row>
    <row r="930" spans="1:7" ht="12.75">
      <c r="A930" s="70">
        <v>240314</v>
      </c>
      <c r="B930" s="81" t="s">
        <v>2968</v>
      </c>
      <c r="C930" s="163">
        <v>7985</v>
      </c>
      <c r="D930" s="131"/>
      <c r="E930" s="160" t="s">
        <v>413</v>
      </c>
      <c r="F930" s="84" t="s">
        <v>590</v>
      </c>
      <c r="G930" s="156"/>
    </row>
    <row r="931" spans="1:7" ht="12.75">
      <c r="A931" s="70">
        <v>240314</v>
      </c>
      <c r="B931" s="81" t="s">
        <v>2968</v>
      </c>
      <c r="C931" s="163">
        <v>13391</v>
      </c>
      <c r="D931" s="131"/>
      <c r="E931" s="160" t="s">
        <v>435</v>
      </c>
      <c r="F931" s="84" t="s">
        <v>591</v>
      </c>
      <c r="G931" s="156"/>
    </row>
    <row r="932" spans="1:7" ht="12.75">
      <c r="A932" s="70">
        <v>240314</v>
      </c>
      <c r="B932" s="81" t="s">
        <v>2968</v>
      </c>
      <c r="C932" s="163">
        <v>3385</v>
      </c>
      <c r="D932" s="131"/>
      <c r="E932" s="160" t="s">
        <v>469</v>
      </c>
      <c r="F932" s="84" t="s">
        <v>592</v>
      </c>
      <c r="G932" s="156"/>
    </row>
    <row r="933" spans="1:7" ht="12.75">
      <c r="A933" s="70">
        <v>240314</v>
      </c>
      <c r="B933" s="81" t="s">
        <v>2968</v>
      </c>
      <c r="C933" s="163">
        <v>61545</v>
      </c>
      <c r="D933" s="131"/>
      <c r="E933" s="160" t="s">
        <v>2761</v>
      </c>
      <c r="F933" s="84" t="s">
        <v>593</v>
      </c>
      <c r="G933" s="156"/>
    </row>
    <row r="934" spans="1:7" ht="12.75">
      <c r="A934" s="70">
        <v>240314</v>
      </c>
      <c r="B934" s="81" t="s">
        <v>2968</v>
      </c>
      <c r="C934" s="163">
        <v>14588</v>
      </c>
      <c r="D934" s="131"/>
      <c r="E934" s="160">
        <v>218015580</v>
      </c>
      <c r="F934" s="84" t="s">
        <v>594</v>
      </c>
      <c r="G934" s="156"/>
    </row>
    <row r="935" spans="1:7" ht="12.75">
      <c r="A935" s="70">
        <v>240314</v>
      </c>
      <c r="B935" s="81" t="s">
        <v>2968</v>
      </c>
      <c r="C935" s="163">
        <v>16644</v>
      </c>
      <c r="D935" s="131"/>
      <c r="E935" s="160" t="s">
        <v>2939</v>
      </c>
      <c r="F935" s="84" t="s">
        <v>595</v>
      </c>
      <c r="G935" s="156"/>
    </row>
    <row r="936" spans="1:7" ht="12.75">
      <c r="A936" s="70">
        <v>240314</v>
      </c>
      <c r="B936" s="81" t="s">
        <v>2968</v>
      </c>
      <c r="C936" s="163">
        <v>10002</v>
      </c>
      <c r="D936" s="131"/>
      <c r="E936" s="160">
        <v>210015600</v>
      </c>
      <c r="F936" s="84" t="s">
        <v>596</v>
      </c>
      <c r="G936" s="156"/>
    </row>
    <row r="937" spans="1:7" ht="12.75">
      <c r="A937" s="70">
        <v>240314</v>
      </c>
      <c r="B937" s="81" t="s">
        <v>2968</v>
      </c>
      <c r="C937" s="163">
        <v>4296</v>
      </c>
      <c r="D937" s="131"/>
      <c r="E937" s="160" t="s">
        <v>317</v>
      </c>
      <c r="F937" s="84" t="s">
        <v>597</v>
      </c>
      <c r="G937" s="156"/>
    </row>
    <row r="938" spans="1:7" ht="12.75">
      <c r="A938" s="70">
        <v>240314</v>
      </c>
      <c r="B938" s="81" t="s">
        <v>2968</v>
      </c>
      <c r="C938" s="163">
        <v>24445</v>
      </c>
      <c r="D938" s="131"/>
      <c r="E938" s="160" t="s">
        <v>386</v>
      </c>
      <c r="F938" s="84" t="s">
        <v>598</v>
      </c>
      <c r="G938" s="156"/>
    </row>
    <row r="939" spans="1:7" ht="12.75">
      <c r="A939" s="70">
        <v>240314</v>
      </c>
      <c r="B939" s="81" t="s">
        <v>2968</v>
      </c>
      <c r="C939" s="163">
        <v>5103</v>
      </c>
      <c r="D939" s="131"/>
      <c r="E939" s="160" t="s">
        <v>418</v>
      </c>
      <c r="F939" s="84" t="s">
        <v>599</v>
      </c>
      <c r="G939" s="156"/>
    </row>
    <row r="940" spans="1:7" ht="12.75">
      <c r="A940" s="70">
        <v>240314</v>
      </c>
      <c r="B940" s="81" t="s">
        <v>2968</v>
      </c>
      <c r="C940" s="163">
        <v>22072</v>
      </c>
      <c r="D940" s="131"/>
      <c r="E940" s="160" t="s">
        <v>450</v>
      </c>
      <c r="F940" s="84" t="s">
        <v>600</v>
      </c>
      <c r="G940" s="156"/>
    </row>
    <row r="941" spans="1:7" ht="12.75">
      <c r="A941" s="70">
        <v>240314</v>
      </c>
      <c r="B941" s="81" t="s">
        <v>2968</v>
      </c>
      <c r="C941" s="163">
        <v>3134</v>
      </c>
      <c r="D941" s="131"/>
      <c r="E941" s="160" t="s">
        <v>2672</v>
      </c>
      <c r="F941" s="84" t="s">
        <v>601</v>
      </c>
      <c r="G941" s="156"/>
    </row>
    <row r="942" spans="1:7" ht="12.75">
      <c r="A942" s="70">
        <v>240314</v>
      </c>
      <c r="B942" s="81" t="s">
        <v>2968</v>
      </c>
      <c r="C942" s="163">
        <v>7797</v>
      </c>
      <c r="D942" s="131"/>
      <c r="E942" s="160" t="s">
        <v>2702</v>
      </c>
      <c r="F942" s="84" t="s">
        <v>602</v>
      </c>
      <c r="G942" s="156"/>
    </row>
    <row r="943" spans="1:7" ht="12.75">
      <c r="A943" s="70">
        <v>240314</v>
      </c>
      <c r="B943" s="81" t="s">
        <v>2968</v>
      </c>
      <c r="C943" s="163">
        <v>10091</v>
      </c>
      <c r="D943" s="131"/>
      <c r="E943" s="160" t="s">
        <v>2721</v>
      </c>
      <c r="F943" s="84" t="s">
        <v>603</v>
      </c>
      <c r="G943" s="156"/>
    </row>
    <row r="944" spans="1:7" ht="12.75">
      <c r="A944" s="70">
        <v>240314</v>
      </c>
      <c r="B944" s="81" t="s">
        <v>2968</v>
      </c>
      <c r="C944" s="163">
        <v>9327</v>
      </c>
      <c r="D944" s="131"/>
      <c r="E944" s="160" t="s">
        <v>604</v>
      </c>
      <c r="F944" s="84" t="s">
        <v>605</v>
      </c>
      <c r="G944" s="156"/>
    </row>
    <row r="945" spans="1:7" ht="12.75">
      <c r="A945" s="70">
        <v>240314</v>
      </c>
      <c r="B945" s="81" t="s">
        <v>2968</v>
      </c>
      <c r="C945" s="163">
        <v>6390</v>
      </c>
      <c r="D945" s="131"/>
      <c r="E945" s="160">
        <v>217615676</v>
      </c>
      <c r="F945" s="84" t="s">
        <v>606</v>
      </c>
      <c r="G945" s="156"/>
    </row>
    <row r="946" spans="1:7" ht="12.75">
      <c r="A946" s="70">
        <v>240314</v>
      </c>
      <c r="B946" s="81" t="s">
        <v>2968</v>
      </c>
      <c r="C946" s="163">
        <v>16223</v>
      </c>
      <c r="D946" s="131"/>
      <c r="E946" s="160">
        <v>218115681</v>
      </c>
      <c r="F946" s="84" t="s">
        <v>607</v>
      </c>
      <c r="G946" s="156"/>
    </row>
    <row r="947" spans="1:7" ht="12.75">
      <c r="A947" s="70">
        <v>240314</v>
      </c>
      <c r="B947" s="81" t="s">
        <v>2968</v>
      </c>
      <c r="C947" s="163">
        <v>11652</v>
      </c>
      <c r="D947" s="131"/>
      <c r="E947" s="160">
        <v>218615686</v>
      </c>
      <c r="F947" s="84" t="s">
        <v>608</v>
      </c>
      <c r="G947" s="156"/>
    </row>
    <row r="948" spans="1:7" ht="12.75">
      <c r="A948" s="70">
        <v>240314</v>
      </c>
      <c r="B948" s="81" t="s">
        <v>2968</v>
      </c>
      <c r="C948" s="163">
        <v>7921</v>
      </c>
      <c r="D948" s="131"/>
      <c r="E948" s="160">
        <v>219015690</v>
      </c>
      <c r="F948" s="84" t="s">
        <v>609</v>
      </c>
      <c r="G948" s="156"/>
    </row>
    <row r="949" spans="1:7" ht="12.75">
      <c r="A949" s="70">
        <v>240314</v>
      </c>
      <c r="B949" s="81" t="s">
        <v>2968</v>
      </c>
      <c r="C949" s="163">
        <v>14480</v>
      </c>
      <c r="D949" s="131"/>
      <c r="E949" s="160">
        <v>219315693</v>
      </c>
      <c r="F949" s="84" t="s">
        <v>610</v>
      </c>
      <c r="G949" s="156"/>
    </row>
    <row r="950" spans="1:7" ht="12.75">
      <c r="A950" s="70">
        <v>240314</v>
      </c>
      <c r="B950" s="81" t="s">
        <v>2968</v>
      </c>
      <c r="C950" s="163">
        <v>4125</v>
      </c>
      <c r="D950" s="131"/>
      <c r="E950" s="160">
        <v>219615696</v>
      </c>
      <c r="F950" s="84" t="s">
        <v>611</v>
      </c>
      <c r="G950" s="156"/>
    </row>
    <row r="951" spans="1:7" ht="12.75">
      <c r="A951" s="70">
        <v>240314</v>
      </c>
      <c r="B951" s="81" t="s">
        <v>2968</v>
      </c>
      <c r="C951" s="163">
        <v>4038</v>
      </c>
      <c r="D951" s="131"/>
      <c r="E951" s="160">
        <v>212015720</v>
      </c>
      <c r="F951" s="84" t="s">
        <v>612</v>
      </c>
      <c r="G951" s="156"/>
    </row>
    <row r="952" spans="1:7" ht="12.75">
      <c r="A952" s="70">
        <v>240314</v>
      </c>
      <c r="B952" s="81" t="s">
        <v>2968</v>
      </c>
      <c r="C952" s="163">
        <v>1747</v>
      </c>
      <c r="D952" s="131"/>
      <c r="E952" s="160">
        <v>212315723</v>
      </c>
      <c r="F952" s="84" t="s">
        <v>613</v>
      </c>
      <c r="G952" s="156"/>
    </row>
    <row r="953" spans="1:7" ht="12.75">
      <c r="A953" s="70">
        <v>240314</v>
      </c>
      <c r="B953" s="81" t="s">
        <v>2968</v>
      </c>
      <c r="C953" s="163">
        <v>15568</v>
      </c>
      <c r="D953" s="131"/>
      <c r="E953" s="160">
        <v>214015740</v>
      </c>
      <c r="F953" s="84" t="s">
        <v>614</v>
      </c>
      <c r="G953" s="156"/>
    </row>
    <row r="954" spans="1:7" ht="12.75">
      <c r="A954" s="70">
        <v>240314</v>
      </c>
      <c r="B954" s="81" t="s">
        <v>2968</v>
      </c>
      <c r="C954" s="163">
        <v>17865</v>
      </c>
      <c r="D954" s="131"/>
      <c r="E954" s="160">
        <v>215315753</v>
      </c>
      <c r="F954" s="84" t="s">
        <v>615</v>
      </c>
      <c r="G954" s="156"/>
    </row>
    <row r="955" spans="1:7" ht="12.75">
      <c r="A955" s="70">
        <v>240314</v>
      </c>
      <c r="B955" s="81" t="s">
        <v>2968</v>
      </c>
      <c r="C955" s="163">
        <v>15175</v>
      </c>
      <c r="D955" s="131"/>
      <c r="E955" s="160">
        <v>215515755</v>
      </c>
      <c r="F955" s="84" t="s">
        <v>616</v>
      </c>
      <c r="G955" s="156"/>
    </row>
    <row r="956" spans="1:7" ht="12.75">
      <c r="A956" s="70">
        <v>240314</v>
      </c>
      <c r="B956" s="81" t="s">
        <v>2968</v>
      </c>
      <c r="C956" s="163">
        <v>11544</v>
      </c>
      <c r="D956" s="131"/>
      <c r="E956" s="160">
        <v>215715757</v>
      </c>
      <c r="F956" s="84" t="s">
        <v>617</v>
      </c>
      <c r="G956" s="156"/>
    </row>
    <row r="957" spans="1:7" ht="12.75">
      <c r="A957" s="70">
        <v>240314</v>
      </c>
      <c r="B957" s="81" t="s">
        <v>2968</v>
      </c>
      <c r="C957" s="163">
        <v>6410</v>
      </c>
      <c r="D957" s="131"/>
      <c r="E957" s="160">
        <v>216115761</v>
      </c>
      <c r="F957" s="84" t="s">
        <v>618</v>
      </c>
      <c r="G957" s="156"/>
    </row>
    <row r="958" spans="1:7" ht="12.75">
      <c r="A958" s="70">
        <v>240314</v>
      </c>
      <c r="B958" s="81" t="s">
        <v>2968</v>
      </c>
      <c r="C958" s="163">
        <v>5897</v>
      </c>
      <c r="D958" s="131"/>
      <c r="E958" s="160">
        <v>216215762</v>
      </c>
      <c r="F958" s="84" t="s">
        <v>619</v>
      </c>
      <c r="G958" s="156"/>
    </row>
    <row r="959" spans="1:7" ht="12.75">
      <c r="A959" s="70">
        <v>240314</v>
      </c>
      <c r="B959" s="81" t="s">
        <v>2968</v>
      </c>
      <c r="C959" s="163">
        <v>11738</v>
      </c>
      <c r="D959" s="131"/>
      <c r="E959" s="160">
        <v>216315763</v>
      </c>
      <c r="F959" s="84" t="s">
        <v>620</v>
      </c>
      <c r="G959" s="156"/>
    </row>
    <row r="960" spans="1:7" ht="12.75">
      <c r="A960" s="70">
        <v>240314</v>
      </c>
      <c r="B960" s="81" t="s">
        <v>2968</v>
      </c>
      <c r="C960" s="163">
        <v>10122</v>
      </c>
      <c r="D960" s="131"/>
      <c r="E960" s="160">
        <v>216415764</v>
      </c>
      <c r="F960" s="84" t="s">
        <v>621</v>
      </c>
      <c r="G960" s="156"/>
    </row>
    <row r="961" spans="1:7" ht="12.75">
      <c r="A961" s="70">
        <v>240314</v>
      </c>
      <c r="B961" s="81" t="s">
        <v>2968</v>
      </c>
      <c r="C961" s="163">
        <v>5145</v>
      </c>
      <c r="D961" s="131"/>
      <c r="E961" s="160">
        <v>217415774</v>
      </c>
      <c r="F961" s="84" t="s">
        <v>622</v>
      </c>
      <c r="G961" s="156"/>
    </row>
    <row r="962" spans="1:7" ht="12.75">
      <c r="A962" s="70">
        <v>240314</v>
      </c>
      <c r="B962" s="81" t="s">
        <v>2968</v>
      </c>
      <c r="C962" s="163">
        <v>8146</v>
      </c>
      <c r="D962" s="131"/>
      <c r="E962" s="160">
        <v>217615776</v>
      </c>
      <c r="F962" s="84" t="s">
        <v>623</v>
      </c>
      <c r="G962" s="156"/>
    </row>
    <row r="963" spans="1:7" ht="12.75">
      <c r="A963" s="70">
        <v>240314</v>
      </c>
      <c r="B963" s="81" t="s">
        <v>2968</v>
      </c>
      <c r="C963" s="163">
        <v>6128</v>
      </c>
      <c r="D963" s="131"/>
      <c r="E963" s="160">
        <v>217815778</v>
      </c>
      <c r="F963" s="84" t="s">
        <v>624</v>
      </c>
      <c r="G963" s="156"/>
    </row>
    <row r="964" spans="1:7" ht="12.75">
      <c r="A964" s="70">
        <v>240314</v>
      </c>
      <c r="B964" s="81" t="s">
        <v>2968</v>
      </c>
      <c r="C964" s="163">
        <v>8779</v>
      </c>
      <c r="D964" s="131"/>
      <c r="E964" s="160">
        <v>219015790</v>
      </c>
      <c r="F964" s="84" t="s">
        <v>625</v>
      </c>
      <c r="G964" s="156"/>
    </row>
    <row r="965" spans="1:7" ht="12.75">
      <c r="A965" s="70">
        <v>240314</v>
      </c>
      <c r="B965" s="81" t="s">
        <v>2968</v>
      </c>
      <c r="C965" s="163">
        <v>5527</v>
      </c>
      <c r="D965" s="131"/>
      <c r="E965" s="160">
        <v>219815798</v>
      </c>
      <c r="F965" s="84" t="s">
        <v>626</v>
      </c>
      <c r="G965" s="156"/>
    </row>
    <row r="966" spans="1:7" ht="12.75">
      <c r="A966" s="70">
        <v>240314</v>
      </c>
      <c r="B966" s="81" t="s">
        <v>2968</v>
      </c>
      <c r="C966" s="163">
        <v>13957</v>
      </c>
      <c r="D966" s="131"/>
      <c r="E966" s="160">
        <v>210415804</v>
      </c>
      <c r="F966" s="84" t="s">
        <v>627</v>
      </c>
      <c r="G966" s="156"/>
    </row>
    <row r="967" spans="1:7" ht="12.75">
      <c r="A967" s="70">
        <v>240314</v>
      </c>
      <c r="B967" s="81" t="s">
        <v>2968</v>
      </c>
      <c r="C967" s="163">
        <v>14426</v>
      </c>
      <c r="D967" s="131"/>
      <c r="E967" s="160">
        <v>210615806</v>
      </c>
      <c r="F967" s="84" t="s">
        <v>628</v>
      </c>
      <c r="G967" s="156"/>
    </row>
    <row r="968" spans="1:7" ht="12.75">
      <c r="A968" s="70">
        <v>240314</v>
      </c>
      <c r="B968" s="81" t="s">
        <v>2968</v>
      </c>
      <c r="C968" s="163">
        <v>3924</v>
      </c>
      <c r="D968" s="131"/>
      <c r="E968" s="160">
        <v>210815808</v>
      </c>
      <c r="F968" s="84" t="s">
        <v>629</v>
      </c>
      <c r="G968" s="156"/>
    </row>
    <row r="969" spans="1:7" ht="12.75">
      <c r="A969" s="70">
        <v>240314</v>
      </c>
      <c r="B969" s="81" t="s">
        <v>2968</v>
      </c>
      <c r="C969" s="163">
        <v>7414</v>
      </c>
      <c r="D969" s="131"/>
      <c r="E969" s="160">
        <v>211015810</v>
      </c>
      <c r="F969" s="84" t="s">
        <v>630</v>
      </c>
      <c r="G969" s="156"/>
    </row>
    <row r="970" spans="1:7" ht="12.75">
      <c r="A970" s="70">
        <v>240314</v>
      </c>
      <c r="B970" s="81" t="s">
        <v>2968</v>
      </c>
      <c r="C970" s="163">
        <v>14229</v>
      </c>
      <c r="D970" s="131"/>
      <c r="E970" s="160">
        <v>211415814</v>
      </c>
      <c r="F970" s="84" t="s">
        <v>631</v>
      </c>
      <c r="G970" s="156"/>
    </row>
    <row r="971" spans="1:7" ht="12.75">
      <c r="A971" s="70">
        <v>240314</v>
      </c>
      <c r="B971" s="81" t="s">
        <v>2968</v>
      </c>
      <c r="C971" s="163">
        <v>8405</v>
      </c>
      <c r="D971" s="131"/>
      <c r="E971" s="160">
        <v>211615816</v>
      </c>
      <c r="F971" s="84" t="s">
        <v>632</v>
      </c>
      <c r="G971" s="156"/>
    </row>
    <row r="972" spans="1:7" ht="12.75">
      <c r="A972" s="70">
        <v>240314</v>
      </c>
      <c r="B972" s="81" t="s">
        <v>2968</v>
      </c>
      <c r="C972" s="163">
        <v>5979</v>
      </c>
      <c r="D972" s="131"/>
      <c r="E972" s="160">
        <v>212015820</v>
      </c>
      <c r="F972" s="84" t="s">
        <v>633</v>
      </c>
      <c r="G972" s="156"/>
    </row>
    <row r="973" spans="1:7" ht="12.75">
      <c r="A973" s="70">
        <v>240314</v>
      </c>
      <c r="B973" s="81" t="s">
        <v>2968</v>
      </c>
      <c r="C973" s="163">
        <v>8863</v>
      </c>
      <c r="D973" s="131"/>
      <c r="E973" s="160">
        <v>212215822</v>
      </c>
      <c r="F973" s="84" t="s">
        <v>634</v>
      </c>
      <c r="G973" s="156"/>
    </row>
    <row r="974" spans="1:7" ht="12.75">
      <c r="A974" s="70">
        <v>240314</v>
      </c>
      <c r="B974" s="81" t="s">
        <v>2968</v>
      </c>
      <c r="C974" s="163">
        <v>2650</v>
      </c>
      <c r="D974" s="131"/>
      <c r="E974" s="160">
        <v>213215832</v>
      </c>
      <c r="F974" s="84" t="s">
        <v>635</v>
      </c>
      <c r="G974" s="156"/>
    </row>
    <row r="975" spans="1:7" ht="12.75">
      <c r="A975" s="70">
        <v>240314</v>
      </c>
      <c r="B975" s="81" t="s">
        <v>2968</v>
      </c>
      <c r="C975" s="163">
        <v>11332</v>
      </c>
      <c r="D975" s="131"/>
      <c r="E975" s="160">
        <v>213515835</v>
      </c>
      <c r="F975" s="84" t="s">
        <v>636</v>
      </c>
      <c r="G975" s="156"/>
    </row>
    <row r="976" spans="1:7" ht="12.75">
      <c r="A976" s="70">
        <v>240314</v>
      </c>
      <c r="B976" s="81" t="s">
        <v>2968</v>
      </c>
      <c r="C976" s="163">
        <v>13171</v>
      </c>
      <c r="D976" s="131"/>
      <c r="E976" s="160">
        <v>213715837</v>
      </c>
      <c r="F976" s="84" t="s">
        <v>637</v>
      </c>
      <c r="G976" s="156"/>
    </row>
    <row r="977" spans="1:7" ht="12.75">
      <c r="A977" s="70">
        <v>240314</v>
      </c>
      <c r="B977" s="81" t="s">
        <v>2968</v>
      </c>
      <c r="C977" s="163">
        <v>4444</v>
      </c>
      <c r="D977" s="131"/>
      <c r="E977" s="160">
        <v>213915839</v>
      </c>
      <c r="F977" s="84" t="s">
        <v>638</v>
      </c>
      <c r="G977" s="156"/>
    </row>
    <row r="978" spans="1:7" ht="12.75">
      <c r="A978" s="70">
        <v>240314</v>
      </c>
      <c r="B978" s="81" t="s">
        <v>2968</v>
      </c>
      <c r="C978" s="163">
        <v>15200</v>
      </c>
      <c r="D978" s="131"/>
      <c r="E978" s="160">
        <v>214215842</v>
      </c>
      <c r="F978" s="84" t="s">
        <v>639</v>
      </c>
      <c r="G978" s="156"/>
    </row>
    <row r="979" spans="1:7" ht="12.75">
      <c r="A979" s="70">
        <v>240314</v>
      </c>
      <c r="B979" s="81" t="s">
        <v>2968</v>
      </c>
      <c r="C979" s="163">
        <v>19908</v>
      </c>
      <c r="D979" s="131"/>
      <c r="E979" s="160">
        <v>216115861</v>
      </c>
      <c r="F979" s="84" t="s">
        <v>640</v>
      </c>
      <c r="G979" s="156"/>
    </row>
    <row r="980" spans="1:7" ht="12.75">
      <c r="A980" s="70">
        <v>240314</v>
      </c>
      <c r="B980" s="81" t="s">
        <v>2968</v>
      </c>
      <c r="C980" s="163">
        <v>4482</v>
      </c>
      <c r="D980" s="131"/>
      <c r="E980" s="160">
        <v>217915879</v>
      </c>
      <c r="F980" s="84" t="s">
        <v>641</v>
      </c>
      <c r="G980" s="156"/>
    </row>
    <row r="981" spans="1:7" ht="12.75">
      <c r="A981" s="70">
        <v>240314</v>
      </c>
      <c r="B981" s="81" t="s">
        <v>2968</v>
      </c>
      <c r="C981" s="163">
        <v>9307</v>
      </c>
      <c r="D981" s="131"/>
      <c r="E981" s="160">
        <v>219715897</v>
      </c>
      <c r="F981" s="84" t="s">
        <v>642</v>
      </c>
      <c r="G981" s="156"/>
    </row>
    <row r="982" spans="1:7" ht="12.75">
      <c r="A982" s="70">
        <v>240314</v>
      </c>
      <c r="B982" s="81" t="s">
        <v>2968</v>
      </c>
      <c r="C982" s="163">
        <v>36392</v>
      </c>
      <c r="D982" s="131"/>
      <c r="E982" s="160" t="s">
        <v>643</v>
      </c>
      <c r="F982" s="84" t="s">
        <v>644</v>
      </c>
      <c r="G982" s="156"/>
    </row>
    <row r="983" spans="1:7" ht="12.75">
      <c r="A983" s="70">
        <v>240314</v>
      </c>
      <c r="B983" s="81" t="s">
        <v>2968</v>
      </c>
      <c r="C983" s="163">
        <v>45571</v>
      </c>
      <c r="D983" s="131"/>
      <c r="E983" s="160">
        <v>214217042</v>
      </c>
      <c r="F983" s="84" t="s">
        <v>645</v>
      </c>
      <c r="G983" s="156"/>
    </row>
    <row r="984" spans="1:7" ht="12.75">
      <c r="A984" s="70">
        <v>240314</v>
      </c>
      <c r="B984" s="81" t="s">
        <v>2968</v>
      </c>
      <c r="C984" s="163">
        <v>18710</v>
      </c>
      <c r="D984" s="131"/>
      <c r="E984" s="160">
        <v>215017050</v>
      </c>
      <c r="F984" s="84" t="s">
        <v>646</v>
      </c>
      <c r="G984" s="156"/>
    </row>
    <row r="985" spans="1:7" ht="12.75">
      <c r="A985" s="70">
        <v>240314</v>
      </c>
      <c r="B985" s="81" t="s">
        <v>2968</v>
      </c>
      <c r="C985" s="163">
        <v>15695</v>
      </c>
      <c r="D985" s="131"/>
      <c r="E985" s="160">
        <v>218817088</v>
      </c>
      <c r="F985" s="84" t="s">
        <v>647</v>
      </c>
      <c r="G985" s="156"/>
    </row>
    <row r="986" spans="1:7" ht="12.75">
      <c r="A986" s="70">
        <v>240314</v>
      </c>
      <c r="B986" s="81" t="s">
        <v>2968</v>
      </c>
      <c r="C986" s="163">
        <v>53781</v>
      </c>
      <c r="D986" s="131"/>
      <c r="E986" s="160">
        <v>217417174</v>
      </c>
      <c r="F986" s="84" t="s">
        <v>648</v>
      </c>
      <c r="G986" s="156"/>
    </row>
    <row r="987" spans="1:7" ht="12.75">
      <c r="A987" s="70">
        <v>240314</v>
      </c>
      <c r="B987" s="81" t="s">
        <v>2968</v>
      </c>
      <c r="C987" s="163">
        <v>15227</v>
      </c>
      <c r="D987" s="131"/>
      <c r="E987" s="160">
        <v>217217272</v>
      </c>
      <c r="F987" s="84" t="s">
        <v>649</v>
      </c>
      <c r="G987" s="156"/>
    </row>
    <row r="988" spans="1:7" ht="12.75">
      <c r="A988" s="70">
        <v>240314</v>
      </c>
      <c r="B988" s="81" t="s">
        <v>2968</v>
      </c>
      <c r="C988" s="163">
        <v>94084</v>
      </c>
      <c r="D988" s="131"/>
      <c r="E988" s="160">
        <v>218017380</v>
      </c>
      <c r="F988" s="84" t="s">
        <v>650</v>
      </c>
      <c r="G988" s="156"/>
    </row>
    <row r="989" spans="1:7" ht="12.75">
      <c r="A989" s="70">
        <v>240314</v>
      </c>
      <c r="B989" s="81" t="s">
        <v>2968</v>
      </c>
      <c r="C989" s="163">
        <v>10066</v>
      </c>
      <c r="D989" s="131"/>
      <c r="E989" s="160">
        <v>218817388</v>
      </c>
      <c r="F989" s="84" t="s">
        <v>651</v>
      </c>
      <c r="G989" s="156"/>
    </row>
    <row r="990" spans="1:7" ht="12.75">
      <c r="A990" s="70">
        <v>240314</v>
      </c>
      <c r="B990" s="81" t="s">
        <v>2968</v>
      </c>
      <c r="C990" s="163">
        <v>26463</v>
      </c>
      <c r="D990" s="131"/>
      <c r="E990" s="160">
        <v>213317433</v>
      </c>
      <c r="F990" s="84" t="s">
        <v>652</v>
      </c>
      <c r="G990" s="156"/>
    </row>
    <row r="991" spans="1:7" ht="12.75">
      <c r="A991" s="70">
        <v>240314</v>
      </c>
      <c r="B991" s="81" t="s">
        <v>2968</v>
      </c>
      <c r="C991" s="163">
        <v>12666</v>
      </c>
      <c r="D991" s="131"/>
      <c r="E991" s="160">
        <v>214217442</v>
      </c>
      <c r="F991" s="84" t="s">
        <v>653</v>
      </c>
      <c r="G991" s="156"/>
    </row>
    <row r="992" spans="1:7" ht="12.75">
      <c r="A992" s="70">
        <v>240314</v>
      </c>
      <c r="B992" s="81" t="s">
        <v>2968</v>
      </c>
      <c r="C992" s="163">
        <v>19521</v>
      </c>
      <c r="D992" s="131"/>
      <c r="E992" s="160">
        <v>214417444</v>
      </c>
      <c r="F992" s="84" t="s">
        <v>654</v>
      </c>
      <c r="G992" s="156"/>
    </row>
    <row r="993" spans="1:7" ht="12.75">
      <c r="A993" s="70">
        <v>240314</v>
      </c>
      <c r="B993" s="81" t="s">
        <v>2968</v>
      </c>
      <c r="C993" s="163">
        <v>3656</v>
      </c>
      <c r="D993" s="131"/>
      <c r="E993" s="160">
        <v>214617446</v>
      </c>
      <c r="F993" s="84" t="s">
        <v>655</v>
      </c>
      <c r="G993" s="156"/>
    </row>
    <row r="994" spans="1:7" ht="12.75">
      <c r="A994" s="70">
        <v>240314</v>
      </c>
      <c r="B994" s="81" t="s">
        <v>2968</v>
      </c>
      <c r="C994" s="163">
        <v>30860</v>
      </c>
      <c r="D994" s="131"/>
      <c r="E994" s="160">
        <v>218617486</v>
      </c>
      <c r="F994" s="84" t="s">
        <v>656</v>
      </c>
      <c r="G994" s="156"/>
    </row>
    <row r="995" spans="1:7" ht="12.75">
      <c r="A995" s="70">
        <v>240314</v>
      </c>
      <c r="B995" s="81" t="s">
        <v>2968</v>
      </c>
      <c r="C995" s="163">
        <v>10496</v>
      </c>
      <c r="D995" s="131"/>
      <c r="E995" s="160">
        <v>219517495</v>
      </c>
      <c r="F995" s="84" t="s">
        <v>657</v>
      </c>
      <c r="G995" s="156"/>
    </row>
    <row r="996" spans="1:7" ht="12.75">
      <c r="A996" s="70">
        <v>240314</v>
      </c>
      <c r="B996" s="81" t="s">
        <v>2968</v>
      </c>
      <c r="C996" s="163">
        <v>21229</v>
      </c>
      <c r="D996" s="131"/>
      <c r="E996" s="160">
        <v>211317513</v>
      </c>
      <c r="F996" s="84" t="s">
        <v>658</v>
      </c>
      <c r="G996" s="156"/>
    </row>
    <row r="997" spans="1:7" ht="12.75">
      <c r="A997" s="70">
        <v>240314</v>
      </c>
      <c r="B997" s="81" t="s">
        <v>2968</v>
      </c>
      <c r="C997" s="163">
        <v>23892</v>
      </c>
      <c r="D997" s="131"/>
      <c r="E997" s="160">
        <v>212417524</v>
      </c>
      <c r="F997" s="84" t="s">
        <v>659</v>
      </c>
      <c r="G997" s="156"/>
    </row>
    <row r="998" spans="1:7" ht="12.75">
      <c r="A998" s="70">
        <v>240314</v>
      </c>
      <c r="B998" s="81" t="s">
        <v>2968</v>
      </c>
      <c r="C998" s="163">
        <v>33856</v>
      </c>
      <c r="D998" s="131"/>
      <c r="E998" s="160">
        <v>214117541</v>
      </c>
      <c r="F998" s="84" t="s">
        <v>660</v>
      </c>
      <c r="G998" s="156"/>
    </row>
    <row r="999" spans="1:7" ht="12.75">
      <c r="A999" s="70">
        <v>240314</v>
      </c>
      <c r="B999" s="81" t="s">
        <v>2968</v>
      </c>
      <c r="C999" s="163">
        <v>81621</v>
      </c>
      <c r="D999" s="131"/>
      <c r="E999" s="160">
        <v>211527615</v>
      </c>
      <c r="F999" s="84" t="s">
        <v>661</v>
      </c>
      <c r="G999" s="156"/>
    </row>
    <row r="1000" spans="1:7" ht="12.75">
      <c r="A1000" s="70">
        <v>240314</v>
      </c>
      <c r="B1000" s="81" t="s">
        <v>2968</v>
      </c>
      <c r="C1000" s="163">
        <v>14147</v>
      </c>
      <c r="D1000" s="131"/>
      <c r="E1000" s="160">
        <v>211617616</v>
      </c>
      <c r="F1000" s="84" t="s">
        <v>2986</v>
      </c>
      <c r="G1000" s="156"/>
    </row>
    <row r="1001" spans="1:7" ht="12.75">
      <c r="A1001" s="70">
        <v>240314</v>
      </c>
      <c r="B1001" s="81" t="s">
        <v>2968</v>
      </c>
      <c r="C1001" s="163">
        <v>26619</v>
      </c>
      <c r="D1001" s="131"/>
      <c r="E1001" s="160">
        <v>215317653</v>
      </c>
      <c r="F1001" s="84" t="s">
        <v>662</v>
      </c>
      <c r="G1001" s="156"/>
    </row>
    <row r="1002" spans="1:7" ht="12.75">
      <c r="A1002" s="70">
        <v>240314</v>
      </c>
      <c r="B1002" s="81" t="s">
        <v>2968</v>
      </c>
      <c r="C1002" s="163">
        <v>40464</v>
      </c>
      <c r="D1002" s="131"/>
      <c r="E1002" s="160">
        <v>216217662</v>
      </c>
      <c r="F1002" s="84" t="s">
        <v>663</v>
      </c>
      <c r="G1002" s="156"/>
    </row>
    <row r="1003" spans="1:7" ht="12.75">
      <c r="A1003" s="70">
        <v>240314</v>
      </c>
      <c r="B1003" s="81" t="s">
        <v>2968</v>
      </c>
      <c r="C1003" s="163">
        <v>7715</v>
      </c>
      <c r="D1003" s="131"/>
      <c r="E1003" s="160">
        <v>216517665</v>
      </c>
      <c r="F1003" s="84" t="s">
        <v>664</v>
      </c>
      <c r="G1003" s="156"/>
    </row>
    <row r="1004" spans="1:7" ht="12.75">
      <c r="A1004" s="70">
        <v>240314</v>
      </c>
      <c r="B1004" s="81" t="s">
        <v>2968</v>
      </c>
      <c r="C1004" s="163">
        <v>37677</v>
      </c>
      <c r="D1004" s="131"/>
      <c r="E1004" s="160">
        <v>217717777</v>
      </c>
      <c r="F1004" s="84" t="s">
        <v>665</v>
      </c>
      <c r="G1004" s="156"/>
    </row>
    <row r="1005" spans="1:7" ht="12.75">
      <c r="A1005" s="70">
        <v>240314</v>
      </c>
      <c r="B1005" s="81" t="s">
        <v>2968</v>
      </c>
      <c r="C1005" s="163">
        <v>14142</v>
      </c>
      <c r="D1005" s="131"/>
      <c r="E1005" s="160">
        <v>216717867</v>
      </c>
      <c r="F1005" s="84" t="s">
        <v>666</v>
      </c>
      <c r="G1005" s="156"/>
    </row>
    <row r="1006" spans="1:7" ht="12.75">
      <c r="A1006" s="70">
        <v>240314</v>
      </c>
      <c r="B1006" s="81" t="s">
        <v>2968</v>
      </c>
      <c r="C1006" s="163">
        <v>48909</v>
      </c>
      <c r="D1006" s="131"/>
      <c r="E1006" s="160">
        <v>217317873</v>
      </c>
      <c r="F1006" s="84" t="s">
        <v>667</v>
      </c>
      <c r="G1006" s="156"/>
    </row>
    <row r="1007" spans="1:7" ht="12.75">
      <c r="A1007" s="70">
        <v>240314</v>
      </c>
      <c r="B1007" s="81" t="s">
        <v>2968</v>
      </c>
      <c r="C1007" s="163">
        <v>20585</v>
      </c>
      <c r="D1007" s="131"/>
      <c r="E1007" s="160">
        <v>217717877</v>
      </c>
      <c r="F1007" s="84" t="s">
        <v>668</v>
      </c>
      <c r="G1007" s="156"/>
    </row>
    <row r="1008" spans="1:7" ht="12.75">
      <c r="A1008" s="70">
        <v>240314</v>
      </c>
      <c r="B1008" s="81" t="s">
        <v>2968</v>
      </c>
      <c r="C1008" s="163">
        <v>11696</v>
      </c>
      <c r="D1008" s="131"/>
      <c r="E1008" s="160">
        <v>212918029</v>
      </c>
      <c r="F1008" s="84" t="s">
        <v>669</v>
      </c>
      <c r="G1008" s="156"/>
    </row>
    <row r="1009" spans="1:7" ht="12.75">
      <c r="A1009" s="70">
        <v>240314</v>
      </c>
      <c r="B1009" s="81" t="s">
        <v>2968</v>
      </c>
      <c r="C1009" s="163">
        <v>21037</v>
      </c>
      <c r="D1009" s="131"/>
      <c r="E1009" s="160">
        <v>219418094</v>
      </c>
      <c r="F1009" s="84" t="s">
        <v>670</v>
      </c>
      <c r="G1009" s="156"/>
    </row>
    <row r="1010" spans="1:7" ht="12.75">
      <c r="A1010" s="70">
        <v>240314</v>
      </c>
      <c r="B1010" s="81" t="s">
        <v>2968</v>
      </c>
      <c r="C1010" s="163">
        <v>64149</v>
      </c>
      <c r="D1010" s="131"/>
      <c r="E1010" s="160">
        <v>215018150</v>
      </c>
      <c r="F1010" s="84" t="s">
        <v>671</v>
      </c>
      <c r="G1010" s="156"/>
    </row>
    <row r="1011" spans="1:7" ht="12.75">
      <c r="A1011" s="70">
        <v>240314</v>
      </c>
      <c r="B1011" s="81" t="s">
        <v>2968</v>
      </c>
      <c r="C1011" s="163">
        <v>23117</v>
      </c>
      <c r="D1011" s="131"/>
      <c r="E1011" s="160" t="s">
        <v>672</v>
      </c>
      <c r="F1011" s="84" t="s">
        <v>673</v>
      </c>
      <c r="G1011" s="156"/>
    </row>
    <row r="1012" spans="1:7" ht="12.75">
      <c r="A1012" s="70">
        <v>240314</v>
      </c>
      <c r="B1012" s="81" t="s">
        <v>2968</v>
      </c>
      <c r="C1012" s="163">
        <v>27716</v>
      </c>
      <c r="D1012" s="131"/>
      <c r="E1012" s="160" t="s">
        <v>674</v>
      </c>
      <c r="F1012" s="84" t="s">
        <v>675</v>
      </c>
      <c r="G1012" s="156"/>
    </row>
    <row r="1013" spans="1:7" ht="12.75">
      <c r="A1013" s="70">
        <v>240314</v>
      </c>
      <c r="B1013" s="81" t="s">
        <v>2968</v>
      </c>
      <c r="C1013" s="163">
        <v>27313</v>
      </c>
      <c r="D1013" s="131"/>
      <c r="E1013" s="160" t="s">
        <v>676</v>
      </c>
      <c r="F1013" s="84" t="s">
        <v>677</v>
      </c>
      <c r="G1013" s="156"/>
    </row>
    <row r="1014" spans="1:7" ht="12.75">
      <c r="A1014" s="70">
        <v>240314</v>
      </c>
      <c r="B1014" s="81" t="s">
        <v>2968</v>
      </c>
      <c r="C1014" s="163">
        <v>36888</v>
      </c>
      <c r="D1014" s="131"/>
      <c r="E1014" s="160" t="s">
        <v>678</v>
      </c>
      <c r="F1014" s="84" t="s">
        <v>679</v>
      </c>
      <c r="G1014" s="156"/>
    </row>
    <row r="1015" spans="1:7" ht="12.75">
      <c r="A1015" s="70">
        <v>240314</v>
      </c>
      <c r="B1015" s="81" t="s">
        <v>2968</v>
      </c>
      <c r="C1015" s="163">
        <v>31631</v>
      </c>
      <c r="D1015" s="131"/>
      <c r="E1015" s="160" t="s">
        <v>680</v>
      </c>
      <c r="F1015" s="84" t="s">
        <v>681</v>
      </c>
      <c r="G1015" s="156"/>
    </row>
    <row r="1016" spans="1:7" ht="12.75">
      <c r="A1016" s="70">
        <v>240314</v>
      </c>
      <c r="B1016" s="81" t="s">
        <v>2968</v>
      </c>
      <c r="C1016" s="163">
        <v>6448</v>
      </c>
      <c r="D1016" s="131"/>
      <c r="E1016" s="160" t="s">
        <v>682</v>
      </c>
      <c r="F1016" s="84" t="s">
        <v>683</v>
      </c>
      <c r="G1016" s="156"/>
    </row>
    <row r="1017" spans="1:7" ht="12.75">
      <c r="A1017" s="70">
        <v>240314</v>
      </c>
      <c r="B1017" s="81" t="s">
        <v>2968</v>
      </c>
      <c r="C1017" s="163">
        <v>72643</v>
      </c>
      <c r="D1017" s="131"/>
      <c r="E1017" s="160" t="s">
        <v>684</v>
      </c>
      <c r="F1017" s="84" t="s">
        <v>685</v>
      </c>
      <c r="G1017" s="156"/>
    </row>
    <row r="1018" spans="1:7" ht="12.75">
      <c r="A1018" s="70">
        <v>240314</v>
      </c>
      <c r="B1018" s="81" t="s">
        <v>2968</v>
      </c>
      <c r="C1018" s="163">
        <v>24829</v>
      </c>
      <c r="D1018" s="131"/>
      <c r="E1018" s="160">
        <v>211018610</v>
      </c>
      <c r="F1018" s="84" t="s">
        <v>686</v>
      </c>
      <c r="G1018" s="156"/>
    </row>
    <row r="1019" spans="1:7" ht="12.75">
      <c r="A1019" s="70">
        <v>240314</v>
      </c>
      <c r="B1019" s="81" t="s">
        <v>2968</v>
      </c>
      <c r="C1019" s="163">
        <v>99798</v>
      </c>
      <c r="D1019" s="131"/>
      <c r="E1019" s="160">
        <v>215318753</v>
      </c>
      <c r="F1019" s="84" t="s">
        <v>687</v>
      </c>
      <c r="G1019" s="156"/>
    </row>
    <row r="1020" spans="1:7" ht="12.75">
      <c r="A1020" s="70">
        <v>240314</v>
      </c>
      <c r="B1020" s="81" t="s">
        <v>2968</v>
      </c>
      <c r="C1020" s="163">
        <v>23694</v>
      </c>
      <c r="D1020" s="131"/>
      <c r="E1020" s="160">
        <v>215618756</v>
      </c>
      <c r="F1020" s="84" t="s">
        <v>688</v>
      </c>
      <c r="G1020" s="156"/>
    </row>
    <row r="1021" spans="1:7" ht="12.75">
      <c r="A1021" s="70">
        <v>240314</v>
      </c>
      <c r="B1021" s="81" t="s">
        <v>2968</v>
      </c>
      <c r="C1021" s="163">
        <v>15587</v>
      </c>
      <c r="D1021" s="131"/>
      <c r="E1021" s="160">
        <v>218518785</v>
      </c>
      <c r="F1021" s="84" t="s">
        <v>689</v>
      </c>
      <c r="G1021" s="156"/>
    </row>
    <row r="1022" spans="1:7" ht="12.75">
      <c r="A1022" s="70">
        <v>240314</v>
      </c>
      <c r="B1022" s="81" t="s">
        <v>2968</v>
      </c>
      <c r="C1022" s="163">
        <v>18785</v>
      </c>
      <c r="D1022" s="131"/>
      <c r="E1022" s="160">
        <v>216018860</v>
      </c>
      <c r="F1022" s="84" t="s">
        <v>3241</v>
      </c>
      <c r="G1022" s="156"/>
    </row>
    <row r="1023" spans="1:7" ht="12.75">
      <c r="A1023" s="70">
        <v>240314</v>
      </c>
      <c r="B1023" s="81" t="s">
        <v>2968</v>
      </c>
      <c r="C1023" s="163">
        <v>28571</v>
      </c>
      <c r="D1023" s="131"/>
      <c r="E1023" s="160" t="s">
        <v>690</v>
      </c>
      <c r="F1023" s="84" t="s">
        <v>691</v>
      </c>
      <c r="G1023" s="156"/>
    </row>
    <row r="1024" spans="1:7" ht="12.75">
      <c r="A1024" s="70">
        <v>240314</v>
      </c>
      <c r="B1024" s="81" t="s">
        <v>2968</v>
      </c>
      <c r="C1024" s="163">
        <v>40507</v>
      </c>
      <c r="D1024" s="131"/>
      <c r="E1024" s="160" t="s">
        <v>472</v>
      </c>
      <c r="F1024" s="84" t="s">
        <v>3088</v>
      </c>
      <c r="G1024" s="156"/>
    </row>
    <row r="1025" spans="1:7" ht="12.75">
      <c r="A1025" s="70">
        <v>240314</v>
      </c>
      <c r="B1025" s="81" t="s">
        <v>2968</v>
      </c>
      <c r="C1025" s="163">
        <v>30880</v>
      </c>
      <c r="D1025" s="131"/>
      <c r="E1025" s="160" t="s">
        <v>692</v>
      </c>
      <c r="F1025" s="84" t="s">
        <v>693</v>
      </c>
      <c r="G1025" s="156"/>
    </row>
    <row r="1026" spans="1:7" ht="12.75">
      <c r="A1026" s="70">
        <v>240314</v>
      </c>
      <c r="B1026" s="81" t="s">
        <v>2968</v>
      </c>
      <c r="C1026" s="163">
        <v>64000</v>
      </c>
      <c r="D1026" s="131"/>
      <c r="E1026" s="160" t="s">
        <v>167</v>
      </c>
      <c r="F1026" s="84" t="s">
        <v>2971</v>
      </c>
      <c r="G1026" s="156"/>
    </row>
    <row r="1027" spans="1:7" ht="12.75">
      <c r="A1027" s="70">
        <v>240314</v>
      </c>
      <c r="B1027" s="81" t="s">
        <v>2968</v>
      </c>
      <c r="C1027" s="163">
        <v>40277</v>
      </c>
      <c r="D1027" s="131"/>
      <c r="E1027" s="160" t="s">
        <v>694</v>
      </c>
      <c r="F1027" s="84" t="s">
        <v>695</v>
      </c>
      <c r="G1027" s="156"/>
    </row>
    <row r="1028" spans="1:7" ht="12.75">
      <c r="A1028" s="70">
        <v>240314</v>
      </c>
      <c r="B1028" s="81" t="s">
        <v>2968</v>
      </c>
      <c r="C1028" s="163">
        <v>53277</v>
      </c>
      <c r="D1028" s="131"/>
      <c r="E1028" s="160" t="s">
        <v>696</v>
      </c>
      <c r="F1028" s="84" t="s">
        <v>697</v>
      </c>
      <c r="G1028" s="156"/>
    </row>
    <row r="1029" spans="1:7" ht="12.75">
      <c r="A1029" s="70">
        <v>240314</v>
      </c>
      <c r="B1029" s="81" t="s">
        <v>2968</v>
      </c>
      <c r="C1029" s="163">
        <v>56543</v>
      </c>
      <c r="D1029" s="131"/>
      <c r="E1029" s="160">
        <v>213719137</v>
      </c>
      <c r="F1029" s="84" t="s">
        <v>698</v>
      </c>
      <c r="G1029" s="156"/>
    </row>
    <row r="1030" spans="1:7" ht="12.75">
      <c r="A1030" s="70">
        <v>240314</v>
      </c>
      <c r="B1030" s="81" t="s">
        <v>2968</v>
      </c>
      <c r="C1030" s="163">
        <v>59413</v>
      </c>
      <c r="D1030" s="131"/>
      <c r="E1030" s="160">
        <v>214219142</v>
      </c>
      <c r="F1030" s="84" t="s">
        <v>699</v>
      </c>
      <c r="G1030" s="156"/>
    </row>
    <row r="1031" spans="1:7" ht="12.75">
      <c r="A1031" s="70">
        <v>240314</v>
      </c>
      <c r="B1031" s="81" t="s">
        <v>2968</v>
      </c>
      <c r="C1031" s="163">
        <v>42988</v>
      </c>
      <c r="D1031" s="131"/>
      <c r="E1031" s="160">
        <v>211219212</v>
      </c>
      <c r="F1031" s="84" t="s">
        <v>700</v>
      </c>
      <c r="G1031" s="156"/>
    </row>
    <row r="1032" spans="1:7" ht="12.75">
      <c r="A1032" s="70">
        <v>240314</v>
      </c>
      <c r="B1032" s="81" t="s">
        <v>2968</v>
      </c>
      <c r="C1032" s="163">
        <v>68674</v>
      </c>
      <c r="D1032" s="131"/>
      <c r="E1032" s="160">
        <v>215619256</v>
      </c>
      <c r="F1032" s="84" t="s">
        <v>701</v>
      </c>
      <c r="G1032" s="156"/>
    </row>
    <row r="1033" spans="1:7" ht="12.75">
      <c r="A1033" s="70">
        <v>240314</v>
      </c>
      <c r="B1033" s="81" t="s">
        <v>2968</v>
      </c>
      <c r="C1033" s="163">
        <v>7393</v>
      </c>
      <c r="D1033" s="131"/>
      <c r="E1033" s="160">
        <v>219019290</v>
      </c>
      <c r="F1033" s="84" t="s">
        <v>3023</v>
      </c>
      <c r="G1033" s="156"/>
    </row>
    <row r="1034" spans="1:7" ht="12.75">
      <c r="A1034" s="70">
        <v>240314</v>
      </c>
      <c r="B1034" s="81" t="s">
        <v>2968</v>
      </c>
      <c r="C1034" s="163">
        <v>80136</v>
      </c>
      <c r="D1034" s="131"/>
      <c r="E1034" s="160">
        <v>211819318</v>
      </c>
      <c r="F1034" s="84" t="s">
        <v>702</v>
      </c>
      <c r="G1034" s="156"/>
    </row>
    <row r="1035" spans="1:7" ht="12.75">
      <c r="A1035" s="70">
        <v>240314</v>
      </c>
      <c r="B1035" s="81" t="s">
        <v>2968</v>
      </c>
      <c r="C1035" s="163">
        <v>54608</v>
      </c>
      <c r="D1035" s="131"/>
      <c r="E1035" s="160">
        <v>215519355</v>
      </c>
      <c r="F1035" s="84" t="s">
        <v>703</v>
      </c>
      <c r="G1035" s="156"/>
    </row>
    <row r="1036" spans="1:7" ht="12.75">
      <c r="A1036" s="70">
        <v>240314</v>
      </c>
      <c r="B1036" s="81" t="s">
        <v>2968</v>
      </c>
      <c r="C1036" s="163">
        <v>30388</v>
      </c>
      <c r="D1036" s="131"/>
      <c r="E1036" s="160">
        <v>216419364</v>
      </c>
      <c r="F1036" s="84" t="s">
        <v>704</v>
      </c>
      <c r="G1036" s="156"/>
    </row>
    <row r="1037" spans="1:7" ht="12.75">
      <c r="A1037" s="70">
        <v>240314</v>
      </c>
      <c r="B1037" s="81" t="s">
        <v>2968</v>
      </c>
      <c r="C1037" s="163">
        <v>18267</v>
      </c>
      <c r="D1037" s="131"/>
      <c r="E1037" s="160">
        <v>219219392</v>
      </c>
      <c r="F1037" s="84" t="s">
        <v>705</v>
      </c>
      <c r="G1037" s="156"/>
    </row>
    <row r="1038" spans="1:7" ht="12.75">
      <c r="A1038" s="70">
        <v>240314</v>
      </c>
      <c r="B1038" s="81" t="s">
        <v>2968</v>
      </c>
      <c r="C1038" s="163">
        <v>42712</v>
      </c>
      <c r="D1038" s="131"/>
      <c r="E1038" s="160">
        <v>219719397</v>
      </c>
      <c r="F1038" s="84" t="s">
        <v>706</v>
      </c>
      <c r="G1038" s="156"/>
    </row>
    <row r="1039" spans="1:7" ht="12.75">
      <c r="A1039" s="70">
        <v>240314</v>
      </c>
      <c r="B1039" s="81" t="s">
        <v>2968</v>
      </c>
      <c r="C1039" s="163">
        <v>50165</v>
      </c>
      <c r="D1039" s="131"/>
      <c r="E1039" s="160">
        <v>211819418</v>
      </c>
      <c r="F1039" s="84" t="s">
        <v>707</v>
      </c>
      <c r="G1039" s="156"/>
    </row>
    <row r="1040" spans="1:7" ht="12.75">
      <c r="A1040" s="70">
        <v>240314</v>
      </c>
      <c r="B1040" s="81" t="s">
        <v>2968</v>
      </c>
      <c r="C1040" s="163">
        <v>25629</v>
      </c>
      <c r="D1040" s="131"/>
      <c r="E1040" s="160">
        <v>215019450</v>
      </c>
      <c r="F1040" s="84" t="s">
        <v>708</v>
      </c>
      <c r="G1040" s="156"/>
    </row>
    <row r="1041" spans="1:7" ht="12.75">
      <c r="A1041" s="70">
        <v>240314</v>
      </c>
      <c r="B1041" s="81" t="s">
        <v>2968</v>
      </c>
      <c r="C1041" s="163">
        <v>32721</v>
      </c>
      <c r="D1041" s="131"/>
      <c r="E1041" s="160">
        <v>215519455</v>
      </c>
      <c r="F1041" s="84" t="s">
        <v>709</v>
      </c>
      <c r="G1041" s="156"/>
    </row>
    <row r="1042" spans="1:7" ht="12.75">
      <c r="A1042" s="70">
        <v>240314</v>
      </c>
      <c r="B1042" s="81" t="s">
        <v>2968</v>
      </c>
      <c r="C1042" s="163">
        <v>42872</v>
      </c>
      <c r="D1042" s="131"/>
      <c r="E1042" s="160">
        <v>217319473</v>
      </c>
      <c r="F1042" s="84" t="s">
        <v>3328</v>
      </c>
      <c r="G1042" s="156"/>
    </row>
    <row r="1043" spans="1:7" ht="12.75">
      <c r="A1043" s="70">
        <v>240314</v>
      </c>
      <c r="B1043" s="81" t="s">
        <v>2968</v>
      </c>
      <c r="C1043" s="163">
        <v>13302</v>
      </c>
      <c r="D1043" s="131"/>
      <c r="E1043" s="160">
        <v>211319513</v>
      </c>
      <c r="F1043" s="84" t="s">
        <v>710</v>
      </c>
      <c r="G1043" s="156"/>
    </row>
    <row r="1044" spans="1:7" ht="12.75">
      <c r="A1044" s="70">
        <v>240314</v>
      </c>
      <c r="B1044" s="81" t="s">
        <v>2968</v>
      </c>
      <c r="C1044" s="163">
        <v>71023</v>
      </c>
      <c r="D1044" s="131"/>
      <c r="E1044" s="160">
        <v>211719517</v>
      </c>
      <c r="F1044" s="84" t="s">
        <v>581</v>
      </c>
      <c r="G1044" s="156"/>
    </row>
    <row r="1045" spans="1:7" ht="12.75">
      <c r="A1045" s="70">
        <v>240314</v>
      </c>
      <c r="B1045" s="81" t="s">
        <v>2968</v>
      </c>
      <c r="C1045" s="163">
        <v>51409</v>
      </c>
      <c r="D1045" s="131"/>
      <c r="E1045" s="160">
        <v>213219532</v>
      </c>
      <c r="F1045" s="84" t="s">
        <v>711</v>
      </c>
      <c r="G1045" s="156"/>
    </row>
    <row r="1046" spans="1:7" ht="12.75">
      <c r="A1046" s="70">
        <v>240314</v>
      </c>
      <c r="B1046" s="81" t="s">
        <v>2968</v>
      </c>
      <c r="C1046" s="163">
        <v>14078</v>
      </c>
      <c r="D1046" s="131"/>
      <c r="E1046" s="160">
        <v>213319533</v>
      </c>
      <c r="F1046" s="84" t="s">
        <v>712</v>
      </c>
      <c r="G1046" s="156"/>
    </row>
    <row r="1047" spans="1:7" ht="12.75">
      <c r="A1047" s="70">
        <v>240314</v>
      </c>
      <c r="B1047" s="81" t="s">
        <v>2968</v>
      </c>
      <c r="C1047" s="163">
        <v>44668</v>
      </c>
      <c r="D1047" s="131"/>
      <c r="E1047" s="160">
        <v>214819548</v>
      </c>
      <c r="F1047" s="84" t="s">
        <v>713</v>
      </c>
      <c r="G1047" s="156"/>
    </row>
    <row r="1048" spans="1:7" ht="12.75">
      <c r="A1048" s="70">
        <v>240314</v>
      </c>
      <c r="B1048" s="81" t="s">
        <v>2968</v>
      </c>
      <c r="C1048" s="163">
        <v>54466</v>
      </c>
      <c r="D1048" s="131"/>
      <c r="E1048" s="160">
        <v>217319573</v>
      </c>
      <c r="F1048" s="84" t="s">
        <v>714</v>
      </c>
      <c r="G1048" s="156"/>
    </row>
    <row r="1049" spans="1:7" ht="12.75">
      <c r="A1049" s="70">
        <v>240314</v>
      </c>
      <c r="B1049" s="81" t="s">
        <v>2968</v>
      </c>
      <c r="C1049" s="163">
        <v>29814</v>
      </c>
      <c r="D1049" s="131"/>
      <c r="E1049" s="160">
        <v>218519585</v>
      </c>
      <c r="F1049" s="84" t="s">
        <v>715</v>
      </c>
      <c r="G1049" s="156"/>
    </row>
    <row r="1050" spans="1:7" ht="12.75">
      <c r="A1050" s="70">
        <v>240314</v>
      </c>
      <c r="B1050" s="81" t="s">
        <v>2968</v>
      </c>
      <c r="C1050" s="163">
        <v>14128</v>
      </c>
      <c r="D1050" s="131"/>
      <c r="E1050" s="160">
        <v>212219622</v>
      </c>
      <c r="F1050" s="84" t="s">
        <v>716</v>
      </c>
      <c r="G1050" s="156"/>
    </row>
    <row r="1051" spans="1:7" ht="12.75">
      <c r="A1051" s="70">
        <v>240314</v>
      </c>
      <c r="B1051" s="81" t="s">
        <v>2968</v>
      </c>
      <c r="C1051" s="163">
        <v>16145</v>
      </c>
      <c r="D1051" s="131"/>
      <c r="E1051" s="160">
        <v>219319693</v>
      </c>
      <c r="F1051" s="84" t="s">
        <v>717</v>
      </c>
      <c r="G1051" s="156"/>
    </row>
    <row r="1052" spans="1:7" ht="12.75">
      <c r="A1052" s="70">
        <v>240314</v>
      </c>
      <c r="B1052" s="81" t="s">
        <v>2968</v>
      </c>
      <c r="C1052" s="163">
        <v>102436</v>
      </c>
      <c r="D1052" s="131"/>
      <c r="E1052" s="160">
        <v>219819698</v>
      </c>
      <c r="F1052" s="84" t="s">
        <v>718</v>
      </c>
      <c r="G1052" s="156"/>
    </row>
    <row r="1053" spans="1:7" ht="12.75">
      <c r="A1053" s="70">
        <v>240314</v>
      </c>
      <c r="B1053" s="81" t="s">
        <v>2968</v>
      </c>
      <c r="C1053" s="163">
        <v>15278</v>
      </c>
      <c r="D1053" s="131"/>
      <c r="E1053" s="160">
        <v>210119701</v>
      </c>
      <c r="F1053" s="84" t="s">
        <v>477</v>
      </c>
      <c r="G1053" s="156"/>
    </row>
    <row r="1054" spans="1:7" ht="12.75">
      <c r="A1054" s="70">
        <v>240314</v>
      </c>
      <c r="B1054" s="81" t="s">
        <v>2968</v>
      </c>
      <c r="C1054" s="163">
        <v>64232</v>
      </c>
      <c r="D1054" s="131"/>
      <c r="E1054" s="160">
        <v>214319743</v>
      </c>
      <c r="F1054" s="84" t="s">
        <v>719</v>
      </c>
      <c r="G1054" s="156"/>
    </row>
    <row r="1055" spans="1:7" ht="12.75">
      <c r="A1055" s="70">
        <v>240314</v>
      </c>
      <c r="B1055" s="81" t="s">
        <v>2968</v>
      </c>
      <c r="C1055" s="163">
        <v>17974</v>
      </c>
      <c r="D1055" s="131"/>
      <c r="E1055" s="160">
        <v>216019760</v>
      </c>
      <c r="F1055" s="84" t="s">
        <v>720</v>
      </c>
      <c r="G1055" s="156"/>
    </row>
    <row r="1056" spans="1:7" ht="12.75">
      <c r="A1056" s="70">
        <v>240314</v>
      </c>
      <c r="B1056" s="81" t="s">
        <v>2968</v>
      </c>
      <c r="C1056" s="163">
        <v>36723</v>
      </c>
      <c r="D1056" s="131"/>
      <c r="E1056" s="160">
        <v>218019780</v>
      </c>
      <c r="F1056" s="84" t="s">
        <v>721</v>
      </c>
      <c r="G1056" s="156"/>
    </row>
    <row r="1057" spans="1:7" ht="12.75">
      <c r="A1057" s="70">
        <v>240314</v>
      </c>
      <c r="B1057" s="81" t="s">
        <v>2968</v>
      </c>
      <c r="C1057" s="163">
        <v>12934</v>
      </c>
      <c r="D1057" s="131"/>
      <c r="E1057" s="160">
        <v>218519785</v>
      </c>
      <c r="F1057" s="84" t="s">
        <v>2988</v>
      </c>
      <c r="G1057" s="156"/>
    </row>
    <row r="1058" spans="1:7" ht="12.75">
      <c r="A1058" s="70">
        <v>240314</v>
      </c>
      <c r="B1058" s="81" t="s">
        <v>2968</v>
      </c>
      <c r="C1058" s="163">
        <v>33868</v>
      </c>
      <c r="D1058" s="131"/>
      <c r="E1058" s="160">
        <v>210719807</v>
      </c>
      <c r="F1058" s="84" t="s">
        <v>722</v>
      </c>
      <c r="G1058" s="156"/>
    </row>
    <row r="1059" spans="1:7" ht="12.75">
      <c r="A1059" s="70">
        <v>240314</v>
      </c>
      <c r="B1059" s="81" t="s">
        <v>2968</v>
      </c>
      <c r="C1059" s="163">
        <v>65303</v>
      </c>
      <c r="D1059" s="131"/>
      <c r="E1059" s="160">
        <v>210919809</v>
      </c>
      <c r="F1059" s="84" t="s">
        <v>723</v>
      </c>
      <c r="G1059" s="156"/>
    </row>
    <row r="1060" spans="1:7" ht="12.75">
      <c r="A1060" s="70">
        <v>240314</v>
      </c>
      <c r="B1060" s="81" t="s">
        <v>2968</v>
      </c>
      <c r="C1060" s="163">
        <v>62046</v>
      </c>
      <c r="D1060" s="131"/>
      <c r="E1060" s="160">
        <v>212119821</v>
      </c>
      <c r="F1060" s="84" t="s">
        <v>724</v>
      </c>
      <c r="G1060" s="156"/>
    </row>
    <row r="1061" spans="1:7" ht="12.75">
      <c r="A1061" s="70">
        <v>240314</v>
      </c>
      <c r="B1061" s="81" t="s">
        <v>2968</v>
      </c>
      <c r="C1061" s="163">
        <v>33121</v>
      </c>
      <c r="D1061" s="131"/>
      <c r="E1061" s="160">
        <v>212419824</v>
      </c>
      <c r="F1061" s="84" t="s">
        <v>725</v>
      </c>
      <c r="G1061" s="156"/>
    </row>
    <row r="1062" spans="1:7" ht="12.75">
      <c r="A1062" s="70">
        <v>240314</v>
      </c>
      <c r="B1062" s="81" t="s">
        <v>2968</v>
      </c>
      <c r="C1062" s="163">
        <v>18993</v>
      </c>
      <c r="D1062" s="131"/>
      <c r="E1062" s="160">
        <v>214519845</v>
      </c>
      <c r="F1062" s="84" t="s">
        <v>726</v>
      </c>
      <c r="G1062" s="156"/>
    </row>
    <row r="1063" spans="1:7" ht="12.75">
      <c r="A1063" s="70">
        <v>240314</v>
      </c>
      <c r="B1063" s="81" t="s">
        <v>2968</v>
      </c>
      <c r="C1063" s="163">
        <v>126870</v>
      </c>
      <c r="D1063" s="131"/>
      <c r="E1063" s="160" t="s">
        <v>727</v>
      </c>
      <c r="F1063" s="84" t="s">
        <v>728</v>
      </c>
      <c r="G1063" s="156"/>
    </row>
    <row r="1064" spans="1:7" ht="12.75">
      <c r="A1064" s="70">
        <v>240314</v>
      </c>
      <c r="B1064" s="81" t="s">
        <v>2968</v>
      </c>
      <c r="C1064" s="163">
        <v>93284</v>
      </c>
      <c r="D1064" s="131"/>
      <c r="E1064" s="160" t="s">
        <v>729</v>
      </c>
      <c r="F1064" s="84" t="s">
        <v>730</v>
      </c>
      <c r="G1064" s="156"/>
    </row>
    <row r="1065" spans="1:7" ht="12.75">
      <c r="A1065" s="70">
        <v>240314</v>
      </c>
      <c r="B1065" s="81" t="s">
        <v>2968</v>
      </c>
      <c r="C1065" s="163">
        <v>42867</v>
      </c>
      <c r="D1065" s="131"/>
      <c r="E1065" s="160" t="s">
        <v>731</v>
      </c>
      <c r="F1065" s="84" t="s">
        <v>732</v>
      </c>
      <c r="G1065" s="156"/>
    </row>
    <row r="1066" spans="1:7" ht="12.75">
      <c r="A1066" s="70">
        <v>240314</v>
      </c>
      <c r="B1066" s="81" t="s">
        <v>2968</v>
      </c>
      <c r="C1066" s="163">
        <v>31254</v>
      </c>
      <c r="D1066" s="131"/>
      <c r="E1066" s="160" t="s">
        <v>733</v>
      </c>
      <c r="F1066" s="84" t="s">
        <v>734</v>
      </c>
      <c r="G1066" s="156"/>
    </row>
    <row r="1067" spans="1:7" ht="12.75">
      <c r="A1067" s="70">
        <v>240314</v>
      </c>
      <c r="B1067" s="81" t="s">
        <v>2968</v>
      </c>
      <c r="C1067" s="163">
        <v>48197</v>
      </c>
      <c r="D1067" s="131"/>
      <c r="E1067" s="160" t="s">
        <v>735</v>
      </c>
      <c r="F1067" s="84" t="s">
        <v>736</v>
      </c>
      <c r="G1067" s="156"/>
    </row>
    <row r="1068" spans="1:7" ht="12.75">
      <c r="A1068" s="70">
        <v>240314</v>
      </c>
      <c r="B1068" s="81" t="s">
        <v>2968</v>
      </c>
      <c r="C1068" s="163">
        <v>75841</v>
      </c>
      <c r="D1068" s="131"/>
      <c r="E1068" s="160" t="s">
        <v>737</v>
      </c>
      <c r="F1068" s="84" t="s">
        <v>738</v>
      </c>
      <c r="G1068" s="156"/>
    </row>
    <row r="1069" spans="1:7" ht="12.75">
      <c r="A1069" s="70">
        <v>240314</v>
      </c>
      <c r="B1069" s="81" t="s">
        <v>2968</v>
      </c>
      <c r="C1069" s="163">
        <v>51058</v>
      </c>
      <c r="D1069" s="131"/>
      <c r="E1069" s="160">
        <v>217820178</v>
      </c>
      <c r="F1069" s="84" t="s">
        <v>739</v>
      </c>
      <c r="G1069" s="156"/>
    </row>
    <row r="1070" spans="1:7" ht="12.75">
      <c r="A1070" s="70">
        <v>240314</v>
      </c>
      <c r="B1070" s="81" t="s">
        <v>2968</v>
      </c>
      <c r="C1070" s="163">
        <v>67240</v>
      </c>
      <c r="D1070" s="131"/>
      <c r="E1070" s="160" t="s">
        <v>740</v>
      </c>
      <c r="F1070" s="84" t="s">
        <v>741</v>
      </c>
      <c r="G1070" s="156"/>
    </row>
    <row r="1071" spans="1:7" ht="12.75">
      <c r="A1071" s="70">
        <v>240314</v>
      </c>
      <c r="B1071" s="81" t="s">
        <v>2968</v>
      </c>
      <c r="C1071" s="163">
        <v>41801</v>
      </c>
      <c r="D1071" s="131"/>
      <c r="E1071" s="160" t="s">
        <v>742</v>
      </c>
      <c r="F1071" s="84" t="s">
        <v>743</v>
      </c>
      <c r="G1071" s="156"/>
    </row>
    <row r="1072" spans="1:7" ht="12.75">
      <c r="A1072" s="70">
        <v>240314</v>
      </c>
      <c r="B1072" s="81" t="s">
        <v>2968</v>
      </c>
      <c r="C1072" s="163">
        <v>41478</v>
      </c>
      <c r="D1072" s="131"/>
      <c r="E1072" s="160" t="s">
        <v>744</v>
      </c>
      <c r="F1072" s="84" t="s">
        <v>745</v>
      </c>
      <c r="G1072" s="156"/>
    </row>
    <row r="1073" spans="1:7" ht="12.75">
      <c r="A1073" s="70">
        <v>240314</v>
      </c>
      <c r="B1073" s="81" t="s">
        <v>2968</v>
      </c>
      <c r="C1073" s="163">
        <v>23815</v>
      </c>
      <c r="D1073" s="131"/>
      <c r="E1073" s="160" t="s">
        <v>746</v>
      </c>
      <c r="F1073" s="84" t="s">
        <v>747</v>
      </c>
      <c r="G1073" s="156"/>
    </row>
    <row r="1074" spans="1:7" ht="12.75">
      <c r="A1074" s="70">
        <v>240314</v>
      </c>
      <c r="B1074" s="81" t="s">
        <v>2968</v>
      </c>
      <c r="C1074" s="163">
        <v>9561</v>
      </c>
      <c r="D1074" s="131"/>
      <c r="E1074" s="160" t="s">
        <v>748</v>
      </c>
      <c r="F1074" s="84" t="s">
        <v>749</v>
      </c>
      <c r="G1074" s="156"/>
    </row>
    <row r="1075" spans="1:7" ht="12.75">
      <c r="A1075" s="70">
        <v>240314</v>
      </c>
      <c r="B1075" s="81" t="s">
        <v>2968</v>
      </c>
      <c r="C1075" s="163">
        <v>28365</v>
      </c>
      <c r="D1075" s="131"/>
      <c r="E1075" s="160" t="s">
        <v>750</v>
      </c>
      <c r="F1075" s="84" t="s">
        <v>751</v>
      </c>
      <c r="G1075" s="156"/>
    </row>
    <row r="1076" spans="1:7" ht="12.75">
      <c r="A1076" s="70">
        <v>240314</v>
      </c>
      <c r="B1076" s="81" t="s">
        <v>2968</v>
      </c>
      <c r="C1076" s="163">
        <v>50741</v>
      </c>
      <c r="D1076" s="131"/>
      <c r="E1076" s="160" t="s">
        <v>752</v>
      </c>
      <c r="F1076" s="84" t="s">
        <v>753</v>
      </c>
      <c r="G1076" s="156"/>
    </row>
    <row r="1077" spans="1:7" ht="12.75">
      <c r="A1077" s="70">
        <v>240314</v>
      </c>
      <c r="B1077" s="81" t="s">
        <v>2968</v>
      </c>
      <c r="C1077" s="163">
        <v>18931</v>
      </c>
      <c r="D1077" s="131"/>
      <c r="E1077" s="160" t="s">
        <v>754</v>
      </c>
      <c r="F1077" s="84" t="s">
        <v>755</v>
      </c>
      <c r="G1077" s="156"/>
    </row>
    <row r="1078" spans="1:7" ht="12.75">
      <c r="A1078" s="70">
        <v>240314</v>
      </c>
      <c r="B1078" s="81" t="s">
        <v>2968</v>
      </c>
      <c r="C1078" s="163">
        <v>36144</v>
      </c>
      <c r="D1078" s="131"/>
      <c r="E1078" s="160" t="s">
        <v>756</v>
      </c>
      <c r="F1078" s="84" t="s">
        <v>757</v>
      </c>
      <c r="G1078" s="156"/>
    </row>
    <row r="1079" spans="1:7" ht="12.75">
      <c r="A1079" s="70">
        <v>240314</v>
      </c>
      <c r="B1079" s="81" t="s">
        <v>2968</v>
      </c>
      <c r="C1079" s="163">
        <v>30338</v>
      </c>
      <c r="D1079" s="131"/>
      <c r="E1079" s="160" t="s">
        <v>758</v>
      </c>
      <c r="F1079" s="84" t="s">
        <v>759</v>
      </c>
      <c r="G1079" s="156"/>
    </row>
    <row r="1080" spans="1:7" ht="12.75">
      <c r="A1080" s="70">
        <v>240314</v>
      </c>
      <c r="B1080" s="81" t="s">
        <v>2968</v>
      </c>
      <c r="C1080" s="163">
        <v>38400</v>
      </c>
      <c r="D1080" s="131"/>
      <c r="E1080" s="160" t="s">
        <v>760</v>
      </c>
      <c r="F1080" s="84" t="s">
        <v>761</v>
      </c>
      <c r="G1080" s="156"/>
    </row>
    <row r="1081" spans="1:7" ht="12.75">
      <c r="A1081" s="70">
        <v>240314</v>
      </c>
      <c r="B1081" s="81" t="s">
        <v>2968</v>
      </c>
      <c r="C1081" s="163">
        <v>30690</v>
      </c>
      <c r="D1081" s="131"/>
      <c r="E1081" s="160" t="s">
        <v>762</v>
      </c>
      <c r="F1081" s="84" t="s">
        <v>763</v>
      </c>
      <c r="G1081" s="156"/>
    </row>
    <row r="1082" spans="1:7" ht="12.75">
      <c r="A1082" s="70">
        <v>240314</v>
      </c>
      <c r="B1082" s="81" t="s">
        <v>2968</v>
      </c>
      <c r="C1082" s="163">
        <v>39283</v>
      </c>
      <c r="D1082" s="131"/>
      <c r="E1082" s="160" t="s">
        <v>764</v>
      </c>
      <c r="F1082" s="84" t="s">
        <v>765</v>
      </c>
      <c r="G1082" s="156"/>
    </row>
    <row r="1083" spans="1:7" ht="12.75">
      <c r="A1083" s="70">
        <v>240314</v>
      </c>
      <c r="B1083" s="81" t="s">
        <v>2968</v>
      </c>
      <c r="C1083" s="163">
        <v>27493</v>
      </c>
      <c r="D1083" s="131"/>
      <c r="E1083" s="160" t="s">
        <v>766</v>
      </c>
      <c r="F1083" s="84" t="s">
        <v>767</v>
      </c>
      <c r="G1083" s="156"/>
    </row>
    <row r="1084" spans="1:7" ht="12.75">
      <c r="A1084" s="70">
        <v>240314</v>
      </c>
      <c r="B1084" s="81" t="s">
        <v>2968</v>
      </c>
      <c r="C1084" s="163">
        <v>22996</v>
      </c>
      <c r="D1084" s="131"/>
      <c r="E1084" s="160" t="s">
        <v>768</v>
      </c>
      <c r="F1084" s="84" t="s">
        <v>769</v>
      </c>
      <c r="G1084" s="156"/>
    </row>
    <row r="1085" spans="1:7" ht="12.75">
      <c r="A1085" s="70">
        <v>240314</v>
      </c>
      <c r="B1085" s="81" t="s">
        <v>2968</v>
      </c>
      <c r="C1085" s="163">
        <v>32136</v>
      </c>
      <c r="D1085" s="131"/>
      <c r="E1085" s="160" t="s">
        <v>770</v>
      </c>
      <c r="F1085" s="84" t="s">
        <v>771</v>
      </c>
      <c r="G1085" s="156"/>
    </row>
    <row r="1086" spans="1:7" ht="12.75">
      <c r="A1086" s="70">
        <v>240314</v>
      </c>
      <c r="B1086" s="81" t="s">
        <v>2968</v>
      </c>
      <c r="C1086" s="163">
        <v>36092</v>
      </c>
      <c r="D1086" s="131"/>
      <c r="E1086" s="160" t="s">
        <v>772</v>
      </c>
      <c r="F1086" s="84" t="s">
        <v>773</v>
      </c>
      <c r="G1086" s="156"/>
    </row>
    <row r="1087" spans="1:7" ht="12.75">
      <c r="A1087" s="70">
        <v>240314</v>
      </c>
      <c r="B1087" s="81" t="s">
        <v>2968</v>
      </c>
      <c r="C1087" s="163">
        <v>103994</v>
      </c>
      <c r="D1087" s="131"/>
      <c r="E1087" s="160" t="s">
        <v>774</v>
      </c>
      <c r="F1087" s="84" t="s">
        <v>775</v>
      </c>
      <c r="G1087" s="156"/>
    </row>
    <row r="1088" spans="1:7" ht="12.75">
      <c r="A1088" s="70">
        <v>240314</v>
      </c>
      <c r="B1088" s="81" t="s">
        <v>2968</v>
      </c>
      <c r="C1088" s="163">
        <v>44412</v>
      </c>
      <c r="D1088" s="131"/>
      <c r="E1088" s="160" t="s">
        <v>776</v>
      </c>
      <c r="F1088" s="84" t="s">
        <v>506</v>
      </c>
      <c r="G1088" s="156"/>
    </row>
    <row r="1089" spans="1:7" ht="12.75">
      <c r="A1089" s="70">
        <v>240314</v>
      </c>
      <c r="B1089" s="81" t="s">
        <v>2968</v>
      </c>
      <c r="C1089" s="163">
        <v>46368</v>
      </c>
      <c r="D1089" s="131"/>
      <c r="E1089" s="160">
        <v>219023090</v>
      </c>
      <c r="F1089" s="84" t="s">
        <v>777</v>
      </c>
      <c r="G1089" s="156"/>
    </row>
    <row r="1090" spans="1:7" ht="12.75">
      <c r="A1090" s="70">
        <v>240314</v>
      </c>
      <c r="B1090" s="81" t="s">
        <v>2968</v>
      </c>
      <c r="C1090" s="163">
        <v>147081</v>
      </c>
      <c r="D1090" s="131"/>
      <c r="E1090" s="160" t="s">
        <v>778</v>
      </c>
      <c r="F1090" s="84" t="s">
        <v>779</v>
      </c>
      <c r="G1090" s="156"/>
    </row>
    <row r="1091" spans="1:7" ht="12.75">
      <c r="A1091" s="70">
        <v>240314</v>
      </c>
      <c r="B1091" s="81" t="s">
        <v>2968</v>
      </c>
      <c r="C1091" s="163">
        <v>32067</v>
      </c>
      <c r="D1091" s="131"/>
      <c r="E1091" s="160" t="s">
        <v>780</v>
      </c>
      <c r="F1091" s="84" t="s">
        <v>781</v>
      </c>
      <c r="G1091" s="156"/>
    </row>
    <row r="1092" spans="1:7" ht="12.75">
      <c r="A1092" s="70">
        <v>240314</v>
      </c>
      <c r="B1092" s="81" t="s">
        <v>2968</v>
      </c>
      <c r="C1092" s="163">
        <v>92347</v>
      </c>
      <c r="D1092" s="131"/>
      <c r="E1092" s="160" t="s">
        <v>782</v>
      </c>
      <c r="F1092" s="84" t="s">
        <v>783</v>
      </c>
      <c r="G1092" s="156"/>
    </row>
    <row r="1093" spans="1:7" ht="12.75">
      <c r="A1093" s="70">
        <v>240314</v>
      </c>
      <c r="B1093" s="81" t="s">
        <v>2968</v>
      </c>
      <c r="C1093" s="163">
        <v>103356</v>
      </c>
      <c r="D1093" s="131"/>
      <c r="E1093" s="160">
        <v>218923189</v>
      </c>
      <c r="F1093" s="84" t="s">
        <v>784</v>
      </c>
      <c r="G1093" s="156"/>
    </row>
    <row r="1094" spans="1:7" ht="12.75">
      <c r="A1094" s="70">
        <v>240314</v>
      </c>
      <c r="B1094" s="81" t="s">
        <v>2968</v>
      </c>
      <c r="C1094" s="163">
        <v>33408</v>
      </c>
      <c r="D1094" s="131"/>
      <c r="E1094" s="160" t="s">
        <v>785</v>
      </c>
      <c r="F1094" s="84" t="s">
        <v>786</v>
      </c>
      <c r="G1094" s="156"/>
    </row>
    <row r="1095" spans="1:7" ht="12.75">
      <c r="A1095" s="70">
        <v>240314</v>
      </c>
      <c r="B1095" s="81" t="s">
        <v>2968</v>
      </c>
      <c r="C1095" s="163">
        <v>27067</v>
      </c>
      <c r="D1095" s="131"/>
      <c r="E1095" s="160" t="s">
        <v>787</v>
      </c>
      <c r="F1095" s="84" t="s">
        <v>788</v>
      </c>
      <c r="G1095" s="156"/>
    </row>
    <row r="1096" spans="1:7" ht="12.75">
      <c r="A1096" s="70">
        <v>240314</v>
      </c>
      <c r="B1096" s="81" t="s">
        <v>2968</v>
      </c>
      <c r="C1096" s="163">
        <v>41337</v>
      </c>
      <c r="D1096" s="131"/>
      <c r="E1096" s="160" t="s">
        <v>789</v>
      </c>
      <c r="F1096" s="84" t="s">
        <v>790</v>
      </c>
      <c r="G1096" s="156"/>
    </row>
    <row r="1097" spans="1:7" ht="12.75">
      <c r="A1097" s="70">
        <v>240314</v>
      </c>
      <c r="B1097" s="81" t="s">
        <v>2968</v>
      </c>
      <c r="C1097" s="163">
        <v>32593</v>
      </c>
      <c r="D1097" s="131"/>
      <c r="E1097" s="160" t="s">
        <v>791</v>
      </c>
      <c r="F1097" s="84" t="s">
        <v>792</v>
      </c>
      <c r="G1097" s="156"/>
    </row>
    <row r="1098" spans="1:7" ht="12.75">
      <c r="A1098" s="70">
        <v>240314</v>
      </c>
      <c r="B1098" s="81" t="s">
        <v>2968</v>
      </c>
      <c r="C1098" s="163">
        <v>124771</v>
      </c>
      <c r="D1098" s="131"/>
      <c r="E1098" s="160" t="s">
        <v>793</v>
      </c>
      <c r="F1098" s="84" t="s">
        <v>794</v>
      </c>
      <c r="G1098" s="156"/>
    </row>
    <row r="1099" spans="1:7" ht="12.75">
      <c r="A1099" s="70">
        <v>240314</v>
      </c>
      <c r="B1099" s="81" t="s">
        <v>2968</v>
      </c>
      <c r="C1099" s="163">
        <v>68342</v>
      </c>
      <c r="D1099" s="131"/>
      <c r="E1099" s="160" t="s">
        <v>795</v>
      </c>
      <c r="F1099" s="84" t="s">
        <v>796</v>
      </c>
      <c r="G1099" s="156"/>
    </row>
    <row r="1100" spans="1:7" ht="12.75">
      <c r="A1100" s="70">
        <v>240314</v>
      </c>
      <c r="B1100" s="81" t="s">
        <v>2968</v>
      </c>
      <c r="C1100" s="163">
        <v>134138</v>
      </c>
      <c r="D1100" s="131"/>
      <c r="E1100" s="160" t="s">
        <v>2646</v>
      </c>
      <c r="F1100" s="84" t="s">
        <v>797</v>
      </c>
      <c r="G1100" s="156"/>
    </row>
    <row r="1101" spans="1:7" ht="12.75">
      <c r="A1101" s="70">
        <v>240314</v>
      </c>
      <c r="B1101" s="81" t="s">
        <v>2968</v>
      </c>
      <c r="C1101" s="163">
        <v>64455</v>
      </c>
      <c r="D1101" s="131"/>
      <c r="E1101" s="160">
        <v>217023570</v>
      </c>
      <c r="F1101" s="84" t="s">
        <v>798</v>
      </c>
      <c r="G1101" s="156"/>
    </row>
    <row r="1102" spans="1:7" ht="12.75">
      <c r="A1102" s="70">
        <v>240314</v>
      </c>
      <c r="B1102" s="81" t="s">
        <v>2968</v>
      </c>
      <c r="C1102" s="163">
        <v>64745</v>
      </c>
      <c r="D1102" s="131"/>
      <c r="E1102" s="160">
        <v>217423574</v>
      </c>
      <c r="F1102" s="84" t="s">
        <v>799</v>
      </c>
      <c r="G1102" s="156"/>
    </row>
    <row r="1103" spans="1:7" ht="12.75">
      <c r="A1103" s="70">
        <v>240314</v>
      </c>
      <c r="B1103" s="81" t="s">
        <v>2968</v>
      </c>
      <c r="C1103" s="163">
        <v>69207</v>
      </c>
      <c r="D1103" s="131"/>
      <c r="E1103" s="160">
        <v>218023580</v>
      </c>
      <c r="F1103" s="84" t="s">
        <v>800</v>
      </c>
      <c r="G1103" s="156"/>
    </row>
    <row r="1104" spans="1:7" ht="12.75">
      <c r="A1104" s="70">
        <v>240314</v>
      </c>
      <c r="B1104" s="81" t="s">
        <v>2968</v>
      </c>
      <c r="C1104" s="163">
        <v>30178</v>
      </c>
      <c r="D1104" s="131"/>
      <c r="E1104" s="160">
        <v>218623586</v>
      </c>
      <c r="F1104" s="84" t="s">
        <v>801</v>
      </c>
      <c r="G1104" s="156"/>
    </row>
    <row r="1105" spans="1:7" ht="12.75">
      <c r="A1105" s="70">
        <v>240314</v>
      </c>
      <c r="B1105" s="81" t="s">
        <v>2968</v>
      </c>
      <c r="C1105" s="163">
        <v>159328</v>
      </c>
      <c r="D1105" s="131"/>
      <c r="E1105" s="160" t="s">
        <v>802</v>
      </c>
      <c r="F1105" s="84" t="s">
        <v>803</v>
      </c>
      <c r="G1105" s="156"/>
    </row>
    <row r="1106" spans="1:7" ht="12.75">
      <c r="A1106" s="70">
        <v>240314</v>
      </c>
      <c r="B1106" s="81" t="s">
        <v>2968</v>
      </c>
      <c r="C1106" s="163">
        <v>108903</v>
      </c>
      <c r="D1106" s="131"/>
      <c r="E1106" s="160" t="s">
        <v>804</v>
      </c>
      <c r="F1106" s="84" t="s">
        <v>805</v>
      </c>
      <c r="G1106" s="156"/>
    </row>
    <row r="1107" spans="1:7" ht="12.75">
      <c r="A1107" s="70">
        <v>240314</v>
      </c>
      <c r="B1107" s="81" t="s">
        <v>2968</v>
      </c>
      <c r="C1107" s="163">
        <v>76613</v>
      </c>
      <c r="D1107" s="131"/>
      <c r="E1107" s="160" t="s">
        <v>806</v>
      </c>
      <c r="F1107" s="84" t="s">
        <v>807</v>
      </c>
      <c r="G1107" s="156"/>
    </row>
    <row r="1108" spans="1:7" ht="12.75">
      <c r="A1108" s="70">
        <v>240314</v>
      </c>
      <c r="B1108" s="81" t="s">
        <v>2968</v>
      </c>
      <c r="C1108" s="163">
        <v>53547</v>
      </c>
      <c r="D1108" s="131"/>
      <c r="E1108" s="160" t="s">
        <v>808</v>
      </c>
      <c r="F1108" s="84" t="s">
        <v>3202</v>
      </c>
      <c r="G1108" s="156"/>
    </row>
    <row r="1109" spans="1:7" ht="12.75">
      <c r="A1109" s="70">
        <v>240314</v>
      </c>
      <c r="B1109" s="81" t="s">
        <v>2968</v>
      </c>
      <c r="C1109" s="163">
        <v>89915</v>
      </c>
      <c r="D1109" s="131"/>
      <c r="E1109" s="160" t="s">
        <v>809</v>
      </c>
      <c r="F1109" s="84" t="s">
        <v>810</v>
      </c>
      <c r="G1109" s="156"/>
    </row>
    <row r="1110" spans="1:7" ht="12.75">
      <c r="A1110" s="70">
        <v>240314</v>
      </c>
      <c r="B1110" s="81" t="s">
        <v>2968</v>
      </c>
      <c r="C1110" s="163">
        <v>152535</v>
      </c>
      <c r="D1110" s="131"/>
      <c r="E1110" s="160" t="s">
        <v>811</v>
      </c>
      <c r="F1110" s="84" t="s">
        <v>812</v>
      </c>
      <c r="G1110" s="156"/>
    </row>
    <row r="1111" spans="1:7" ht="12.75">
      <c r="A1111" s="70">
        <v>240314</v>
      </c>
      <c r="B1111" s="81" t="s">
        <v>2968</v>
      </c>
      <c r="C1111" s="163">
        <v>76636</v>
      </c>
      <c r="D1111" s="131"/>
      <c r="E1111" s="160" t="s">
        <v>813</v>
      </c>
      <c r="F1111" s="84" t="s">
        <v>814</v>
      </c>
      <c r="G1111" s="156"/>
    </row>
    <row r="1112" spans="1:7" ht="12.75">
      <c r="A1112" s="70">
        <v>240314</v>
      </c>
      <c r="B1112" s="81" t="s">
        <v>2968</v>
      </c>
      <c r="C1112" s="163">
        <v>12939</v>
      </c>
      <c r="D1112" s="131"/>
      <c r="E1112" s="160" t="s">
        <v>815</v>
      </c>
      <c r="F1112" s="84" t="s">
        <v>816</v>
      </c>
      <c r="G1112" s="156"/>
    </row>
    <row r="1113" spans="1:7" ht="12.75">
      <c r="A1113" s="70">
        <v>240314</v>
      </c>
      <c r="B1113" s="81" t="s">
        <v>2968</v>
      </c>
      <c r="C1113" s="163">
        <v>8756</v>
      </c>
      <c r="D1113" s="131"/>
      <c r="E1113" s="160" t="s">
        <v>817</v>
      </c>
      <c r="F1113" s="84" t="s">
        <v>818</v>
      </c>
      <c r="G1113" s="156"/>
    </row>
    <row r="1114" spans="1:7" ht="12.75">
      <c r="A1114" s="70">
        <v>240314</v>
      </c>
      <c r="B1114" s="81" t="s">
        <v>2968</v>
      </c>
      <c r="C1114" s="163">
        <v>13071</v>
      </c>
      <c r="D1114" s="131"/>
      <c r="E1114" s="160" t="s">
        <v>819</v>
      </c>
      <c r="F1114" s="84" t="s">
        <v>820</v>
      </c>
      <c r="G1114" s="156"/>
    </row>
    <row r="1115" spans="1:7" ht="12.75">
      <c r="A1115" s="70">
        <v>240314</v>
      </c>
      <c r="B1115" s="81" t="s">
        <v>2968</v>
      </c>
      <c r="C1115" s="163">
        <v>19818</v>
      </c>
      <c r="D1115" s="131"/>
      <c r="E1115" s="160" t="s">
        <v>821</v>
      </c>
      <c r="F1115" s="84" t="s">
        <v>822</v>
      </c>
      <c r="G1115" s="156"/>
    </row>
    <row r="1116" spans="1:7" ht="12.75">
      <c r="A1116" s="70">
        <v>240314</v>
      </c>
      <c r="B1116" s="81" t="s">
        <v>2968</v>
      </c>
      <c r="C1116" s="163">
        <v>16318</v>
      </c>
      <c r="D1116" s="131"/>
      <c r="E1116" s="160" t="s">
        <v>823</v>
      </c>
      <c r="F1116" s="84" t="s">
        <v>824</v>
      </c>
      <c r="G1116" s="156"/>
    </row>
    <row r="1117" spans="1:7" ht="12.75">
      <c r="A1117" s="70">
        <v>240314</v>
      </c>
      <c r="B1117" s="81" t="s">
        <v>2968</v>
      </c>
      <c r="C1117" s="163">
        <v>4149</v>
      </c>
      <c r="D1117" s="131"/>
      <c r="E1117" s="160" t="s">
        <v>825</v>
      </c>
      <c r="F1117" s="84" t="s">
        <v>826</v>
      </c>
      <c r="G1117" s="156"/>
    </row>
    <row r="1118" spans="1:7" ht="12.75">
      <c r="A1118" s="70">
        <v>240314</v>
      </c>
      <c r="B1118" s="81" t="s">
        <v>2968</v>
      </c>
      <c r="C1118" s="163">
        <v>4003</v>
      </c>
      <c r="D1118" s="131"/>
      <c r="E1118" s="160" t="s">
        <v>827</v>
      </c>
      <c r="F1118" s="84" t="s">
        <v>828</v>
      </c>
      <c r="G1118" s="156"/>
    </row>
    <row r="1119" spans="1:7" ht="12.75">
      <c r="A1119" s="70">
        <v>240314</v>
      </c>
      <c r="B1119" s="81" t="s">
        <v>2968</v>
      </c>
      <c r="C1119" s="163">
        <v>9526</v>
      </c>
      <c r="D1119" s="131"/>
      <c r="E1119" s="160" t="s">
        <v>829</v>
      </c>
      <c r="F1119" s="84" t="s">
        <v>830</v>
      </c>
      <c r="G1119" s="156"/>
    </row>
    <row r="1120" spans="1:7" ht="12.75">
      <c r="A1120" s="70">
        <v>240314</v>
      </c>
      <c r="B1120" s="81" t="s">
        <v>2968</v>
      </c>
      <c r="C1120" s="163">
        <v>7806</v>
      </c>
      <c r="D1120" s="131"/>
      <c r="E1120" s="160" t="s">
        <v>304</v>
      </c>
      <c r="F1120" s="84" t="s">
        <v>831</v>
      </c>
      <c r="G1120" s="156"/>
    </row>
    <row r="1121" spans="1:7" ht="12.75">
      <c r="A1121" s="70">
        <v>240314</v>
      </c>
      <c r="B1121" s="81" t="s">
        <v>2968</v>
      </c>
      <c r="C1121" s="163">
        <v>10826</v>
      </c>
      <c r="D1121" s="131"/>
      <c r="E1121" s="160" t="s">
        <v>832</v>
      </c>
      <c r="F1121" s="84" t="s">
        <v>833</v>
      </c>
      <c r="G1121" s="156"/>
    </row>
    <row r="1122" spans="1:7" ht="12.75">
      <c r="A1122" s="70">
        <v>240314</v>
      </c>
      <c r="B1122" s="81" t="s">
        <v>2968</v>
      </c>
      <c r="C1122" s="163">
        <v>42421</v>
      </c>
      <c r="D1122" s="131"/>
      <c r="E1122" s="160" t="s">
        <v>834</v>
      </c>
      <c r="F1122" s="84" t="s">
        <v>835</v>
      </c>
      <c r="G1122" s="156"/>
    </row>
    <row r="1123" spans="1:7" ht="12.75">
      <c r="A1123" s="70">
        <v>240314</v>
      </c>
      <c r="B1123" s="81" t="s">
        <v>2968</v>
      </c>
      <c r="C1123" s="163">
        <v>24837</v>
      </c>
      <c r="D1123" s="131"/>
      <c r="E1123" s="160" t="s">
        <v>836</v>
      </c>
      <c r="F1123" s="84" t="s">
        <v>837</v>
      </c>
      <c r="G1123" s="156"/>
    </row>
    <row r="1124" spans="1:7" ht="12.75">
      <c r="A1124" s="70">
        <v>240314</v>
      </c>
      <c r="B1124" s="81" t="s">
        <v>2968</v>
      </c>
      <c r="C1124" s="163">
        <v>16785</v>
      </c>
      <c r="D1124" s="131"/>
      <c r="E1124" s="160" t="s">
        <v>838</v>
      </c>
      <c r="F1124" s="84" t="s">
        <v>839</v>
      </c>
      <c r="G1124" s="156"/>
    </row>
    <row r="1125" spans="1:7" ht="12.75">
      <c r="A1125" s="70">
        <v>240314</v>
      </c>
      <c r="B1125" s="81" t="s">
        <v>2968</v>
      </c>
      <c r="C1125" s="163">
        <v>9975</v>
      </c>
      <c r="D1125" s="131"/>
      <c r="E1125" s="160" t="s">
        <v>840</v>
      </c>
      <c r="F1125" s="84" t="s">
        <v>841</v>
      </c>
      <c r="G1125" s="156"/>
    </row>
    <row r="1126" spans="1:7" ht="12.75">
      <c r="A1126" s="70">
        <v>240314</v>
      </c>
      <c r="B1126" s="81" t="s">
        <v>2968</v>
      </c>
      <c r="C1126" s="163">
        <v>5736</v>
      </c>
      <c r="D1126" s="131"/>
      <c r="E1126" s="160" t="s">
        <v>842</v>
      </c>
      <c r="F1126" s="84" t="s">
        <v>843</v>
      </c>
      <c r="G1126" s="156"/>
    </row>
    <row r="1127" spans="1:7" ht="12.75">
      <c r="A1127" s="70">
        <v>240314</v>
      </c>
      <c r="B1127" s="81" t="s">
        <v>2968</v>
      </c>
      <c r="C1127" s="163">
        <v>74588</v>
      </c>
      <c r="D1127" s="131"/>
      <c r="E1127" s="160" t="s">
        <v>844</v>
      </c>
      <c r="F1127" s="84" t="s">
        <v>845</v>
      </c>
      <c r="G1127" s="156"/>
    </row>
    <row r="1128" spans="1:7" ht="12.75">
      <c r="A1128" s="70">
        <v>240314</v>
      </c>
      <c r="B1128" s="81" t="s">
        <v>2968</v>
      </c>
      <c r="C1128" s="163">
        <v>11202</v>
      </c>
      <c r="D1128" s="131"/>
      <c r="E1128" s="160" t="s">
        <v>846</v>
      </c>
      <c r="F1128" s="84" t="s">
        <v>847</v>
      </c>
      <c r="G1128" s="156"/>
    </row>
    <row r="1129" spans="1:7" ht="12.75">
      <c r="A1129" s="70">
        <v>240314</v>
      </c>
      <c r="B1129" s="81" t="s">
        <v>2968</v>
      </c>
      <c r="C1129" s="163">
        <v>16004</v>
      </c>
      <c r="D1129" s="131"/>
      <c r="E1129" s="160" t="s">
        <v>848</v>
      </c>
      <c r="F1129" s="84" t="s">
        <v>849</v>
      </c>
      <c r="G1129" s="156"/>
    </row>
    <row r="1130" spans="1:7" ht="12.75">
      <c r="A1130" s="70">
        <v>240314</v>
      </c>
      <c r="B1130" s="81" t="s">
        <v>2968</v>
      </c>
      <c r="C1130" s="163">
        <v>24566</v>
      </c>
      <c r="D1130" s="131"/>
      <c r="E1130" s="160" t="s">
        <v>850</v>
      </c>
      <c r="F1130" s="84" t="s">
        <v>851</v>
      </c>
      <c r="G1130" s="156"/>
    </row>
    <row r="1131" spans="1:7" ht="12.75">
      <c r="A1131" s="70">
        <v>240314</v>
      </c>
      <c r="B1131" s="81" t="s">
        <v>2968</v>
      </c>
      <c r="C1131" s="163">
        <v>15472</v>
      </c>
      <c r="D1131" s="131"/>
      <c r="E1131" s="160" t="s">
        <v>852</v>
      </c>
      <c r="F1131" s="84" t="s">
        <v>853</v>
      </c>
      <c r="G1131" s="156"/>
    </row>
    <row r="1132" spans="1:7" ht="12.75">
      <c r="A1132" s="70">
        <v>240314</v>
      </c>
      <c r="B1132" s="81" t="s">
        <v>2968</v>
      </c>
      <c r="C1132" s="163">
        <v>17669</v>
      </c>
      <c r="D1132" s="131"/>
      <c r="E1132" s="160" t="s">
        <v>854</v>
      </c>
      <c r="F1132" s="84" t="s">
        <v>855</v>
      </c>
      <c r="G1132" s="156"/>
    </row>
    <row r="1133" spans="1:7" ht="12.75">
      <c r="A1133" s="70">
        <v>240314</v>
      </c>
      <c r="B1133" s="81" t="s">
        <v>2968</v>
      </c>
      <c r="C1133" s="163">
        <v>9404</v>
      </c>
      <c r="D1133" s="131"/>
      <c r="E1133" s="160" t="s">
        <v>856</v>
      </c>
      <c r="F1133" s="84" t="s">
        <v>857</v>
      </c>
      <c r="G1133" s="156"/>
    </row>
    <row r="1134" spans="1:7" ht="12.75">
      <c r="A1134" s="70">
        <v>240314</v>
      </c>
      <c r="B1134" s="81" t="s">
        <v>2968</v>
      </c>
      <c r="C1134" s="163">
        <v>30225</v>
      </c>
      <c r="D1134" s="131"/>
      <c r="E1134" s="160" t="s">
        <v>858</v>
      </c>
      <c r="F1134" s="84" t="s">
        <v>859</v>
      </c>
      <c r="G1134" s="156"/>
    </row>
    <row r="1135" spans="1:7" ht="12.75">
      <c r="A1135" s="70">
        <v>240314</v>
      </c>
      <c r="B1135" s="81" t="s">
        <v>2968</v>
      </c>
      <c r="C1135" s="163">
        <v>9255</v>
      </c>
      <c r="D1135" s="131"/>
      <c r="E1135" s="160">
        <v>215825258</v>
      </c>
      <c r="F1135" s="84" t="s">
        <v>3317</v>
      </c>
      <c r="G1135" s="156"/>
    </row>
    <row r="1136" spans="1:7" ht="12.75">
      <c r="A1136" s="70">
        <v>240314</v>
      </c>
      <c r="B1136" s="81" t="s">
        <v>2968</v>
      </c>
      <c r="C1136" s="163">
        <v>14531</v>
      </c>
      <c r="D1136" s="131"/>
      <c r="E1136" s="160" t="s">
        <v>860</v>
      </c>
      <c r="F1136" s="84" t="s">
        <v>861</v>
      </c>
      <c r="G1136" s="156"/>
    </row>
    <row r="1137" spans="1:7" ht="12.75">
      <c r="A1137" s="70">
        <v>240314</v>
      </c>
      <c r="B1137" s="81" t="s">
        <v>2968</v>
      </c>
      <c r="C1137" s="163">
        <v>98480</v>
      </c>
      <c r="D1137" s="131"/>
      <c r="E1137" s="160" t="s">
        <v>862</v>
      </c>
      <c r="F1137" s="84" t="s">
        <v>863</v>
      </c>
      <c r="G1137" s="156"/>
    </row>
    <row r="1138" spans="1:7" ht="12.75">
      <c r="A1138" s="70">
        <v>240314</v>
      </c>
      <c r="B1138" s="81" t="s">
        <v>2968</v>
      </c>
      <c r="C1138" s="163">
        <v>14481</v>
      </c>
      <c r="D1138" s="131"/>
      <c r="E1138" s="160" t="s">
        <v>864</v>
      </c>
      <c r="F1138" s="84" t="s">
        <v>865</v>
      </c>
      <c r="G1138" s="156"/>
    </row>
    <row r="1139" spans="1:7" ht="12.75">
      <c r="A1139" s="70">
        <v>240314</v>
      </c>
      <c r="B1139" s="81" t="s">
        <v>2968</v>
      </c>
      <c r="C1139" s="163">
        <v>10184</v>
      </c>
      <c r="D1139" s="131"/>
      <c r="E1139" s="160">
        <v>218125281</v>
      </c>
      <c r="F1139" s="84" t="s">
        <v>866</v>
      </c>
      <c r="G1139" s="156"/>
    </row>
    <row r="1140" spans="1:7" ht="12.75">
      <c r="A1140" s="70">
        <v>240314</v>
      </c>
      <c r="B1140" s="81" t="s">
        <v>2968</v>
      </c>
      <c r="C1140" s="163">
        <v>48529</v>
      </c>
      <c r="D1140" s="131"/>
      <c r="E1140" s="160" t="s">
        <v>867</v>
      </c>
      <c r="F1140" s="84" t="s">
        <v>868</v>
      </c>
      <c r="G1140" s="156"/>
    </row>
    <row r="1141" spans="1:7" ht="12.75">
      <c r="A1141" s="70">
        <v>240314</v>
      </c>
      <c r="B1141" s="81" t="s">
        <v>2968</v>
      </c>
      <c r="C1141" s="163">
        <v>8157</v>
      </c>
      <c r="D1141" s="131"/>
      <c r="E1141" s="160" t="s">
        <v>869</v>
      </c>
      <c r="F1141" s="84" t="s">
        <v>870</v>
      </c>
      <c r="G1141" s="156"/>
    </row>
    <row r="1142" spans="1:7" ht="12.75">
      <c r="A1142" s="70">
        <v>240314</v>
      </c>
      <c r="B1142" s="81" t="s">
        <v>2968</v>
      </c>
      <c r="C1142" s="163">
        <v>9387</v>
      </c>
      <c r="D1142" s="131"/>
      <c r="E1142" s="160" t="s">
        <v>871</v>
      </c>
      <c r="F1142" s="84" t="s">
        <v>872</v>
      </c>
      <c r="G1142" s="156"/>
    </row>
    <row r="1143" spans="1:7" ht="12.75">
      <c r="A1143" s="70">
        <v>240314</v>
      </c>
      <c r="B1143" s="81" t="s">
        <v>2968</v>
      </c>
      <c r="C1143" s="163">
        <v>11434</v>
      </c>
      <c r="D1143" s="131"/>
      <c r="E1143" s="160">
        <v>219525295</v>
      </c>
      <c r="F1143" s="84" t="s">
        <v>873</v>
      </c>
      <c r="G1143" s="156"/>
    </row>
    <row r="1144" spans="1:7" ht="12.75">
      <c r="A1144" s="70">
        <v>240314</v>
      </c>
      <c r="B1144" s="81" t="s">
        <v>2968</v>
      </c>
      <c r="C1144" s="163">
        <v>17499</v>
      </c>
      <c r="D1144" s="131"/>
      <c r="E1144" s="160" t="s">
        <v>874</v>
      </c>
      <c r="F1144" s="84" t="s">
        <v>875</v>
      </c>
      <c r="G1144" s="156"/>
    </row>
    <row r="1145" spans="1:7" ht="12.75">
      <c r="A1145" s="70">
        <v>240314</v>
      </c>
      <c r="B1145" s="81" t="s">
        <v>2968</v>
      </c>
      <c r="C1145" s="163">
        <v>5447</v>
      </c>
      <c r="D1145" s="131"/>
      <c r="E1145" s="160" t="s">
        <v>876</v>
      </c>
      <c r="F1145" s="84" t="s">
        <v>877</v>
      </c>
      <c r="G1145" s="156"/>
    </row>
    <row r="1146" spans="1:7" ht="12.75">
      <c r="A1146" s="70">
        <v>240314</v>
      </c>
      <c r="B1146" s="81" t="s">
        <v>2968</v>
      </c>
      <c r="C1146" s="163">
        <v>9811</v>
      </c>
      <c r="D1146" s="131"/>
      <c r="E1146" s="160" t="s">
        <v>878</v>
      </c>
      <c r="F1146" s="84" t="s">
        <v>3147</v>
      </c>
      <c r="G1146" s="156"/>
    </row>
    <row r="1147" spans="1:7" ht="12.75">
      <c r="A1147" s="70">
        <v>240314</v>
      </c>
      <c r="B1147" s="81" t="s">
        <v>2968</v>
      </c>
      <c r="C1147" s="163">
        <v>15125</v>
      </c>
      <c r="D1147" s="131"/>
      <c r="E1147" s="160" t="s">
        <v>879</v>
      </c>
      <c r="F1147" s="84" t="s">
        <v>880</v>
      </c>
      <c r="G1147" s="156"/>
    </row>
    <row r="1148" spans="1:7" ht="12.75">
      <c r="A1148" s="70">
        <v>240314</v>
      </c>
      <c r="B1148" s="81" t="s">
        <v>2968</v>
      </c>
      <c r="C1148" s="163">
        <v>33126</v>
      </c>
      <c r="D1148" s="131"/>
      <c r="E1148" s="160" t="s">
        <v>881</v>
      </c>
      <c r="F1148" s="84" t="s">
        <v>882</v>
      </c>
      <c r="G1148" s="156"/>
    </row>
    <row r="1149" spans="1:7" ht="12.75">
      <c r="A1149" s="70">
        <v>240314</v>
      </c>
      <c r="B1149" s="81" t="s">
        <v>2968</v>
      </c>
      <c r="C1149" s="163">
        <v>19526</v>
      </c>
      <c r="D1149" s="131"/>
      <c r="E1149" s="160" t="s">
        <v>883</v>
      </c>
      <c r="F1149" s="84" t="s">
        <v>884</v>
      </c>
      <c r="G1149" s="156"/>
    </row>
    <row r="1150" spans="1:7" ht="12.75">
      <c r="A1150" s="70">
        <v>240314</v>
      </c>
      <c r="B1150" s="81" t="s">
        <v>2968</v>
      </c>
      <c r="C1150" s="163">
        <v>5679</v>
      </c>
      <c r="D1150" s="131"/>
      <c r="E1150" s="160" t="s">
        <v>885</v>
      </c>
      <c r="F1150" s="84" t="s">
        <v>886</v>
      </c>
      <c r="G1150" s="156"/>
    </row>
    <row r="1151" spans="1:7" ht="12.75">
      <c r="A1151" s="70">
        <v>240314</v>
      </c>
      <c r="B1151" s="81" t="s">
        <v>2968</v>
      </c>
      <c r="C1151" s="163">
        <v>6711</v>
      </c>
      <c r="D1151" s="131"/>
      <c r="E1151" s="160" t="s">
        <v>887</v>
      </c>
      <c r="F1151" s="84" t="s">
        <v>888</v>
      </c>
      <c r="G1151" s="156"/>
    </row>
    <row r="1152" spans="1:7" ht="12.75">
      <c r="A1152" s="70">
        <v>240314</v>
      </c>
      <c r="B1152" s="81" t="s">
        <v>2968</v>
      </c>
      <c r="C1152" s="163">
        <v>6058</v>
      </c>
      <c r="D1152" s="131"/>
      <c r="E1152" s="160">
        <v>212825328</v>
      </c>
      <c r="F1152" s="84" t="s">
        <v>889</v>
      </c>
      <c r="G1152" s="156"/>
    </row>
    <row r="1153" spans="1:7" ht="12.75">
      <c r="A1153" s="70">
        <v>240314</v>
      </c>
      <c r="B1153" s="81" t="s">
        <v>2968</v>
      </c>
      <c r="C1153" s="163">
        <v>7980</v>
      </c>
      <c r="D1153" s="131"/>
      <c r="E1153" s="160" t="s">
        <v>890</v>
      </c>
      <c r="F1153" s="84" t="s">
        <v>891</v>
      </c>
      <c r="G1153" s="156"/>
    </row>
    <row r="1154" spans="1:7" ht="12.75">
      <c r="A1154" s="70">
        <v>240314</v>
      </c>
      <c r="B1154" s="81" t="s">
        <v>2968</v>
      </c>
      <c r="C1154" s="163">
        <v>6608</v>
      </c>
      <c r="D1154" s="131"/>
      <c r="E1154" s="160" t="s">
        <v>892</v>
      </c>
      <c r="F1154" s="84" t="s">
        <v>893</v>
      </c>
      <c r="G1154" s="156"/>
    </row>
    <row r="1155" spans="1:7" ht="12.75">
      <c r="A1155" s="70">
        <v>240314</v>
      </c>
      <c r="B1155" s="81" t="s">
        <v>2968</v>
      </c>
      <c r="C1155" s="163">
        <v>5024</v>
      </c>
      <c r="D1155" s="131"/>
      <c r="E1155" s="160" t="s">
        <v>894</v>
      </c>
      <c r="F1155" s="84" t="s">
        <v>895</v>
      </c>
      <c r="G1155" s="156"/>
    </row>
    <row r="1156" spans="1:7" ht="12.75">
      <c r="A1156" s="70">
        <v>240314</v>
      </c>
      <c r="B1156" s="81" t="s">
        <v>2968</v>
      </c>
      <c r="C1156" s="163">
        <v>12654</v>
      </c>
      <c r="D1156" s="131"/>
      <c r="E1156" s="160" t="s">
        <v>896</v>
      </c>
      <c r="F1156" s="84" t="s">
        <v>897</v>
      </c>
      <c r="G1156" s="156"/>
    </row>
    <row r="1157" spans="1:7" ht="12.75">
      <c r="A1157" s="70">
        <v>240314</v>
      </c>
      <c r="B1157" s="81" t="s">
        <v>2968</v>
      </c>
      <c r="C1157" s="163">
        <v>22183</v>
      </c>
      <c r="D1157" s="131"/>
      <c r="E1157" s="160" t="s">
        <v>898</v>
      </c>
      <c r="F1157" s="84" t="s">
        <v>899</v>
      </c>
      <c r="G1157" s="156"/>
    </row>
    <row r="1158" spans="1:7" ht="12.75">
      <c r="A1158" s="70">
        <v>240314</v>
      </c>
      <c r="B1158" s="81" t="s">
        <v>2968</v>
      </c>
      <c r="C1158" s="163">
        <v>30978</v>
      </c>
      <c r="D1158" s="131"/>
      <c r="E1158" s="160" t="s">
        <v>900</v>
      </c>
      <c r="F1158" s="84" t="s">
        <v>901</v>
      </c>
      <c r="G1158" s="156"/>
    </row>
    <row r="1159" spans="1:7" ht="12.75">
      <c r="A1159" s="70">
        <v>240314</v>
      </c>
      <c r="B1159" s="81" t="s">
        <v>2968</v>
      </c>
      <c r="C1159" s="163">
        <v>14294</v>
      </c>
      <c r="D1159" s="131"/>
      <c r="E1159" s="160" t="s">
        <v>902</v>
      </c>
      <c r="F1159" s="84" t="s">
        <v>903</v>
      </c>
      <c r="G1159" s="156"/>
    </row>
    <row r="1160" spans="1:7" ht="12.75">
      <c r="A1160" s="70">
        <v>240314</v>
      </c>
      <c r="B1160" s="81" t="s">
        <v>2968</v>
      </c>
      <c r="C1160" s="163">
        <v>12785</v>
      </c>
      <c r="D1160" s="131"/>
      <c r="E1160" s="160" t="s">
        <v>904</v>
      </c>
      <c r="F1160" s="84" t="s">
        <v>905</v>
      </c>
      <c r="G1160" s="156"/>
    </row>
    <row r="1161" spans="1:7" ht="12.75">
      <c r="A1161" s="70">
        <v>240314</v>
      </c>
      <c r="B1161" s="81" t="s">
        <v>2968</v>
      </c>
      <c r="C1161" s="163">
        <v>20081</v>
      </c>
      <c r="D1161" s="131"/>
      <c r="E1161" s="160" t="s">
        <v>906</v>
      </c>
      <c r="F1161" s="84" t="s">
        <v>706</v>
      </c>
      <c r="G1161" s="156"/>
    </row>
    <row r="1162" spans="1:7" ht="12.75">
      <c r="A1162" s="70">
        <v>240314</v>
      </c>
      <c r="B1162" s="81" t="s">
        <v>2968</v>
      </c>
      <c r="C1162" s="163">
        <v>12414</v>
      </c>
      <c r="D1162" s="131"/>
      <c r="E1162" s="160" t="s">
        <v>907</v>
      </c>
      <c r="F1162" s="84" t="s">
        <v>908</v>
      </c>
      <c r="G1162" s="156"/>
    </row>
    <row r="1163" spans="1:7" ht="12.75">
      <c r="A1163" s="70">
        <v>240314</v>
      </c>
      <c r="B1163" s="81" t="s">
        <v>2968</v>
      </c>
      <c r="C1163" s="163">
        <v>6031</v>
      </c>
      <c r="D1163" s="131"/>
      <c r="E1163" s="160" t="s">
        <v>909</v>
      </c>
      <c r="F1163" s="84" t="s">
        <v>910</v>
      </c>
      <c r="G1163" s="156"/>
    </row>
    <row r="1164" spans="1:7" ht="12.75">
      <c r="A1164" s="70">
        <v>240314</v>
      </c>
      <c r="B1164" s="81" t="s">
        <v>2968</v>
      </c>
      <c r="C1164" s="163">
        <v>56003</v>
      </c>
      <c r="D1164" s="131"/>
      <c r="E1164" s="160" t="s">
        <v>911</v>
      </c>
      <c r="F1164" s="84" t="s">
        <v>912</v>
      </c>
      <c r="G1164" s="156"/>
    </row>
    <row r="1165" spans="1:7" ht="12.75">
      <c r="A1165" s="70">
        <v>240314</v>
      </c>
      <c r="B1165" s="81" t="s">
        <v>2968</v>
      </c>
      <c r="C1165" s="163">
        <v>5851</v>
      </c>
      <c r="D1165" s="131"/>
      <c r="E1165" s="160" t="s">
        <v>913</v>
      </c>
      <c r="F1165" s="84" t="s">
        <v>914</v>
      </c>
      <c r="G1165" s="156"/>
    </row>
    <row r="1166" spans="1:7" ht="12.75">
      <c r="A1166" s="70">
        <v>240314</v>
      </c>
      <c r="B1166" s="81" t="s">
        <v>2968</v>
      </c>
      <c r="C1166" s="163">
        <v>17229</v>
      </c>
      <c r="D1166" s="131"/>
      <c r="E1166" s="160" t="s">
        <v>915</v>
      </c>
      <c r="F1166" s="84" t="s">
        <v>916</v>
      </c>
      <c r="G1166" s="156"/>
    </row>
    <row r="1167" spans="1:7" ht="12.75">
      <c r="A1167" s="70">
        <v>240314</v>
      </c>
      <c r="B1167" s="81" t="s">
        <v>2968</v>
      </c>
      <c r="C1167" s="163">
        <v>42370</v>
      </c>
      <c r="D1167" s="131"/>
      <c r="E1167" s="160" t="s">
        <v>917</v>
      </c>
      <c r="F1167" s="84" t="s">
        <v>918</v>
      </c>
      <c r="G1167" s="156"/>
    </row>
    <row r="1168" spans="1:7" ht="12.75">
      <c r="A1168" s="70">
        <v>240314</v>
      </c>
      <c r="B1168" s="81" t="s">
        <v>2968</v>
      </c>
      <c r="C1168" s="163">
        <v>3756</v>
      </c>
      <c r="D1168" s="131"/>
      <c r="E1168" s="160">
        <v>218325483</v>
      </c>
      <c r="F1168" s="84" t="s">
        <v>2983</v>
      </c>
      <c r="G1168" s="156"/>
    </row>
    <row r="1169" spans="1:7" ht="12.75">
      <c r="A1169" s="70">
        <v>240314</v>
      </c>
      <c r="B1169" s="81" t="s">
        <v>2968</v>
      </c>
      <c r="C1169" s="163">
        <v>15491</v>
      </c>
      <c r="D1169" s="131"/>
      <c r="E1169" s="160" t="s">
        <v>919</v>
      </c>
      <c r="F1169" s="84" t="s">
        <v>920</v>
      </c>
      <c r="G1169" s="156"/>
    </row>
    <row r="1170" spans="1:7" ht="12.75">
      <c r="A1170" s="70">
        <v>240314</v>
      </c>
      <c r="B1170" s="81" t="s">
        <v>2968</v>
      </c>
      <c r="C1170" s="163">
        <v>11168</v>
      </c>
      <c r="D1170" s="131"/>
      <c r="E1170" s="160" t="s">
        <v>2877</v>
      </c>
      <c r="F1170" s="84" t="s">
        <v>921</v>
      </c>
      <c r="G1170" s="156"/>
    </row>
    <row r="1171" spans="1:7" ht="12.75">
      <c r="A1171" s="70">
        <v>240314</v>
      </c>
      <c r="B1171" s="81" t="s">
        <v>2968</v>
      </c>
      <c r="C1171" s="163">
        <v>8404</v>
      </c>
      <c r="D1171" s="131"/>
      <c r="E1171" s="160" t="s">
        <v>922</v>
      </c>
      <c r="F1171" s="84" t="s">
        <v>923</v>
      </c>
      <c r="G1171" s="156"/>
    </row>
    <row r="1172" spans="1:7" ht="12.75">
      <c r="A1172" s="70">
        <v>240314</v>
      </c>
      <c r="B1172" s="81" t="s">
        <v>2968</v>
      </c>
      <c r="C1172" s="163">
        <v>11930</v>
      </c>
      <c r="D1172" s="131"/>
      <c r="E1172" s="160" t="s">
        <v>924</v>
      </c>
      <c r="F1172" s="84" t="s">
        <v>925</v>
      </c>
      <c r="G1172" s="156"/>
    </row>
    <row r="1173" spans="1:7" ht="12.75">
      <c r="A1173" s="70">
        <v>240314</v>
      </c>
      <c r="B1173" s="81" t="s">
        <v>2968</v>
      </c>
      <c r="C1173" s="163">
        <v>6762</v>
      </c>
      <c r="D1173" s="131"/>
      <c r="E1173" s="160">
        <v>210625506</v>
      </c>
      <c r="F1173" s="84" t="s">
        <v>926</v>
      </c>
      <c r="G1173" s="156"/>
    </row>
    <row r="1174" spans="1:7" ht="12.75">
      <c r="A1174" s="70">
        <v>240314</v>
      </c>
      <c r="B1174" s="81" t="s">
        <v>2968</v>
      </c>
      <c r="C1174" s="163">
        <v>38153</v>
      </c>
      <c r="D1174" s="131"/>
      <c r="E1174" s="160" t="s">
        <v>927</v>
      </c>
      <c r="F1174" s="84" t="s">
        <v>928</v>
      </c>
      <c r="G1174" s="156"/>
    </row>
    <row r="1175" spans="1:7" ht="12.75">
      <c r="A1175" s="70">
        <v>240314</v>
      </c>
      <c r="B1175" s="81" t="s">
        <v>2968</v>
      </c>
      <c r="C1175" s="163">
        <v>11120</v>
      </c>
      <c r="D1175" s="131"/>
      <c r="E1175" s="160" t="s">
        <v>929</v>
      </c>
      <c r="F1175" s="84" t="s">
        <v>930</v>
      </c>
      <c r="G1175" s="156"/>
    </row>
    <row r="1176" spans="1:7" ht="12.75">
      <c r="A1176" s="70">
        <v>240314</v>
      </c>
      <c r="B1176" s="81" t="s">
        <v>2968</v>
      </c>
      <c r="C1176" s="163">
        <v>7469</v>
      </c>
      <c r="D1176" s="131"/>
      <c r="E1176" s="160" t="s">
        <v>931</v>
      </c>
      <c r="F1176" s="84" t="s">
        <v>932</v>
      </c>
      <c r="G1176" s="156"/>
    </row>
    <row r="1177" spans="1:7" ht="12.75">
      <c r="A1177" s="70">
        <v>240314</v>
      </c>
      <c r="B1177" s="81" t="s">
        <v>2968</v>
      </c>
      <c r="C1177" s="163">
        <v>12551</v>
      </c>
      <c r="D1177" s="131"/>
      <c r="E1177" s="160" t="s">
        <v>933</v>
      </c>
      <c r="F1177" s="84" t="s">
        <v>934</v>
      </c>
      <c r="G1177" s="156"/>
    </row>
    <row r="1178" spans="1:7" ht="12.75">
      <c r="A1178" s="70">
        <v>240314</v>
      </c>
      <c r="B1178" s="81" t="s">
        <v>2968</v>
      </c>
      <c r="C1178" s="163">
        <v>19063</v>
      </c>
      <c r="D1178" s="131"/>
      <c r="E1178" s="160" t="s">
        <v>935</v>
      </c>
      <c r="F1178" s="84" t="s">
        <v>936</v>
      </c>
      <c r="G1178" s="156"/>
    </row>
    <row r="1179" spans="1:7" ht="12.75">
      <c r="A1179" s="70">
        <v>240314</v>
      </c>
      <c r="B1179" s="81" t="s">
        <v>2968</v>
      </c>
      <c r="C1179" s="163">
        <v>25553</v>
      </c>
      <c r="D1179" s="131"/>
      <c r="E1179" s="160" t="s">
        <v>937</v>
      </c>
      <c r="F1179" s="84" t="s">
        <v>938</v>
      </c>
      <c r="G1179" s="156"/>
    </row>
    <row r="1180" spans="1:7" ht="12.75">
      <c r="A1180" s="70">
        <v>240314</v>
      </c>
      <c r="B1180" s="81" t="s">
        <v>2968</v>
      </c>
      <c r="C1180" s="163">
        <v>4818</v>
      </c>
      <c r="D1180" s="131"/>
      <c r="E1180" s="160" t="s">
        <v>2831</v>
      </c>
      <c r="F1180" s="84" t="s">
        <v>939</v>
      </c>
      <c r="G1180" s="156"/>
    </row>
    <row r="1181" spans="1:7" ht="12.75">
      <c r="A1181" s="70">
        <v>240314</v>
      </c>
      <c r="B1181" s="81" t="s">
        <v>2968</v>
      </c>
      <c r="C1181" s="163">
        <v>7514</v>
      </c>
      <c r="D1181" s="131"/>
      <c r="E1181" s="160" t="s">
        <v>940</v>
      </c>
      <c r="F1181" s="84" t="s">
        <v>941</v>
      </c>
      <c r="G1181" s="156"/>
    </row>
    <row r="1182" spans="1:7" ht="12.75">
      <c r="A1182" s="70">
        <v>240314</v>
      </c>
      <c r="B1182" s="81" t="s">
        <v>2968</v>
      </c>
      <c r="C1182" s="163">
        <v>12495</v>
      </c>
      <c r="D1182" s="131"/>
      <c r="E1182" s="160" t="s">
        <v>942</v>
      </c>
      <c r="F1182" s="84" t="s">
        <v>943</v>
      </c>
      <c r="G1182" s="156"/>
    </row>
    <row r="1183" spans="1:7" ht="12.75">
      <c r="A1183" s="70">
        <v>240314</v>
      </c>
      <c r="B1183" s="81" t="s">
        <v>2968</v>
      </c>
      <c r="C1183" s="163">
        <v>16191</v>
      </c>
      <c r="D1183" s="131"/>
      <c r="E1183" s="160">
        <v>219625596</v>
      </c>
      <c r="F1183" s="84" t="s">
        <v>944</v>
      </c>
      <c r="G1183" s="156"/>
    </row>
    <row r="1184" spans="1:7" ht="12.75">
      <c r="A1184" s="70">
        <v>240314</v>
      </c>
      <c r="B1184" s="81" t="s">
        <v>2968</v>
      </c>
      <c r="C1184" s="163">
        <v>10694</v>
      </c>
      <c r="D1184" s="131"/>
      <c r="E1184" s="160" t="s">
        <v>945</v>
      </c>
      <c r="F1184" s="84" t="s">
        <v>946</v>
      </c>
      <c r="G1184" s="156"/>
    </row>
    <row r="1185" spans="1:7" ht="12.75">
      <c r="A1185" s="70">
        <v>240314</v>
      </c>
      <c r="B1185" s="81" t="s">
        <v>2968</v>
      </c>
      <c r="C1185" s="163">
        <v>11663</v>
      </c>
      <c r="D1185" s="131"/>
      <c r="E1185" s="160" t="s">
        <v>947</v>
      </c>
      <c r="F1185" s="84" t="s">
        <v>948</v>
      </c>
      <c r="G1185" s="156"/>
    </row>
    <row r="1186" spans="1:7" ht="12.75">
      <c r="A1186" s="70">
        <v>240314</v>
      </c>
      <c r="B1186" s="81" t="s">
        <v>2968</v>
      </c>
      <c r="C1186" s="163">
        <v>22422</v>
      </c>
      <c r="D1186" s="131"/>
      <c r="E1186" s="160" t="s">
        <v>949</v>
      </c>
      <c r="F1186" s="84" t="s">
        <v>950</v>
      </c>
      <c r="G1186" s="156"/>
    </row>
    <row r="1187" spans="1:7" ht="12.75">
      <c r="A1187" s="70">
        <v>240314</v>
      </c>
      <c r="B1187" s="81" t="s">
        <v>2968</v>
      </c>
      <c r="C1187" s="163">
        <v>16037</v>
      </c>
      <c r="D1187" s="131"/>
      <c r="E1187" s="160" t="s">
        <v>951</v>
      </c>
      <c r="F1187" s="84" t="s">
        <v>952</v>
      </c>
      <c r="G1187" s="156"/>
    </row>
    <row r="1188" spans="1:7" ht="12.75">
      <c r="A1188" s="70">
        <v>240314</v>
      </c>
      <c r="B1188" s="81" t="s">
        <v>2968</v>
      </c>
      <c r="C1188" s="163">
        <v>10469</v>
      </c>
      <c r="D1188" s="131"/>
      <c r="E1188" s="160" t="s">
        <v>953</v>
      </c>
      <c r="F1188" s="84" t="s">
        <v>954</v>
      </c>
      <c r="G1188" s="156"/>
    </row>
    <row r="1189" spans="1:7" ht="12.75">
      <c r="A1189" s="70">
        <v>240314</v>
      </c>
      <c r="B1189" s="81" t="s">
        <v>2968</v>
      </c>
      <c r="C1189" s="163">
        <v>10856</v>
      </c>
      <c r="D1189" s="131"/>
      <c r="E1189" s="160" t="s">
        <v>955</v>
      </c>
      <c r="F1189" s="84" t="s">
        <v>3203</v>
      </c>
      <c r="G1189" s="156"/>
    </row>
    <row r="1190" spans="1:7" ht="12.75">
      <c r="A1190" s="70">
        <v>240314</v>
      </c>
      <c r="B1190" s="81" t="s">
        <v>2968</v>
      </c>
      <c r="C1190" s="163">
        <v>13869</v>
      </c>
      <c r="D1190" s="131"/>
      <c r="E1190" s="160" t="s">
        <v>956</v>
      </c>
      <c r="F1190" s="84" t="s">
        <v>957</v>
      </c>
      <c r="G1190" s="156"/>
    </row>
    <row r="1191" spans="1:7" ht="12.75">
      <c r="A1191" s="70">
        <v>240314</v>
      </c>
      <c r="B1191" s="81" t="s">
        <v>2968</v>
      </c>
      <c r="C1191" s="163">
        <v>15035</v>
      </c>
      <c r="D1191" s="131"/>
      <c r="E1191" s="160" t="s">
        <v>958</v>
      </c>
      <c r="F1191" s="84" t="s">
        <v>959</v>
      </c>
      <c r="G1191" s="156"/>
    </row>
    <row r="1192" spans="1:7" ht="12.75">
      <c r="A1192" s="70">
        <v>240314</v>
      </c>
      <c r="B1192" s="81" t="s">
        <v>2968</v>
      </c>
      <c r="C1192" s="163">
        <v>11193</v>
      </c>
      <c r="D1192" s="131"/>
      <c r="E1192" s="160" t="s">
        <v>960</v>
      </c>
      <c r="F1192" s="84" t="s">
        <v>961</v>
      </c>
      <c r="G1192" s="156"/>
    </row>
    <row r="1193" spans="1:7" ht="12.75">
      <c r="A1193" s="70">
        <v>240314</v>
      </c>
      <c r="B1193" s="81" t="s">
        <v>2968</v>
      </c>
      <c r="C1193" s="163">
        <v>33695</v>
      </c>
      <c r="D1193" s="131"/>
      <c r="E1193" s="160" t="s">
        <v>962</v>
      </c>
      <c r="F1193" s="84" t="s">
        <v>963</v>
      </c>
      <c r="G1193" s="156"/>
    </row>
    <row r="1194" spans="1:7" ht="12.75">
      <c r="A1194" s="70">
        <v>240314</v>
      </c>
      <c r="B1194" s="81" t="s">
        <v>2968</v>
      </c>
      <c r="C1194" s="163">
        <v>30931</v>
      </c>
      <c r="D1194" s="131"/>
      <c r="E1194" s="160" t="s">
        <v>964</v>
      </c>
      <c r="F1194" s="84" t="s">
        <v>965</v>
      </c>
      <c r="G1194" s="156"/>
    </row>
    <row r="1195" spans="1:7" ht="12.75">
      <c r="A1195" s="70">
        <v>240314</v>
      </c>
      <c r="B1195" s="81" t="s">
        <v>2968</v>
      </c>
      <c r="C1195" s="163">
        <v>16068</v>
      </c>
      <c r="D1195" s="131"/>
      <c r="E1195" s="160" t="s">
        <v>966</v>
      </c>
      <c r="F1195" s="84" t="s">
        <v>967</v>
      </c>
      <c r="G1195" s="156"/>
    </row>
    <row r="1196" spans="1:7" ht="12.75">
      <c r="A1196" s="70">
        <v>240314</v>
      </c>
      <c r="B1196" s="81" t="s">
        <v>2968</v>
      </c>
      <c r="C1196" s="163">
        <v>19738</v>
      </c>
      <c r="D1196" s="131"/>
      <c r="E1196" s="160" t="s">
        <v>968</v>
      </c>
      <c r="F1196" s="84" t="s">
        <v>969</v>
      </c>
      <c r="G1196" s="156"/>
    </row>
    <row r="1197" spans="1:7" ht="12.75">
      <c r="A1197" s="70">
        <v>240314</v>
      </c>
      <c r="B1197" s="81" t="s">
        <v>2968</v>
      </c>
      <c r="C1197" s="163">
        <v>15510</v>
      </c>
      <c r="D1197" s="131"/>
      <c r="E1197" s="160" t="s">
        <v>970</v>
      </c>
      <c r="F1197" s="84" t="s">
        <v>971</v>
      </c>
      <c r="G1197" s="156"/>
    </row>
    <row r="1198" spans="1:7" ht="12.75">
      <c r="A1198" s="70">
        <v>240314</v>
      </c>
      <c r="B1198" s="81" t="s">
        <v>2968</v>
      </c>
      <c r="C1198" s="163">
        <v>17405</v>
      </c>
      <c r="D1198" s="131"/>
      <c r="E1198" s="160" t="s">
        <v>972</v>
      </c>
      <c r="F1198" s="84" t="s">
        <v>973</v>
      </c>
      <c r="G1198" s="156"/>
    </row>
    <row r="1199" spans="1:7" ht="12.75">
      <c r="A1199" s="70">
        <v>240314</v>
      </c>
      <c r="B1199" s="81" t="s">
        <v>2968</v>
      </c>
      <c r="C1199" s="163">
        <v>8562</v>
      </c>
      <c r="D1199" s="131"/>
      <c r="E1199" s="160" t="s">
        <v>974</v>
      </c>
      <c r="F1199" s="84" t="s">
        <v>975</v>
      </c>
      <c r="G1199" s="156"/>
    </row>
    <row r="1200" spans="1:7" ht="12.75">
      <c r="A1200" s="70">
        <v>240314</v>
      </c>
      <c r="B1200" s="81" t="s">
        <v>2968</v>
      </c>
      <c r="C1200" s="163">
        <v>7650</v>
      </c>
      <c r="D1200" s="131"/>
      <c r="E1200" s="160" t="s">
        <v>976</v>
      </c>
      <c r="F1200" s="84" t="s">
        <v>977</v>
      </c>
      <c r="G1200" s="156"/>
    </row>
    <row r="1201" spans="1:7" ht="12.75">
      <c r="A1201" s="70">
        <v>240314</v>
      </c>
      <c r="B1201" s="81" t="s">
        <v>2968</v>
      </c>
      <c r="C1201" s="163">
        <v>6418</v>
      </c>
      <c r="D1201" s="131"/>
      <c r="E1201" s="160" t="s">
        <v>978</v>
      </c>
      <c r="F1201" s="84" t="s">
        <v>979</v>
      </c>
      <c r="G1201" s="156"/>
    </row>
    <row r="1202" spans="1:7" ht="12.75">
      <c r="A1202" s="70">
        <v>240314</v>
      </c>
      <c r="B1202" s="81" t="s">
        <v>2968</v>
      </c>
      <c r="C1202" s="163">
        <v>16640</v>
      </c>
      <c r="D1202" s="131"/>
      <c r="E1202" s="160" t="s">
        <v>980</v>
      </c>
      <c r="F1202" s="84" t="s">
        <v>981</v>
      </c>
      <c r="G1202" s="156"/>
    </row>
    <row r="1203" spans="1:7" ht="12.75">
      <c r="A1203" s="70">
        <v>240314</v>
      </c>
      <c r="B1203" s="81" t="s">
        <v>2968</v>
      </c>
      <c r="C1203" s="163">
        <v>11619</v>
      </c>
      <c r="D1203" s="131"/>
      <c r="E1203" s="160" t="s">
        <v>982</v>
      </c>
      <c r="F1203" s="84" t="s">
        <v>983</v>
      </c>
      <c r="G1203" s="156"/>
    </row>
    <row r="1204" spans="1:7" ht="12.75">
      <c r="A1204" s="70">
        <v>240314</v>
      </c>
      <c r="B1204" s="81" t="s">
        <v>2968</v>
      </c>
      <c r="C1204" s="163">
        <v>10181</v>
      </c>
      <c r="D1204" s="131"/>
      <c r="E1204" s="160" t="s">
        <v>984</v>
      </c>
      <c r="F1204" s="84" t="s">
        <v>985</v>
      </c>
      <c r="G1204" s="156"/>
    </row>
    <row r="1205" spans="1:7" ht="12.75">
      <c r="A1205" s="70">
        <v>240314</v>
      </c>
      <c r="B1205" s="81" t="s">
        <v>2968</v>
      </c>
      <c r="C1205" s="163">
        <v>17420</v>
      </c>
      <c r="D1205" s="131"/>
      <c r="E1205" s="160" t="s">
        <v>2942</v>
      </c>
      <c r="F1205" s="84" t="s">
        <v>986</v>
      </c>
      <c r="G1205" s="156"/>
    </row>
    <row r="1206" spans="1:7" ht="12.75">
      <c r="A1206" s="70">
        <v>240314</v>
      </c>
      <c r="B1206" s="81" t="s">
        <v>2968</v>
      </c>
      <c r="C1206" s="163">
        <v>6613</v>
      </c>
      <c r="D1206" s="131"/>
      <c r="E1206" s="160" t="s">
        <v>211</v>
      </c>
      <c r="F1206" s="84" t="s">
        <v>987</v>
      </c>
      <c r="G1206" s="156"/>
    </row>
    <row r="1207" spans="1:7" ht="12.75">
      <c r="A1207" s="70">
        <v>240314</v>
      </c>
      <c r="B1207" s="81" t="s">
        <v>2968</v>
      </c>
      <c r="C1207" s="163">
        <v>4747</v>
      </c>
      <c r="D1207" s="131"/>
      <c r="E1207" s="160" t="s">
        <v>988</v>
      </c>
      <c r="F1207" s="84" t="s">
        <v>989</v>
      </c>
      <c r="G1207" s="156"/>
    </row>
    <row r="1208" spans="1:7" ht="12.75">
      <c r="A1208" s="70">
        <v>240314</v>
      </c>
      <c r="B1208" s="81" t="s">
        <v>2968</v>
      </c>
      <c r="C1208" s="163">
        <v>22352</v>
      </c>
      <c r="D1208" s="131"/>
      <c r="E1208" s="160" t="s">
        <v>990</v>
      </c>
      <c r="F1208" s="84" t="s">
        <v>991</v>
      </c>
      <c r="G1208" s="156"/>
    </row>
    <row r="1209" spans="1:7" ht="12.75">
      <c r="A1209" s="70">
        <v>240314</v>
      </c>
      <c r="B1209" s="81" t="s">
        <v>2968</v>
      </c>
      <c r="C1209" s="163">
        <v>29842</v>
      </c>
      <c r="D1209" s="131"/>
      <c r="E1209" s="160" t="s">
        <v>992</v>
      </c>
      <c r="F1209" s="84" t="s">
        <v>993</v>
      </c>
      <c r="G1209" s="156"/>
    </row>
    <row r="1210" spans="1:7" ht="12.75">
      <c r="A1210" s="70">
        <v>240314</v>
      </c>
      <c r="B1210" s="81" t="s">
        <v>2968</v>
      </c>
      <c r="C1210" s="163">
        <v>8276</v>
      </c>
      <c r="D1210" s="131"/>
      <c r="E1210" s="160" t="s">
        <v>994</v>
      </c>
      <c r="F1210" s="84" t="s">
        <v>995</v>
      </c>
      <c r="G1210" s="156"/>
    </row>
    <row r="1211" spans="1:7" ht="12.75">
      <c r="A1211" s="70">
        <v>240314</v>
      </c>
      <c r="B1211" s="81" t="s">
        <v>2968</v>
      </c>
      <c r="C1211" s="163">
        <v>18616</v>
      </c>
      <c r="D1211" s="131"/>
      <c r="E1211" s="160" t="s">
        <v>996</v>
      </c>
      <c r="F1211" s="84" t="s">
        <v>997</v>
      </c>
      <c r="G1211" s="156"/>
    </row>
    <row r="1212" spans="1:7" ht="12.75">
      <c r="A1212" s="70">
        <v>240314</v>
      </c>
      <c r="B1212" s="81" t="s">
        <v>2968</v>
      </c>
      <c r="C1212" s="163">
        <v>9923</v>
      </c>
      <c r="D1212" s="131"/>
      <c r="E1212" s="160" t="s">
        <v>998</v>
      </c>
      <c r="F1212" s="84" t="s">
        <v>999</v>
      </c>
      <c r="G1212" s="156"/>
    </row>
    <row r="1213" spans="1:7" ht="12.75">
      <c r="A1213" s="70">
        <v>240314</v>
      </c>
      <c r="B1213" s="81" t="s">
        <v>2968</v>
      </c>
      <c r="C1213" s="163">
        <v>38784</v>
      </c>
      <c r="D1213" s="131"/>
      <c r="E1213" s="160" t="s">
        <v>1000</v>
      </c>
      <c r="F1213" s="84" t="s">
        <v>1001</v>
      </c>
      <c r="G1213" s="156"/>
    </row>
    <row r="1214" spans="1:7" ht="12.75">
      <c r="A1214" s="70">
        <v>240314</v>
      </c>
      <c r="B1214" s="81" t="s">
        <v>2968</v>
      </c>
      <c r="C1214" s="163">
        <v>9133</v>
      </c>
      <c r="D1214" s="131"/>
      <c r="E1214" s="160" t="s">
        <v>1002</v>
      </c>
      <c r="F1214" s="84" t="s">
        <v>1003</v>
      </c>
      <c r="G1214" s="156"/>
    </row>
    <row r="1215" spans="1:7" ht="12.75">
      <c r="A1215" s="70">
        <v>240314</v>
      </c>
      <c r="B1215" s="81" t="s">
        <v>2968</v>
      </c>
      <c r="C1215" s="163">
        <v>7768</v>
      </c>
      <c r="D1215" s="131"/>
      <c r="E1215" s="160" t="s">
        <v>1004</v>
      </c>
      <c r="F1215" s="84" t="s">
        <v>1005</v>
      </c>
      <c r="G1215" s="156"/>
    </row>
    <row r="1216" spans="1:7" ht="12.75">
      <c r="A1216" s="70">
        <v>240314</v>
      </c>
      <c r="B1216" s="81" t="s">
        <v>2968</v>
      </c>
      <c r="C1216" s="163">
        <v>13669</v>
      </c>
      <c r="D1216" s="131"/>
      <c r="E1216" s="160" t="s">
        <v>1006</v>
      </c>
      <c r="F1216" s="84" t="s">
        <v>1007</v>
      </c>
      <c r="G1216" s="156"/>
    </row>
    <row r="1217" spans="1:7" ht="12.75">
      <c r="A1217" s="70">
        <v>240314</v>
      </c>
      <c r="B1217" s="81" t="s">
        <v>2968</v>
      </c>
      <c r="C1217" s="163">
        <v>6566</v>
      </c>
      <c r="D1217" s="131"/>
      <c r="E1217" s="160" t="s">
        <v>1008</v>
      </c>
      <c r="F1217" s="84" t="s">
        <v>1009</v>
      </c>
      <c r="G1217" s="156"/>
    </row>
    <row r="1218" spans="1:7" ht="12.75">
      <c r="A1218" s="70">
        <v>240314</v>
      </c>
      <c r="B1218" s="81" t="s">
        <v>2968</v>
      </c>
      <c r="C1218" s="163">
        <v>3750</v>
      </c>
      <c r="D1218" s="131"/>
      <c r="E1218" s="160" t="s">
        <v>1010</v>
      </c>
      <c r="F1218" s="84" t="s">
        <v>1011</v>
      </c>
      <c r="G1218" s="156"/>
    </row>
    <row r="1219" spans="1:7" ht="12.75">
      <c r="A1219" s="70">
        <v>240314</v>
      </c>
      <c r="B1219" s="81" t="s">
        <v>2968</v>
      </c>
      <c r="C1219" s="163">
        <v>22298</v>
      </c>
      <c r="D1219" s="131"/>
      <c r="E1219" s="160" t="s">
        <v>1012</v>
      </c>
      <c r="F1219" s="84" t="s">
        <v>1013</v>
      </c>
      <c r="G1219" s="156"/>
    </row>
    <row r="1220" spans="1:7" ht="12.75">
      <c r="A1220" s="70">
        <v>240314</v>
      </c>
      <c r="B1220" s="81" t="s">
        <v>2968</v>
      </c>
      <c r="C1220" s="163">
        <v>35009</v>
      </c>
      <c r="D1220" s="131"/>
      <c r="E1220" s="160" t="s">
        <v>1014</v>
      </c>
      <c r="F1220" s="84" t="s">
        <v>1015</v>
      </c>
      <c r="G1220" s="156"/>
    </row>
    <row r="1221" spans="1:7" ht="12.75">
      <c r="A1221" s="70">
        <v>240314</v>
      </c>
      <c r="B1221" s="81" t="s">
        <v>2968</v>
      </c>
      <c r="C1221" s="163">
        <v>23684</v>
      </c>
      <c r="D1221" s="131"/>
      <c r="E1221" s="160" t="s">
        <v>1016</v>
      </c>
      <c r="F1221" s="84" t="s">
        <v>1017</v>
      </c>
      <c r="G1221" s="156"/>
    </row>
    <row r="1222" spans="1:7" ht="12.75">
      <c r="A1222" s="70">
        <v>240314</v>
      </c>
      <c r="B1222" s="81" t="s">
        <v>2968</v>
      </c>
      <c r="C1222" s="163">
        <v>35252</v>
      </c>
      <c r="D1222" s="131"/>
      <c r="E1222" s="160" t="s">
        <v>1018</v>
      </c>
      <c r="F1222" s="84" t="s">
        <v>1019</v>
      </c>
      <c r="G1222" s="156"/>
    </row>
    <row r="1223" spans="1:7" ht="12.75">
      <c r="A1223" s="70">
        <v>240314</v>
      </c>
      <c r="B1223" s="81" t="s">
        <v>2968</v>
      </c>
      <c r="C1223" s="163">
        <v>5870</v>
      </c>
      <c r="D1223" s="131"/>
      <c r="E1223" s="160" t="s">
        <v>1020</v>
      </c>
      <c r="F1223" s="84" t="s">
        <v>1021</v>
      </c>
      <c r="G1223" s="156"/>
    </row>
    <row r="1224" spans="1:7" ht="12.75">
      <c r="A1224" s="70">
        <v>240314</v>
      </c>
      <c r="B1224" s="81" t="s">
        <v>2968</v>
      </c>
      <c r="C1224" s="163">
        <v>90396</v>
      </c>
      <c r="D1224" s="131"/>
      <c r="E1224" s="160" t="s">
        <v>1022</v>
      </c>
      <c r="F1224" s="84" t="s">
        <v>1023</v>
      </c>
      <c r="G1224" s="156"/>
    </row>
    <row r="1225" spans="1:7" ht="12.75">
      <c r="A1225" s="70">
        <v>240314</v>
      </c>
      <c r="B1225" s="81" t="s">
        <v>2968</v>
      </c>
      <c r="C1225" s="163">
        <v>303666</v>
      </c>
      <c r="D1225" s="131"/>
      <c r="E1225" s="160">
        <v>210127001</v>
      </c>
      <c r="F1225" s="84" t="s">
        <v>1024</v>
      </c>
      <c r="G1225" s="156"/>
    </row>
    <row r="1226" spans="1:7" ht="12.75">
      <c r="A1226" s="70">
        <v>240314</v>
      </c>
      <c r="B1226" s="81" t="s">
        <v>2968</v>
      </c>
      <c r="C1226" s="163">
        <v>19085</v>
      </c>
      <c r="D1226" s="131"/>
      <c r="E1226" s="160" t="s">
        <v>1025</v>
      </c>
      <c r="F1226" s="84" t="s">
        <v>1026</v>
      </c>
      <c r="G1226" s="156"/>
    </row>
    <row r="1227" spans="1:7" ht="12.75">
      <c r="A1227" s="70">
        <v>240314</v>
      </c>
      <c r="B1227" s="81" t="s">
        <v>2968</v>
      </c>
      <c r="C1227" s="163">
        <v>37564</v>
      </c>
      <c r="D1227" s="131"/>
      <c r="E1227" s="160" t="s">
        <v>1027</v>
      </c>
      <c r="F1227" s="84" t="s">
        <v>1028</v>
      </c>
      <c r="G1227" s="156"/>
    </row>
    <row r="1228" spans="1:7" ht="12.75">
      <c r="A1228" s="70">
        <v>240314</v>
      </c>
      <c r="B1228" s="81" t="s">
        <v>2968</v>
      </c>
      <c r="C1228" s="163">
        <v>24260</v>
      </c>
      <c r="D1228" s="131"/>
      <c r="E1228" s="160">
        <v>215027050</v>
      </c>
      <c r="F1228" s="84" t="s">
        <v>1029</v>
      </c>
      <c r="G1228" s="156"/>
    </row>
    <row r="1229" spans="1:7" ht="12.75">
      <c r="A1229" s="70">
        <v>240314</v>
      </c>
      <c r="B1229" s="81" t="s">
        <v>2968</v>
      </c>
      <c r="C1229" s="163">
        <v>41077</v>
      </c>
      <c r="D1229" s="131"/>
      <c r="E1229" s="160" t="s">
        <v>1030</v>
      </c>
      <c r="F1229" s="84" t="s">
        <v>1031</v>
      </c>
      <c r="G1229" s="156"/>
    </row>
    <row r="1230" spans="1:7" ht="12.75">
      <c r="A1230" s="70">
        <v>240314</v>
      </c>
      <c r="B1230" s="81" t="s">
        <v>2968</v>
      </c>
      <c r="C1230" s="163">
        <v>10520</v>
      </c>
      <c r="D1230" s="131"/>
      <c r="E1230" s="160" t="s">
        <v>1032</v>
      </c>
      <c r="F1230" s="84" t="s">
        <v>1033</v>
      </c>
      <c r="G1230" s="156"/>
    </row>
    <row r="1231" spans="1:7" ht="12.75">
      <c r="A1231" s="70">
        <v>240314</v>
      </c>
      <c r="B1231" s="81" t="s">
        <v>2968</v>
      </c>
      <c r="C1231" s="163">
        <v>31883</v>
      </c>
      <c r="D1231" s="131"/>
      <c r="E1231" s="160" t="s">
        <v>1034</v>
      </c>
      <c r="F1231" s="84" t="s">
        <v>1035</v>
      </c>
      <c r="G1231" s="156"/>
    </row>
    <row r="1232" spans="1:7" ht="12.75">
      <c r="A1232" s="70">
        <v>240314</v>
      </c>
      <c r="B1232" s="81" t="s">
        <v>2968</v>
      </c>
      <c r="C1232" s="163">
        <v>15809</v>
      </c>
      <c r="D1232" s="131"/>
      <c r="E1232" s="160" t="s">
        <v>1036</v>
      </c>
      <c r="F1232" s="84" t="s">
        <v>1037</v>
      </c>
      <c r="G1232" s="156"/>
    </row>
    <row r="1233" spans="1:7" ht="12.75">
      <c r="A1233" s="70">
        <v>240314</v>
      </c>
      <c r="B1233" s="81" t="s">
        <v>2968</v>
      </c>
      <c r="C1233" s="163">
        <v>19006</v>
      </c>
      <c r="D1233" s="131"/>
      <c r="E1233" s="160" t="s">
        <v>1038</v>
      </c>
      <c r="F1233" s="84" t="s">
        <v>1039</v>
      </c>
      <c r="G1233" s="156"/>
    </row>
    <row r="1234" spans="1:7" ht="12.75">
      <c r="A1234" s="70">
        <v>240314</v>
      </c>
      <c r="B1234" s="81" t="s">
        <v>2968</v>
      </c>
      <c r="C1234" s="163">
        <v>12745</v>
      </c>
      <c r="D1234" s="131"/>
      <c r="E1234" s="160" t="s">
        <v>1040</v>
      </c>
      <c r="F1234" s="84" t="s">
        <v>1041</v>
      </c>
      <c r="G1234" s="156"/>
    </row>
    <row r="1235" spans="1:7" ht="12.75">
      <c r="A1235" s="70">
        <v>240314</v>
      </c>
      <c r="B1235" s="81" t="s">
        <v>2968</v>
      </c>
      <c r="C1235" s="163">
        <v>37690</v>
      </c>
      <c r="D1235" s="131"/>
      <c r="E1235" s="160" t="s">
        <v>213</v>
      </c>
      <c r="F1235" s="84" t="s">
        <v>1042</v>
      </c>
      <c r="G1235" s="156"/>
    </row>
    <row r="1236" spans="1:7" ht="12.75">
      <c r="A1236" s="70">
        <v>240314</v>
      </c>
      <c r="B1236" s="81" t="s">
        <v>2968</v>
      </c>
      <c r="C1236" s="163">
        <v>11647</v>
      </c>
      <c r="D1236" s="131"/>
      <c r="E1236" s="160" t="s">
        <v>1043</v>
      </c>
      <c r="F1236" s="84" t="s">
        <v>1044</v>
      </c>
      <c r="G1236" s="156"/>
    </row>
    <row r="1237" spans="1:7" ht="12.75">
      <c r="A1237" s="70">
        <v>240314</v>
      </c>
      <c r="B1237" s="81" t="s">
        <v>2968</v>
      </c>
      <c r="C1237" s="163">
        <v>28895</v>
      </c>
      <c r="D1237" s="131"/>
      <c r="E1237" s="160" t="s">
        <v>1045</v>
      </c>
      <c r="F1237" s="84" t="s">
        <v>1046</v>
      </c>
      <c r="G1237" s="156"/>
    </row>
    <row r="1238" spans="1:7" ht="12.75">
      <c r="A1238" s="70">
        <v>240314</v>
      </c>
      <c r="B1238" s="81" t="s">
        <v>2968</v>
      </c>
      <c r="C1238" s="163">
        <v>76808</v>
      </c>
      <c r="D1238" s="131"/>
      <c r="E1238" s="160">
        <v>216127361</v>
      </c>
      <c r="F1238" s="84" t="s">
        <v>1047</v>
      </c>
      <c r="G1238" s="156"/>
    </row>
    <row r="1239" spans="1:7" ht="12.75">
      <c r="A1239" s="70">
        <v>240314</v>
      </c>
      <c r="B1239" s="81" t="s">
        <v>2968</v>
      </c>
      <c r="C1239" s="163">
        <v>5563</v>
      </c>
      <c r="D1239" s="131"/>
      <c r="E1239" s="160">
        <v>217227372</v>
      </c>
      <c r="F1239" s="84" t="s">
        <v>1048</v>
      </c>
      <c r="G1239" s="156"/>
    </row>
    <row r="1240" spans="1:7" ht="12.75">
      <c r="A1240" s="70">
        <v>240314</v>
      </c>
      <c r="B1240" s="81" t="s">
        <v>2968</v>
      </c>
      <c r="C1240" s="163">
        <v>25687</v>
      </c>
      <c r="D1240" s="131"/>
      <c r="E1240" s="160">
        <v>211327413</v>
      </c>
      <c r="F1240" s="84" t="s">
        <v>1049</v>
      </c>
      <c r="G1240" s="156"/>
    </row>
    <row r="1241" spans="1:7" ht="12.75">
      <c r="A1241" s="70">
        <v>240314</v>
      </c>
      <c r="B1241" s="81" t="s">
        <v>2968</v>
      </c>
      <c r="C1241" s="163">
        <v>26938</v>
      </c>
      <c r="D1241" s="131"/>
      <c r="E1241" s="160">
        <v>212527425</v>
      </c>
      <c r="F1241" s="84" t="s">
        <v>1050</v>
      </c>
      <c r="G1241" s="156"/>
    </row>
    <row r="1242" spans="1:7" ht="12.75">
      <c r="A1242" s="70">
        <v>240314</v>
      </c>
      <c r="B1242" s="81" t="s">
        <v>2968</v>
      </c>
      <c r="C1242" s="163">
        <v>37771</v>
      </c>
      <c r="D1242" s="131"/>
      <c r="E1242" s="160">
        <v>213027430</v>
      </c>
      <c r="F1242" s="84" t="s">
        <v>1051</v>
      </c>
      <c r="G1242" s="156"/>
    </row>
    <row r="1243" spans="1:7" ht="12.75">
      <c r="A1243" s="70">
        <v>240314</v>
      </c>
      <c r="B1243" s="81" t="s">
        <v>2968</v>
      </c>
      <c r="C1243" s="163">
        <v>26914</v>
      </c>
      <c r="D1243" s="131"/>
      <c r="E1243" s="160">
        <v>215027450</v>
      </c>
      <c r="F1243" s="84" t="s">
        <v>1052</v>
      </c>
      <c r="G1243" s="156"/>
    </row>
    <row r="1244" spans="1:7" ht="12.75">
      <c r="A1244" s="70">
        <v>240314</v>
      </c>
      <c r="B1244" s="81" t="s">
        <v>2968</v>
      </c>
      <c r="C1244" s="163">
        <v>19155</v>
      </c>
      <c r="D1244" s="131"/>
      <c r="E1244" s="160">
        <v>219127491</v>
      </c>
      <c r="F1244" s="84" t="s">
        <v>1053</v>
      </c>
      <c r="G1244" s="156"/>
    </row>
    <row r="1245" spans="1:7" ht="12.75">
      <c r="A1245" s="70">
        <v>240314</v>
      </c>
      <c r="B1245" s="81" t="s">
        <v>2968</v>
      </c>
      <c r="C1245" s="163">
        <v>20629</v>
      </c>
      <c r="D1245" s="131"/>
      <c r="E1245" s="160">
        <v>219527495</v>
      </c>
      <c r="F1245" s="84" t="s">
        <v>1054</v>
      </c>
      <c r="G1245" s="156"/>
    </row>
    <row r="1246" spans="1:7" ht="12.75">
      <c r="A1246" s="70">
        <v>240314</v>
      </c>
      <c r="B1246" s="81" t="s">
        <v>2968</v>
      </c>
      <c r="C1246" s="163">
        <v>12784</v>
      </c>
      <c r="D1246" s="131"/>
      <c r="E1246" s="160">
        <v>218027580</v>
      </c>
      <c r="F1246" s="84" t="s">
        <v>1055</v>
      </c>
      <c r="G1246" s="156"/>
    </row>
    <row r="1247" spans="1:7" ht="12.75">
      <c r="A1247" s="70">
        <v>240314</v>
      </c>
      <c r="B1247" s="81" t="s">
        <v>2968</v>
      </c>
      <c r="C1247" s="163">
        <v>41803</v>
      </c>
      <c r="D1247" s="131"/>
      <c r="E1247" s="160">
        <v>210027600</v>
      </c>
      <c r="F1247" s="84" t="s">
        <v>1056</v>
      </c>
      <c r="G1247" s="156"/>
    </row>
    <row r="1248" spans="1:7" ht="12.75">
      <c r="A1248" s="70">
        <v>240314</v>
      </c>
      <c r="B1248" s="81" t="s">
        <v>2968</v>
      </c>
      <c r="C1248" s="163">
        <v>65842</v>
      </c>
      <c r="D1248" s="131"/>
      <c r="E1248" s="160">
        <v>211417614</v>
      </c>
      <c r="F1248" s="84" t="s">
        <v>1057</v>
      </c>
      <c r="G1248" s="156"/>
    </row>
    <row r="1249" spans="1:7" ht="12.75">
      <c r="A1249" s="70">
        <v>240314</v>
      </c>
      <c r="B1249" s="81" t="s">
        <v>2968</v>
      </c>
      <c r="C1249" s="163">
        <v>9755</v>
      </c>
      <c r="D1249" s="131"/>
      <c r="E1249" s="160">
        <v>216027660</v>
      </c>
      <c r="F1249" s="84" t="s">
        <v>1058</v>
      </c>
      <c r="G1249" s="156"/>
    </row>
    <row r="1250" spans="1:7" ht="12.75">
      <c r="A1250" s="70">
        <v>240314</v>
      </c>
      <c r="B1250" s="81" t="s">
        <v>2968</v>
      </c>
      <c r="C1250" s="163">
        <v>11739</v>
      </c>
      <c r="D1250" s="131"/>
      <c r="E1250" s="160">
        <v>214527745</v>
      </c>
      <c r="F1250" s="84" t="s">
        <v>1059</v>
      </c>
      <c r="G1250" s="156"/>
    </row>
    <row r="1251" spans="1:7" ht="12.75">
      <c r="A1251" s="70">
        <v>240314</v>
      </c>
      <c r="B1251" s="81" t="s">
        <v>2968</v>
      </c>
      <c r="C1251" s="163">
        <v>63257</v>
      </c>
      <c r="D1251" s="131"/>
      <c r="E1251" s="160" t="s">
        <v>1060</v>
      </c>
      <c r="F1251" s="84" t="s">
        <v>1061</v>
      </c>
      <c r="G1251" s="156"/>
    </row>
    <row r="1252" spans="1:7" ht="12.75">
      <c r="A1252" s="70">
        <v>240314</v>
      </c>
      <c r="B1252" s="81" t="s">
        <v>2968</v>
      </c>
      <c r="C1252" s="163">
        <v>28776</v>
      </c>
      <c r="D1252" s="131"/>
      <c r="E1252" s="160">
        <v>210027800</v>
      </c>
      <c r="F1252" s="84" t="s">
        <v>1062</v>
      </c>
      <c r="G1252" s="156"/>
    </row>
    <row r="1253" spans="1:7" ht="12.75">
      <c r="A1253" s="70">
        <v>240314</v>
      </c>
      <c r="B1253" s="81" t="s">
        <v>2968</v>
      </c>
      <c r="C1253" s="163">
        <v>12041</v>
      </c>
      <c r="D1253" s="131"/>
      <c r="E1253" s="160">
        <v>211027810</v>
      </c>
      <c r="F1253" s="84" t="s">
        <v>1063</v>
      </c>
      <c r="G1253" s="156"/>
    </row>
    <row r="1254" spans="1:7" ht="12.75">
      <c r="A1254" s="70">
        <v>240314</v>
      </c>
      <c r="B1254" s="81" t="s">
        <v>2968</v>
      </c>
      <c r="C1254" s="163">
        <v>35050</v>
      </c>
      <c r="D1254" s="131"/>
      <c r="E1254" s="160" t="s">
        <v>1064</v>
      </c>
      <c r="F1254" s="84" t="s">
        <v>1065</v>
      </c>
      <c r="G1254" s="156"/>
    </row>
    <row r="1255" spans="1:7" ht="12.75">
      <c r="A1255" s="70">
        <v>240314</v>
      </c>
      <c r="B1255" s="81" t="s">
        <v>2968</v>
      </c>
      <c r="C1255" s="163">
        <v>13989</v>
      </c>
      <c r="D1255" s="131"/>
      <c r="E1255" s="160" t="s">
        <v>1066</v>
      </c>
      <c r="F1255" s="84" t="s">
        <v>1067</v>
      </c>
      <c r="G1255" s="156"/>
    </row>
    <row r="1256" spans="1:7" ht="12.75">
      <c r="A1256" s="70">
        <v>240314</v>
      </c>
      <c r="B1256" s="81" t="s">
        <v>2968</v>
      </c>
      <c r="C1256" s="163">
        <v>24729</v>
      </c>
      <c r="D1256" s="131"/>
      <c r="E1256" s="160" t="s">
        <v>1068</v>
      </c>
      <c r="F1256" s="84" t="s">
        <v>1069</v>
      </c>
      <c r="G1256" s="156"/>
    </row>
    <row r="1257" spans="1:7" ht="12.75">
      <c r="A1257" s="70">
        <v>240314</v>
      </c>
      <c r="B1257" s="81" t="s">
        <v>2968</v>
      </c>
      <c r="C1257" s="163">
        <v>36295</v>
      </c>
      <c r="D1257" s="131"/>
      <c r="E1257" s="160" t="s">
        <v>1070</v>
      </c>
      <c r="F1257" s="84" t="s">
        <v>1071</v>
      </c>
      <c r="G1257" s="156"/>
    </row>
    <row r="1258" spans="1:7" ht="12.75">
      <c r="A1258" s="70">
        <v>240314</v>
      </c>
      <c r="B1258" s="81" t="s">
        <v>2968</v>
      </c>
      <c r="C1258" s="163">
        <v>5129</v>
      </c>
      <c r="D1258" s="131"/>
      <c r="E1258" s="160" t="s">
        <v>1072</v>
      </c>
      <c r="F1258" s="84" t="s">
        <v>1073</v>
      </c>
      <c r="G1258" s="156"/>
    </row>
    <row r="1259" spans="1:7" ht="12.75">
      <c r="A1259" s="70">
        <v>240314</v>
      </c>
      <c r="B1259" s="81" t="s">
        <v>2968</v>
      </c>
      <c r="C1259" s="163">
        <v>13079</v>
      </c>
      <c r="D1259" s="131"/>
      <c r="E1259" s="160" t="s">
        <v>1074</v>
      </c>
      <c r="F1259" s="84" t="s">
        <v>1075</v>
      </c>
      <c r="G1259" s="156"/>
    </row>
    <row r="1260" spans="1:7" ht="12.75">
      <c r="A1260" s="70">
        <v>240314</v>
      </c>
      <c r="B1260" s="81" t="s">
        <v>2968</v>
      </c>
      <c r="C1260" s="163">
        <v>45779</v>
      </c>
      <c r="D1260" s="131"/>
      <c r="E1260" s="160" t="s">
        <v>1076</v>
      </c>
      <c r="F1260" s="84" t="s">
        <v>1077</v>
      </c>
      <c r="G1260" s="156"/>
    </row>
    <row r="1261" spans="1:7" ht="12.75">
      <c r="A1261" s="70">
        <v>240314</v>
      </c>
      <c r="B1261" s="81" t="s">
        <v>2968</v>
      </c>
      <c r="C1261" s="163">
        <v>15189</v>
      </c>
      <c r="D1261" s="131"/>
      <c r="E1261" s="160" t="s">
        <v>1078</v>
      </c>
      <c r="F1261" s="84" t="s">
        <v>1079</v>
      </c>
      <c r="G1261" s="156"/>
    </row>
    <row r="1262" spans="1:7" ht="12.75">
      <c r="A1262" s="70">
        <v>240314</v>
      </c>
      <c r="B1262" s="81" t="s">
        <v>2968</v>
      </c>
      <c r="C1262" s="163">
        <v>4248</v>
      </c>
      <c r="D1262" s="131"/>
      <c r="E1262" s="160">
        <v>214441244</v>
      </c>
      <c r="F1262" s="84" t="s">
        <v>1080</v>
      </c>
      <c r="G1262" s="156"/>
    </row>
    <row r="1263" spans="1:7" ht="12.75">
      <c r="A1263" s="70">
        <v>240314</v>
      </c>
      <c r="B1263" s="81" t="s">
        <v>2968</v>
      </c>
      <c r="C1263" s="163">
        <v>84506</v>
      </c>
      <c r="D1263" s="131"/>
      <c r="E1263" s="160" t="s">
        <v>1081</v>
      </c>
      <c r="F1263" s="84" t="s">
        <v>1082</v>
      </c>
      <c r="G1263" s="156"/>
    </row>
    <row r="1264" spans="1:7" ht="12.75">
      <c r="A1264" s="70">
        <v>240314</v>
      </c>
      <c r="B1264" s="81" t="s">
        <v>2968</v>
      </c>
      <c r="C1264" s="163">
        <v>39217</v>
      </c>
      <c r="D1264" s="131"/>
      <c r="E1264" s="160" t="s">
        <v>1083</v>
      </c>
      <c r="F1264" s="84" t="s">
        <v>1084</v>
      </c>
      <c r="G1264" s="156"/>
    </row>
    <row r="1265" spans="1:7" ht="12.75">
      <c r="A1265" s="70">
        <v>240314</v>
      </c>
      <c r="B1265" s="81" t="s">
        <v>2968</v>
      </c>
      <c r="C1265" s="163">
        <v>22685</v>
      </c>
      <c r="D1265" s="131"/>
      <c r="E1265" s="160" t="s">
        <v>298</v>
      </c>
      <c r="F1265" s="84" t="s">
        <v>3149</v>
      </c>
      <c r="G1265" s="156"/>
    </row>
    <row r="1266" spans="1:7" ht="12.75">
      <c r="A1266" s="70">
        <v>240314</v>
      </c>
      <c r="B1266" s="81" t="s">
        <v>2968</v>
      </c>
      <c r="C1266" s="163">
        <v>10418</v>
      </c>
      <c r="D1266" s="131"/>
      <c r="E1266" s="160" t="s">
        <v>1085</v>
      </c>
      <c r="F1266" s="84" t="s">
        <v>1086</v>
      </c>
      <c r="G1266" s="156"/>
    </row>
    <row r="1267" spans="1:7" ht="12.75">
      <c r="A1267" s="70">
        <v>240314</v>
      </c>
      <c r="B1267" s="81" t="s">
        <v>2968</v>
      </c>
      <c r="C1267" s="163">
        <v>18381</v>
      </c>
      <c r="D1267" s="131"/>
      <c r="E1267" s="160" t="s">
        <v>1087</v>
      </c>
      <c r="F1267" s="84" t="s">
        <v>1088</v>
      </c>
      <c r="G1267" s="156"/>
    </row>
    <row r="1268" spans="1:7" ht="12.75">
      <c r="A1268" s="70">
        <v>240314</v>
      </c>
      <c r="B1268" s="81" t="s">
        <v>2968</v>
      </c>
      <c r="C1268" s="163">
        <v>34257</v>
      </c>
      <c r="D1268" s="131"/>
      <c r="E1268" s="160" t="s">
        <v>2668</v>
      </c>
      <c r="F1268" s="84" t="s">
        <v>1089</v>
      </c>
      <c r="G1268" s="156"/>
    </row>
    <row r="1269" spans="1:7" ht="12.75">
      <c r="A1269" s="70">
        <v>240314</v>
      </c>
      <c r="B1269" s="81" t="s">
        <v>2968</v>
      </c>
      <c r="C1269" s="163">
        <v>19395</v>
      </c>
      <c r="D1269" s="131"/>
      <c r="E1269" s="160" t="s">
        <v>1090</v>
      </c>
      <c r="F1269" s="84" t="s">
        <v>1091</v>
      </c>
      <c r="G1269" s="156"/>
    </row>
    <row r="1270" spans="1:7" ht="12.75">
      <c r="A1270" s="70">
        <v>240314</v>
      </c>
      <c r="B1270" s="81" t="s">
        <v>2968</v>
      </c>
      <c r="C1270" s="163">
        <v>79138</v>
      </c>
      <c r="D1270" s="131"/>
      <c r="E1270" s="160" t="s">
        <v>1092</v>
      </c>
      <c r="F1270" s="84" t="s">
        <v>1093</v>
      </c>
      <c r="G1270" s="156"/>
    </row>
    <row r="1271" spans="1:7" ht="12.75">
      <c r="A1271" s="70">
        <v>240314</v>
      </c>
      <c r="B1271" s="81" t="s">
        <v>2968</v>
      </c>
      <c r="C1271" s="163">
        <v>11354</v>
      </c>
      <c r="D1271" s="131"/>
      <c r="E1271" s="160">
        <v>218341483</v>
      </c>
      <c r="F1271" s="84" t="s">
        <v>1094</v>
      </c>
      <c r="G1271" s="156"/>
    </row>
    <row r="1272" spans="1:7" ht="12.75">
      <c r="A1272" s="70">
        <v>240314</v>
      </c>
      <c r="B1272" s="81" t="s">
        <v>2968</v>
      </c>
      <c r="C1272" s="163">
        <v>14158</v>
      </c>
      <c r="D1272" s="131"/>
      <c r="E1272" s="160" t="s">
        <v>1095</v>
      </c>
      <c r="F1272" s="84" t="s">
        <v>1096</v>
      </c>
      <c r="G1272" s="156"/>
    </row>
    <row r="1273" spans="1:7" ht="12.75">
      <c r="A1273" s="70">
        <v>240314</v>
      </c>
      <c r="B1273" s="81" t="s">
        <v>2968</v>
      </c>
      <c r="C1273" s="163">
        <v>8730</v>
      </c>
      <c r="D1273" s="131"/>
      <c r="E1273" s="160" t="s">
        <v>1097</v>
      </c>
      <c r="F1273" s="84" t="s">
        <v>1098</v>
      </c>
      <c r="G1273" s="156"/>
    </row>
    <row r="1274" spans="1:7" ht="12.75">
      <c r="A1274" s="70">
        <v>240314</v>
      </c>
      <c r="B1274" s="81" t="s">
        <v>2968</v>
      </c>
      <c r="C1274" s="163">
        <v>31757</v>
      </c>
      <c r="D1274" s="131"/>
      <c r="E1274" s="160" t="s">
        <v>1099</v>
      </c>
      <c r="F1274" s="84" t="s">
        <v>1100</v>
      </c>
      <c r="G1274" s="156"/>
    </row>
    <row r="1275" spans="1:7" ht="12.75">
      <c r="A1275" s="70">
        <v>240314</v>
      </c>
      <c r="B1275" s="81" t="s">
        <v>2968</v>
      </c>
      <c r="C1275" s="163">
        <v>15406</v>
      </c>
      <c r="D1275" s="131"/>
      <c r="E1275" s="160" t="s">
        <v>1101</v>
      </c>
      <c r="F1275" s="84" t="s">
        <v>659</v>
      </c>
      <c r="G1275" s="156"/>
    </row>
    <row r="1276" spans="1:7" ht="12.75">
      <c r="A1276" s="70">
        <v>240314</v>
      </c>
      <c r="B1276" s="81" t="s">
        <v>2968</v>
      </c>
      <c r="C1276" s="163">
        <v>19036</v>
      </c>
      <c r="D1276" s="131"/>
      <c r="E1276" s="160">
        <v>214841548</v>
      </c>
      <c r="F1276" s="84" t="s">
        <v>1102</v>
      </c>
      <c r="G1276" s="156"/>
    </row>
    <row r="1277" spans="1:7" ht="12.75">
      <c r="A1277" s="70">
        <v>240314</v>
      </c>
      <c r="B1277" s="81" t="s">
        <v>2968</v>
      </c>
      <c r="C1277" s="163">
        <v>139212</v>
      </c>
      <c r="D1277" s="131"/>
      <c r="E1277" s="160" t="s">
        <v>1103</v>
      </c>
      <c r="F1277" s="84" t="s">
        <v>1104</v>
      </c>
      <c r="G1277" s="156"/>
    </row>
    <row r="1278" spans="1:7" ht="12.75">
      <c r="A1278" s="70">
        <v>240314</v>
      </c>
      <c r="B1278" s="81" t="s">
        <v>2968</v>
      </c>
      <c r="C1278" s="163">
        <v>26177</v>
      </c>
      <c r="D1278" s="131"/>
      <c r="E1278" s="160" t="s">
        <v>1105</v>
      </c>
      <c r="F1278" s="84" t="s">
        <v>1106</v>
      </c>
      <c r="G1278" s="156"/>
    </row>
    <row r="1279" spans="1:7" ht="12.75">
      <c r="A1279" s="70">
        <v>240314</v>
      </c>
      <c r="B1279" s="81" t="s">
        <v>2968</v>
      </c>
      <c r="C1279" s="163">
        <v>13708</v>
      </c>
      <c r="D1279" s="131"/>
      <c r="E1279" s="160" t="s">
        <v>1107</v>
      </c>
      <c r="F1279" s="84" t="s">
        <v>1108</v>
      </c>
      <c r="G1279" s="156"/>
    </row>
    <row r="1280" spans="1:7" ht="12.75">
      <c r="A1280" s="70">
        <v>240314</v>
      </c>
      <c r="B1280" s="81" t="s">
        <v>2968</v>
      </c>
      <c r="C1280" s="163">
        <v>49835</v>
      </c>
      <c r="D1280" s="131"/>
      <c r="E1280" s="160" t="s">
        <v>1109</v>
      </c>
      <c r="F1280" s="84" t="s">
        <v>1110</v>
      </c>
      <c r="G1280" s="156"/>
    </row>
    <row r="1281" spans="1:7" ht="12.75">
      <c r="A1281" s="70">
        <v>240314</v>
      </c>
      <c r="B1281" s="81" t="s">
        <v>2968</v>
      </c>
      <c r="C1281" s="163">
        <v>15616</v>
      </c>
      <c r="D1281" s="131"/>
      <c r="E1281" s="160" t="s">
        <v>2795</v>
      </c>
      <c r="F1281" s="84" t="s">
        <v>609</v>
      </c>
      <c r="G1281" s="156"/>
    </row>
    <row r="1282" spans="1:7" ht="12.75">
      <c r="A1282" s="70">
        <v>240314</v>
      </c>
      <c r="B1282" s="81" t="s">
        <v>2968</v>
      </c>
      <c r="C1282" s="163">
        <v>20682</v>
      </c>
      <c r="D1282" s="131"/>
      <c r="E1282" s="160" t="s">
        <v>1111</v>
      </c>
      <c r="F1282" s="84" t="s">
        <v>1112</v>
      </c>
      <c r="G1282" s="156"/>
    </row>
    <row r="1283" spans="1:7" ht="12.75">
      <c r="A1283" s="70">
        <v>240314</v>
      </c>
      <c r="B1283" s="81" t="s">
        <v>2968</v>
      </c>
      <c r="C1283" s="163">
        <v>23027</v>
      </c>
      <c r="D1283" s="131"/>
      <c r="E1283" s="160">
        <v>219141791</v>
      </c>
      <c r="F1283" s="84" t="s">
        <v>1113</v>
      </c>
      <c r="G1283" s="156"/>
    </row>
    <row r="1284" spans="1:7" ht="12.75">
      <c r="A1284" s="70">
        <v>240314</v>
      </c>
      <c r="B1284" s="81" t="s">
        <v>2968</v>
      </c>
      <c r="C1284" s="163">
        <v>14371</v>
      </c>
      <c r="D1284" s="131"/>
      <c r="E1284" s="160" t="s">
        <v>2929</v>
      </c>
      <c r="F1284" s="84" t="s">
        <v>1114</v>
      </c>
      <c r="G1284" s="156"/>
    </row>
    <row r="1285" spans="1:7" ht="12.75">
      <c r="A1285" s="70">
        <v>240314</v>
      </c>
      <c r="B1285" s="81" t="s">
        <v>2968</v>
      </c>
      <c r="C1285" s="163">
        <v>25781</v>
      </c>
      <c r="D1285" s="131"/>
      <c r="E1285" s="160" t="s">
        <v>1115</v>
      </c>
      <c r="F1285" s="84" t="s">
        <v>1116</v>
      </c>
      <c r="G1285" s="156"/>
    </row>
    <row r="1286" spans="1:7" ht="12.75">
      <c r="A1286" s="70">
        <v>240314</v>
      </c>
      <c r="B1286" s="81" t="s">
        <v>2968</v>
      </c>
      <c r="C1286" s="163">
        <v>12057</v>
      </c>
      <c r="D1286" s="131"/>
      <c r="E1286" s="160" t="s">
        <v>1117</v>
      </c>
      <c r="F1286" s="84" t="s">
        <v>1118</v>
      </c>
      <c r="G1286" s="156"/>
    </row>
    <row r="1287" spans="1:7" ht="12.75">
      <c r="A1287" s="70">
        <v>240314</v>
      </c>
      <c r="B1287" s="81" t="s">
        <v>2968</v>
      </c>
      <c r="C1287" s="163">
        <v>27226</v>
      </c>
      <c r="D1287" s="131"/>
      <c r="E1287" s="160" t="s">
        <v>1119</v>
      </c>
      <c r="F1287" s="84" t="s">
        <v>1120</v>
      </c>
      <c r="G1287" s="156"/>
    </row>
    <row r="1288" spans="1:7" ht="12.75">
      <c r="A1288" s="70">
        <v>240314</v>
      </c>
      <c r="B1288" s="81" t="s">
        <v>2968</v>
      </c>
      <c r="C1288" s="163">
        <v>11769</v>
      </c>
      <c r="D1288" s="131"/>
      <c r="E1288" s="160" t="s">
        <v>1121</v>
      </c>
      <c r="F1288" s="84" t="s">
        <v>1122</v>
      </c>
      <c r="G1288" s="156"/>
    </row>
    <row r="1289" spans="1:7" ht="12.75">
      <c r="A1289" s="70">
        <v>240314</v>
      </c>
      <c r="B1289" s="81" t="s">
        <v>2968</v>
      </c>
      <c r="C1289" s="163">
        <v>12161</v>
      </c>
      <c r="D1289" s="131"/>
      <c r="E1289" s="160" t="s">
        <v>1123</v>
      </c>
      <c r="F1289" s="84" t="s">
        <v>1124</v>
      </c>
      <c r="G1289" s="156"/>
    </row>
    <row r="1290" spans="1:7" ht="12.75">
      <c r="A1290" s="70">
        <v>240314</v>
      </c>
      <c r="B1290" s="81" t="s">
        <v>2968</v>
      </c>
      <c r="C1290" s="163">
        <v>213826</v>
      </c>
      <c r="D1290" s="131"/>
      <c r="E1290" s="160" t="s">
        <v>1125</v>
      </c>
      <c r="F1290" s="84" t="s">
        <v>1126</v>
      </c>
      <c r="G1290" s="156"/>
    </row>
    <row r="1291" spans="1:7" ht="12.75">
      <c r="A1291" s="70">
        <v>240314</v>
      </c>
      <c r="B1291" s="81" t="s">
        <v>2968</v>
      </c>
      <c r="C1291" s="163">
        <v>16683</v>
      </c>
      <c r="D1291" s="131"/>
      <c r="E1291" s="160" t="s">
        <v>1127</v>
      </c>
      <c r="F1291" s="84" t="s">
        <v>669</v>
      </c>
      <c r="G1291" s="156"/>
    </row>
    <row r="1292" spans="1:7" ht="12.75">
      <c r="A1292" s="70">
        <v>240314</v>
      </c>
      <c r="B1292" s="81" t="s">
        <v>2968</v>
      </c>
      <c r="C1292" s="163">
        <v>36431</v>
      </c>
      <c r="D1292" s="131"/>
      <c r="E1292" s="160" t="s">
        <v>1128</v>
      </c>
      <c r="F1292" s="84" t="s">
        <v>1129</v>
      </c>
      <c r="G1292" s="156"/>
    </row>
    <row r="1293" spans="1:7" ht="12.75">
      <c r="A1293" s="70">
        <v>240314</v>
      </c>
      <c r="B1293" s="81" t="s">
        <v>2968</v>
      </c>
      <c r="C1293" s="163">
        <v>39131</v>
      </c>
      <c r="D1293" s="131"/>
      <c r="E1293" s="160" t="s">
        <v>1130</v>
      </c>
      <c r="F1293" s="84" t="s">
        <v>1131</v>
      </c>
      <c r="G1293" s="156"/>
    </row>
    <row r="1294" spans="1:7" ht="12.75">
      <c r="A1294" s="70">
        <v>240314</v>
      </c>
      <c r="B1294" s="81" t="s">
        <v>2968</v>
      </c>
      <c r="C1294" s="163">
        <v>13170</v>
      </c>
      <c r="D1294" s="131"/>
      <c r="E1294" s="160" t="s">
        <v>1132</v>
      </c>
      <c r="F1294" s="84" t="s">
        <v>1133</v>
      </c>
      <c r="G1294" s="156"/>
    </row>
    <row r="1295" spans="1:7" ht="12.75">
      <c r="A1295" s="70">
        <v>240314</v>
      </c>
      <c r="B1295" s="81" t="s">
        <v>2968</v>
      </c>
      <c r="C1295" s="163">
        <v>10846</v>
      </c>
      <c r="D1295" s="131"/>
      <c r="E1295" s="160" t="s">
        <v>1134</v>
      </c>
      <c r="F1295" s="84" t="s">
        <v>1135</v>
      </c>
      <c r="G1295" s="156"/>
    </row>
    <row r="1296" spans="1:7" ht="12.75">
      <c r="A1296" s="70">
        <v>240314</v>
      </c>
      <c r="B1296" s="81" t="s">
        <v>2968</v>
      </c>
      <c r="C1296" s="163">
        <v>54938</v>
      </c>
      <c r="D1296" s="131"/>
      <c r="E1296" s="160" t="s">
        <v>1136</v>
      </c>
      <c r="F1296" s="84" t="s">
        <v>1137</v>
      </c>
      <c r="G1296" s="156"/>
    </row>
    <row r="1297" spans="1:7" ht="12.75">
      <c r="A1297" s="70">
        <v>240314</v>
      </c>
      <c r="B1297" s="81" t="s">
        <v>2968</v>
      </c>
      <c r="C1297" s="163">
        <v>18054</v>
      </c>
      <c r="D1297" s="131"/>
      <c r="E1297" s="160" t="s">
        <v>1138</v>
      </c>
      <c r="F1297" s="84" t="s">
        <v>1139</v>
      </c>
      <c r="G1297" s="156"/>
    </row>
    <row r="1298" spans="1:7" ht="12.75">
      <c r="A1298" s="70">
        <v>240314</v>
      </c>
      <c r="B1298" s="81" t="s">
        <v>2968</v>
      </c>
      <c r="C1298" s="163">
        <v>5399</v>
      </c>
      <c r="D1298" s="131"/>
      <c r="E1298" s="160" t="s">
        <v>1140</v>
      </c>
      <c r="F1298" s="84" t="s">
        <v>1141</v>
      </c>
      <c r="G1298" s="156"/>
    </row>
    <row r="1299" spans="1:7" ht="12.75">
      <c r="A1299" s="70">
        <v>240314</v>
      </c>
      <c r="B1299" s="81" t="s">
        <v>2968</v>
      </c>
      <c r="C1299" s="163">
        <v>107635</v>
      </c>
      <c r="D1299" s="131"/>
      <c r="E1299" s="160" t="s">
        <v>1142</v>
      </c>
      <c r="F1299" s="84" t="s">
        <v>755</v>
      </c>
      <c r="G1299" s="156"/>
    </row>
    <row r="1300" spans="1:7" ht="12.75">
      <c r="A1300" s="70">
        <v>240314</v>
      </c>
      <c r="B1300" s="81" t="s">
        <v>2968</v>
      </c>
      <c r="C1300" s="163">
        <v>61934</v>
      </c>
      <c r="D1300" s="131"/>
      <c r="E1300" s="160" t="s">
        <v>1143</v>
      </c>
      <c r="F1300" s="84" t="s">
        <v>1144</v>
      </c>
      <c r="G1300" s="156"/>
    </row>
    <row r="1301" spans="1:7" ht="12.75">
      <c r="A1301" s="70">
        <v>240314</v>
      </c>
      <c r="B1301" s="81" t="s">
        <v>2968</v>
      </c>
      <c r="C1301" s="163">
        <v>145814</v>
      </c>
      <c r="D1301" s="131"/>
      <c r="E1301" s="160" t="s">
        <v>1145</v>
      </c>
      <c r="F1301" s="84" t="s">
        <v>1146</v>
      </c>
      <c r="G1301" s="156"/>
    </row>
    <row r="1302" spans="1:7" ht="12.75">
      <c r="A1302" s="70">
        <v>240314</v>
      </c>
      <c r="B1302" s="81" t="s">
        <v>2968</v>
      </c>
      <c r="C1302" s="163">
        <v>16793</v>
      </c>
      <c r="D1302" s="131"/>
      <c r="E1302" s="160" t="s">
        <v>1147</v>
      </c>
      <c r="F1302" s="84" t="s">
        <v>1148</v>
      </c>
      <c r="G1302" s="156"/>
    </row>
    <row r="1303" spans="1:7" ht="12.75">
      <c r="A1303" s="70">
        <v>240314</v>
      </c>
      <c r="B1303" s="81" t="s">
        <v>2968</v>
      </c>
      <c r="C1303" s="163">
        <v>33398</v>
      </c>
      <c r="D1303" s="131"/>
      <c r="E1303" s="160" t="s">
        <v>1149</v>
      </c>
      <c r="F1303" s="84" t="s">
        <v>491</v>
      </c>
      <c r="G1303" s="156"/>
    </row>
    <row r="1304" spans="1:7" ht="12.75">
      <c r="A1304" s="70">
        <v>240314</v>
      </c>
      <c r="B1304" s="81" t="s">
        <v>2968</v>
      </c>
      <c r="C1304" s="163">
        <v>19634</v>
      </c>
      <c r="D1304" s="131"/>
      <c r="E1304" s="160" t="s">
        <v>1150</v>
      </c>
      <c r="F1304" s="84" t="s">
        <v>1151</v>
      </c>
      <c r="G1304" s="156"/>
    </row>
    <row r="1305" spans="1:7" ht="12.75">
      <c r="A1305" s="70">
        <v>240314</v>
      </c>
      <c r="B1305" s="81" t="s">
        <v>2968</v>
      </c>
      <c r="C1305" s="163">
        <v>56580</v>
      </c>
      <c r="D1305" s="131"/>
      <c r="E1305" s="160" t="s">
        <v>1152</v>
      </c>
      <c r="F1305" s="84" t="s">
        <v>1153</v>
      </c>
      <c r="G1305" s="156"/>
    </row>
    <row r="1306" spans="1:7" ht="12.75">
      <c r="A1306" s="70">
        <v>240314</v>
      </c>
      <c r="B1306" s="81" t="s">
        <v>2968</v>
      </c>
      <c r="C1306" s="163">
        <v>65833</v>
      </c>
      <c r="D1306" s="131"/>
      <c r="E1306" s="160" t="s">
        <v>1154</v>
      </c>
      <c r="F1306" s="84" t="s">
        <v>1155</v>
      </c>
      <c r="G1306" s="156"/>
    </row>
    <row r="1307" spans="1:7" ht="12.75">
      <c r="A1307" s="70">
        <v>240314</v>
      </c>
      <c r="B1307" s="81" t="s">
        <v>2968</v>
      </c>
      <c r="C1307" s="163">
        <v>19442</v>
      </c>
      <c r="D1307" s="131"/>
      <c r="E1307" s="160" t="s">
        <v>1156</v>
      </c>
      <c r="F1307" s="84" t="s">
        <v>1157</v>
      </c>
      <c r="G1307" s="156"/>
    </row>
    <row r="1308" spans="1:7" ht="12.75">
      <c r="A1308" s="70">
        <v>240314</v>
      </c>
      <c r="B1308" s="81" t="s">
        <v>2968</v>
      </c>
      <c r="C1308" s="163">
        <v>31124</v>
      </c>
      <c r="D1308" s="131"/>
      <c r="E1308" s="160" t="s">
        <v>1158</v>
      </c>
      <c r="F1308" s="84" t="s">
        <v>1159</v>
      </c>
      <c r="G1308" s="156"/>
    </row>
    <row r="1309" spans="1:7" ht="12.75">
      <c r="A1309" s="70">
        <v>240314</v>
      </c>
      <c r="B1309" s="81" t="s">
        <v>2968</v>
      </c>
      <c r="C1309" s="163">
        <v>23313</v>
      </c>
      <c r="D1309" s="131"/>
      <c r="E1309" s="160" t="s">
        <v>1160</v>
      </c>
      <c r="F1309" s="84" t="s">
        <v>3128</v>
      </c>
      <c r="G1309" s="156"/>
    </row>
    <row r="1310" spans="1:7" ht="12.75">
      <c r="A1310" s="70">
        <v>240314</v>
      </c>
      <c r="B1310" s="81" t="s">
        <v>2968</v>
      </c>
      <c r="C1310" s="163">
        <v>139326</v>
      </c>
      <c r="D1310" s="131"/>
      <c r="E1310" s="160">
        <v>214547245</v>
      </c>
      <c r="F1310" s="84" t="s">
        <v>1161</v>
      </c>
      <c r="G1310" s="156"/>
    </row>
    <row r="1311" spans="1:7" ht="12.75">
      <c r="A1311" s="70">
        <v>240314</v>
      </c>
      <c r="B1311" s="81" t="s">
        <v>2968</v>
      </c>
      <c r="C1311" s="163">
        <v>31693</v>
      </c>
      <c r="D1311" s="131"/>
      <c r="E1311" s="160">
        <v>215847258</v>
      </c>
      <c r="F1311" s="84" t="s">
        <v>1162</v>
      </c>
      <c r="G1311" s="156"/>
    </row>
    <row r="1312" spans="1:7" ht="12.75">
      <c r="A1312" s="70">
        <v>240314</v>
      </c>
      <c r="B1312" s="81" t="s">
        <v>2968</v>
      </c>
      <c r="C1312" s="163">
        <v>42918</v>
      </c>
      <c r="D1312" s="131"/>
      <c r="E1312" s="160">
        <v>216847268</v>
      </c>
      <c r="F1312" s="84" t="s">
        <v>1163</v>
      </c>
      <c r="G1312" s="156"/>
    </row>
    <row r="1313" spans="1:7" ht="12.75">
      <c r="A1313" s="70">
        <v>240314</v>
      </c>
      <c r="B1313" s="81" t="s">
        <v>2968</v>
      </c>
      <c r="C1313" s="163">
        <v>86770</v>
      </c>
      <c r="D1313" s="131"/>
      <c r="E1313" s="160">
        <v>218847288</v>
      </c>
      <c r="F1313" s="84" t="s">
        <v>1164</v>
      </c>
      <c r="G1313" s="156"/>
    </row>
    <row r="1314" spans="1:7" ht="12.75">
      <c r="A1314" s="70">
        <v>240314</v>
      </c>
      <c r="B1314" s="81" t="s">
        <v>2968</v>
      </c>
      <c r="C1314" s="163">
        <v>64817</v>
      </c>
      <c r="D1314" s="131"/>
      <c r="E1314" s="160">
        <v>211847318</v>
      </c>
      <c r="F1314" s="84" t="s">
        <v>1165</v>
      </c>
      <c r="G1314" s="156"/>
    </row>
    <row r="1315" spans="1:7" ht="12.75">
      <c r="A1315" s="70">
        <v>240314</v>
      </c>
      <c r="B1315" s="81" t="s">
        <v>2968</v>
      </c>
      <c r="C1315" s="163">
        <v>38898</v>
      </c>
      <c r="D1315" s="131"/>
      <c r="E1315" s="160">
        <v>216047460</v>
      </c>
      <c r="F1315" s="84" t="s">
        <v>1166</v>
      </c>
      <c r="G1315" s="156"/>
    </row>
    <row r="1316" spans="1:7" ht="12.75">
      <c r="A1316" s="70">
        <v>240314</v>
      </c>
      <c r="B1316" s="81" t="s">
        <v>2968</v>
      </c>
      <c r="C1316" s="163">
        <v>23379</v>
      </c>
      <c r="D1316" s="131"/>
      <c r="E1316" s="160">
        <v>214147541</v>
      </c>
      <c r="F1316" s="84" t="s">
        <v>1167</v>
      </c>
      <c r="G1316" s="156"/>
    </row>
    <row r="1317" spans="1:7" ht="12.75">
      <c r="A1317" s="70">
        <v>240314</v>
      </c>
      <c r="B1317" s="81" t="s">
        <v>2968</v>
      </c>
      <c r="C1317" s="163">
        <v>35352</v>
      </c>
      <c r="D1317" s="131"/>
      <c r="E1317" s="160">
        <v>214547545</v>
      </c>
      <c r="F1317" s="84" t="s">
        <v>1168</v>
      </c>
      <c r="G1317" s="156"/>
    </row>
    <row r="1318" spans="1:7" ht="12.75">
      <c r="A1318" s="70">
        <v>240314</v>
      </c>
      <c r="B1318" s="81" t="s">
        <v>2968</v>
      </c>
      <c r="C1318" s="163">
        <v>73793</v>
      </c>
      <c r="D1318" s="131"/>
      <c r="E1318" s="160">
        <v>215147551</v>
      </c>
      <c r="F1318" s="84" t="s">
        <v>1169</v>
      </c>
      <c r="G1318" s="156"/>
    </row>
    <row r="1319" spans="1:7" ht="12.75">
      <c r="A1319" s="70">
        <v>240314</v>
      </c>
      <c r="B1319" s="81" t="s">
        <v>2968</v>
      </c>
      <c r="C1319" s="163">
        <v>108447</v>
      </c>
      <c r="D1319" s="131"/>
      <c r="E1319" s="160">
        <v>215547555</v>
      </c>
      <c r="F1319" s="84" t="s">
        <v>1170</v>
      </c>
      <c r="G1319" s="156"/>
    </row>
    <row r="1320" spans="1:7" ht="12.75">
      <c r="A1320" s="70">
        <v>240314</v>
      </c>
      <c r="B1320" s="81" t="s">
        <v>2968</v>
      </c>
      <c r="C1320" s="163">
        <v>49343</v>
      </c>
      <c r="D1320" s="131"/>
      <c r="E1320" s="160">
        <v>217047570</v>
      </c>
      <c r="F1320" s="84" t="s">
        <v>1171</v>
      </c>
      <c r="G1320" s="156"/>
    </row>
    <row r="1321" spans="1:7" ht="12.75">
      <c r="A1321" s="70">
        <v>240314</v>
      </c>
      <c r="B1321" s="81" t="s">
        <v>2968</v>
      </c>
      <c r="C1321" s="163">
        <v>26312</v>
      </c>
      <c r="D1321" s="131"/>
      <c r="E1321" s="160">
        <v>210547605</v>
      </c>
      <c r="F1321" s="84" t="s">
        <v>1172</v>
      </c>
      <c r="G1321" s="156"/>
    </row>
    <row r="1322" spans="1:7" ht="12.75">
      <c r="A1322" s="70">
        <v>240314</v>
      </c>
      <c r="B1322" s="81" t="s">
        <v>2968</v>
      </c>
      <c r="C1322" s="163">
        <v>26358</v>
      </c>
      <c r="D1322" s="131"/>
      <c r="E1322" s="160">
        <v>216047660</v>
      </c>
      <c r="F1322" s="84" t="s">
        <v>1173</v>
      </c>
      <c r="G1322" s="156"/>
    </row>
    <row r="1323" spans="1:7" ht="12.75">
      <c r="A1323" s="70">
        <v>240314</v>
      </c>
      <c r="B1323" s="81" t="s">
        <v>2968</v>
      </c>
      <c r="C1323" s="163">
        <v>23276</v>
      </c>
      <c r="D1323" s="131"/>
      <c r="E1323" s="160">
        <v>217547675</v>
      </c>
      <c r="F1323" s="84" t="s">
        <v>662</v>
      </c>
      <c r="G1323" s="156"/>
    </row>
    <row r="1324" spans="1:7" ht="12.75">
      <c r="A1324" s="70">
        <v>240314</v>
      </c>
      <c r="B1324" s="81" t="s">
        <v>2968</v>
      </c>
      <c r="C1324" s="163">
        <v>53401</v>
      </c>
      <c r="D1324" s="131"/>
      <c r="E1324" s="160">
        <v>219247692</v>
      </c>
      <c r="F1324" s="84" t="s">
        <v>717</v>
      </c>
      <c r="G1324" s="156"/>
    </row>
    <row r="1325" spans="1:7" ht="12.75">
      <c r="A1325" s="70">
        <v>240314</v>
      </c>
      <c r="B1325" s="81" t="s">
        <v>2968</v>
      </c>
      <c r="C1325" s="163">
        <v>26333</v>
      </c>
      <c r="D1325" s="131"/>
      <c r="E1325" s="160">
        <v>210347703</v>
      </c>
      <c r="F1325" s="84" t="s">
        <v>1174</v>
      </c>
      <c r="G1325" s="156"/>
    </row>
    <row r="1326" spans="1:7" ht="12.75">
      <c r="A1326" s="70">
        <v>240314</v>
      </c>
      <c r="B1326" s="81" t="s">
        <v>2968</v>
      </c>
      <c r="C1326" s="163">
        <v>27727</v>
      </c>
      <c r="D1326" s="131"/>
      <c r="E1326" s="160">
        <v>212047720</v>
      </c>
      <c r="F1326" s="84" t="s">
        <v>1175</v>
      </c>
      <c r="G1326" s="156"/>
    </row>
    <row r="1327" spans="1:7" ht="12.75">
      <c r="A1327" s="70">
        <v>240314</v>
      </c>
      <c r="B1327" s="81" t="s">
        <v>2968</v>
      </c>
      <c r="C1327" s="163">
        <v>53743</v>
      </c>
      <c r="D1327" s="131"/>
      <c r="E1327" s="160">
        <v>214547745</v>
      </c>
      <c r="F1327" s="84" t="s">
        <v>1176</v>
      </c>
      <c r="G1327" s="156"/>
    </row>
    <row r="1328" spans="1:7" ht="12.75">
      <c r="A1328" s="70">
        <v>240314</v>
      </c>
      <c r="B1328" s="81" t="s">
        <v>2968</v>
      </c>
      <c r="C1328" s="163">
        <v>42764</v>
      </c>
      <c r="D1328" s="131"/>
      <c r="E1328" s="160">
        <v>219847798</v>
      </c>
      <c r="F1328" s="84" t="s">
        <v>1177</v>
      </c>
      <c r="G1328" s="156"/>
    </row>
    <row r="1329" spans="1:7" ht="12.75">
      <c r="A1329" s="70">
        <v>240314</v>
      </c>
      <c r="B1329" s="81" t="s">
        <v>2968</v>
      </c>
      <c r="C1329" s="163">
        <v>20251</v>
      </c>
      <c r="D1329" s="131"/>
      <c r="E1329" s="160">
        <v>216047960</v>
      </c>
      <c r="F1329" s="84" t="s">
        <v>1178</v>
      </c>
      <c r="G1329" s="156"/>
    </row>
    <row r="1330" spans="1:7" ht="12.75">
      <c r="A1330" s="70">
        <v>240314</v>
      </c>
      <c r="B1330" s="81" t="s">
        <v>2968</v>
      </c>
      <c r="C1330" s="163">
        <v>112619</v>
      </c>
      <c r="D1330" s="131"/>
      <c r="E1330" s="160">
        <v>218047980</v>
      </c>
      <c r="F1330" s="84" t="s">
        <v>1179</v>
      </c>
      <c r="G1330" s="156"/>
    </row>
    <row r="1331" spans="1:7" ht="12.75">
      <c r="A1331" s="70">
        <v>240314</v>
      </c>
      <c r="B1331" s="81" t="s">
        <v>2968</v>
      </c>
      <c r="C1331" s="163">
        <v>74489</v>
      </c>
      <c r="D1331" s="131"/>
      <c r="E1331" s="160">
        <v>210650006</v>
      </c>
      <c r="F1331" s="84" t="s">
        <v>1180</v>
      </c>
      <c r="G1331" s="156"/>
    </row>
    <row r="1332" spans="1:7" ht="12.75">
      <c r="A1332" s="70">
        <v>240314</v>
      </c>
      <c r="B1332" s="81" t="s">
        <v>2968</v>
      </c>
      <c r="C1332" s="163">
        <v>5117</v>
      </c>
      <c r="D1332" s="131"/>
      <c r="E1332" s="160">
        <v>211050110</v>
      </c>
      <c r="F1332" s="84" t="s">
        <v>1181</v>
      </c>
      <c r="G1332" s="156"/>
    </row>
    <row r="1333" spans="1:7" ht="12.75">
      <c r="A1333" s="70">
        <v>240314</v>
      </c>
      <c r="B1333" s="81" t="s">
        <v>2968</v>
      </c>
      <c r="C1333" s="163">
        <v>6388</v>
      </c>
      <c r="D1333" s="131"/>
      <c r="E1333" s="160">
        <v>212450124</v>
      </c>
      <c r="F1333" s="84" t="s">
        <v>1182</v>
      </c>
      <c r="G1333" s="156"/>
    </row>
    <row r="1334" spans="1:7" ht="12.75">
      <c r="A1334" s="70">
        <v>240314</v>
      </c>
      <c r="B1334" s="81" t="s">
        <v>2968</v>
      </c>
      <c r="C1334" s="163">
        <v>10268</v>
      </c>
      <c r="D1334" s="131"/>
      <c r="E1334" s="160">
        <v>215050150</v>
      </c>
      <c r="F1334" s="84" t="s">
        <v>1183</v>
      </c>
      <c r="G1334" s="156"/>
    </row>
    <row r="1335" spans="1:7" ht="12.75">
      <c r="A1335" s="70">
        <v>240314</v>
      </c>
      <c r="B1335" s="81" t="s">
        <v>2968</v>
      </c>
      <c r="C1335" s="163">
        <v>7072</v>
      </c>
      <c r="D1335" s="131"/>
      <c r="E1335" s="160">
        <v>212350223</v>
      </c>
      <c r="F1335" s="84" t="s">
        <v>1184</v>
      </c>
      <c r="G1335" s="156"/>
    </row>
    <row r="1336" spans="1:7" ht="12.75">
      <c r="A1336" s="70">
        <v>240314</v>
      </c>
      <c r="B1336" s="81" t="s">
        <v>2968</v>
      </c>
      <c r="C1336" s="163">
        <v>23933</v>
      </c>
      <c r="D1336" s="131"/>
      <c r="E1336" s="160">
        <v>212650226</v>
      </c>
      <c r="F1336" s="84" t="s">
        <v>1185</v>
      </c>
      <c r="G1336" s="156"/>
    </row>
    <row r="1337" spans="1:7" ht="12.75">
      <c r="A1337" s="70">
        <v>240314</v>
      </c>
      <c r="B1337" s="81" t="s">
        <v>2968</v>
      </c>
      <c r="C1337" s="163">
        <v>4237</v>
      </c>
      <c r="D1337" s="131"/>
      <c r="E1337" s="160">
        <v>214550245</v>
      </c>
      <c r="F1337" s="84" t="s">
        <v>1186</v>
      </c>
      <c r="G1337" s="156"/>
    </row>
    <row r="1338" spans="1:7" ht="12.75">
      <c r="A1338" s="70">
        <v>240314</v>
      </c>
      <c r="B1338" s="81" t="s">
        <v>2968</v>
      </c>
      <c r="C1338" s="163">
        <v>9388</v>
      </c>
      <c r="D1338" s="131"/>
      <c r="E1338" s="160">
        <v>215150251</v>
      </c>
      <c r="F1338" s="84" t="s">
        <v>1187</v>
      </c>
      <c r="G1338" s="156"/>
    </row>
    <row r="1339" spans="1:7" ht="12.75">
      <c r="A1339" s="70">
        <v>240314</v>
      </c>
      <c r="B1339" s="81" t="s">
        <v>2968</v>
      </c>
      <c r="C1339" s="163">
        <v>7384</v>
      </c>
      <c r="D1339" s="131"/>
      <c r="E1339" s="160">
        <v>217050270</v>
      </c>
      <c r="F1339" s="84" t="s">
        <v>1188</v>
      </c>
      <c r="G1339" s="156"/>
    </row>
    <row r="1340" spans="1:7" ht="12.75">
      <c r="A1340" s="70">
        <v>240314</v>
      </c>
      <c r="B1340" s="81" t="s">
        <v>2968</v>
      </c>
      <c r="C1340" s="163">
        <v>16090</v>
      </c>
      <c r="D1340" s="131"/>
      <c r="E1340" s="160">
        <v>218750287</v>
      </c>
      <c r="F1340" s="84" t="s">
        <v>1189</v>
      </c>
      <c r="G1340" s="156"/>
    </row>
    <row r="1341" spans="1:7" ht="12.75">
      <c r="A1341" s="70">
        <v>240314</v>
      </c>
      <c r="B1341" s="81" t="s">
        <v>2968</v>
      </c>
      <c r="C1341" s="163">
        <v>64263</v>
      </c>
      <c r="D1341" s="131"/>
      <c r="E1341" s="160">
        <v>211350313</v>
      </c>
      <c r="F1341" s="84" t="s">
        <v>3147</v>
      </c>
      <c r="G1341" s="156"/>
    </row>
    <row r="1342" spans="1:7" ht="12.75">
      <c r="A1342" s="70">
        <v>240314</v>
      </c>
      <c r="B1342" s="81" t="s">
        <v>2968</v>
      </c>
      <c r="C1342" s="163">
        <v>13844</v>
      </c>
      <c r="D1342" s="131"/>
      <c r="E1342" s="160">
        <v>211850318</v>
      </c>
      <c r="F1342" s="84" t="s">
        <v>1165</v>
      </c>
      <c r="G1342" s="156"/>
    </row>
    <row r="1343" spans="1:7" ht="12.75">
      <c r="A1343" s="70">
        <v>240314</v>
      </c>
      <c r="B1343" s="81" t="s">
        <v>2968</v>
      </c>
      <c r="C1343" s="163">
        <v>14074</v>
      </c>
      <c r="D1343" s="131"/>
      <c r="E1343" s="160">
        <v>212550325</v>
      </c>
      <c r="F1343" s="84" t="s">
        <v>1190</v>
      </c>
      <c r="G1343" s="156"/>
    </row>
    <row r="1344" spans="1:7" ht="12.75">
      <c r="A1344" s="70">
        <v>240314</v>
      </c>
      <c r="B1344" s="81" t="s">
        <v>2968</v>
      </c>
      <c r="C1344" s="163">
        <v>20446</v>
      </c>
      <c r="D1344" s="131"/>
      <c r="E1344" s="160">
        <v>213050330</v>
      </c>
      <c r="F1344" s="84" t="s">
        <v>1191</v>
      </c>
      <c r="G1344" s="156"/>
    </row>
    <row r="1345" spans="1:7" ht="12.75">
      <c r="A1345" s="70">
        <v>240314</v>
      </c>
      <c r="B1345" s="81" t="s">
        <v>2968</v>
      </c>
      <c r="C1345" s="163">
        <v>33217</v>
      </c>
      <c r="D1345" s="131"/>
      <c r="E1345" s="160">
        <v>215050350</v>
      </c>
      <c r="F1345" s="84" t="s">
        <v>1192</v>
      </c>
      <c r="G1345" s="156"/>
    </row>
    <row r="1346" spans="1:7" ht="12.75">
      <c r="A1346" s="70">
        <v>240314</v>
      </c>
      <c r="B1346" s="81" t="s">
        <v>2968</v>
      </c>
      <c r="C1346" s="163">
        <v>17972</v>
      </c>
      <c r="D1346" s="131"/>
      <c r="E1346" s="160">
        <v>217050370</v>
      </c>
      <c r="F1346" s="84" t="s">
        <v>1193</v>
      </c>
      <c r="G1346" s="156"/>
    </row>
    <row r="1347" spans="1:7" ht="12.75">
      <c r="A1347" s="70">
        <v>240314</v>
      </c>
      <c r="B1347" s="81" t="s">
        <v>2968</v>
      </c>
      <c r="C1347" s="163">
        <v>14905</v>
      </c>
      <c r="D1347" s="131"/>
      <c r="E1347" s="160">
        <v>210050400</v>
      </c>
      <c r="F1347" s="84" t="s">
        <v>1194</v>
      </c>
      <c r="G1347" s="156"/>
    </row>
    <row r="1348" spans="1:7" ht="12.75">
      <c r="A1348" s="70">
        <v>240314</v>
      </c>
      <c r="B1348" s="81" t="s">
        <v>2968</v>
      </c>
      <c r="C1348" s="163">
        <v>17697</v>
      </c>
      <c r="D1348" s="131"/>
      <c r="E1348" s="160">
        <v>215050450</v>
      </c>
      <c r="F1348" s="84" t="s">
        <v>1195</v>
      </c>
      <c r="G1348" s="156"/>
    </row>
    <row r="1349" spans="1:7" ht="12.75">
      <c r="A1349" s="70">
        <v>240314</v>
      </c>
      <c r="B1349" s="81" t="s">
        <v>2968</v>
      </c>
      <c r="C1349" s="163">
        <v>28703</v>
      </c>
      <c r="D1349" s="131"/>
      <c r="E1349" s="160">
        <v>216850568</v>
      </c>
      <c r="F1349" s="84" t="s">
        <v>1196</v>
      </c>
      <c r="G1349" s="156"/>
    </row>
    <row r="1350" spans="1:7" ht="12.75">
      <c r="A1350" s="70">
        <v>240314</v>
      </c>
      <c r="B1350" s="81" t="s">
        <v>2968</v>
      </c>
      <c r="C1350" s="163">
        <v>38560</v>
      </c>
      <c r="D1350" s="131"/>
      <c r="E1350" s="160">
        <v>217350573</v>
      </c>
      <c r="F1350" s="84" t="s">
        <v>1197</v>
      </c>
      <c r="G1350" s="156"/>
    </row>
    <row r="1351" spans="1:7" ht="12.75">
      <c r="A1351" s="70">
        <v>240314</v>
      </c>
      <c r="B1351" s="81" t="s">
        <v>2968</v>
      </c>
      <c r="C1351" s="163">
        <v>18933</v>
      </c>
      <c r="D1351" s="131"/>
      <c r="E1351" s="160">
        <v>217750577</v>
      </c>
      <c r="F1351" s="84" t="s">
        <v>1198</v>
      </c>
      <c r="G1351" s="156"/>
    </row>
    <row r="1352" spans="1:7" ht="12.75">
      <c r="A1352" s="70">
        <v>240314</v>
      </c>
      <c r="B1352" s="81" t="s">
        <v>2968</v>
      </c>
      <c r="C1352" s="163">
        <v>21764</v>
      </c>
      <c r="D1352" s="131"/>
      <c r="E1352" s="160">
        <v>219050590</v>
      </c>
      <c r="F1352" s="84" t="s">
        <v>685</v>
      </c>
      <c r="G1352" s="156"/>
    </row>
    <row r="1353" spans="1:7" ht="12.75">
      <c r="A1353" s="70">
        <v>240314</v>
      </c>
      <c r="B1353" s="81" t="s">
        <v>2968</v>
      </c>
      <c r="C1353" s="163">
        <v>16112</v>
      </c>
      <c r="D1353" s="131"/>
      <c r="E1353" s="160">
        <v>210650606</v>
      </c>
      <c r="F1353" s="84" t="s">
        <v>1199</v>
      </c>
      <c r="G1353" s="156"/>
    </row>
    <row r="1354" spans="1:7" ht="12.75">
      <c r="A1354" s="70">
        <v>240314</v>
      </c>
      <c r="B1354" s="81" t="s">
        <v>2968</v>
      </c>
      <c r="C1354" s="163">
        <v>11049</v>
      </c>
      <c r="D1354" s="131"/>
      <c r="E1354" s="160">
        <v>218050680</v>
      </c>
      <c r="F1354" s="84" t="s">
        <v>1200</v>
      </c>
      <c r="G1354" s="156"/>
    </row>
    <row r="1355" spans="1:7" ht="12.75">
      <c r="A1355" s="70">
        <v>240314</v>
      </c>
      <c r="B1355" s="81" t="s">
        <v>2968</v>
      </c>
      <c r="C1355" s="163">
        <v>14620</v>
      </c>
      <c r="D1355" s="131"/>
      <c r="E1355" s="160">
        <v>218350683</v>
      </c>
      <c r="F1355" s="84" t="s">
        <v>1201</v>
      </c>
      <c r="G1355" s="156"/>
    </row>
    <row r="1356" spans="1:7" ht="12.75">
      <c r="A1356" s="70">
        <v>240314</v>
      </c>
      <c r="B1356" s="81" t="s">
        <v>2968</v>
      </c>
      <c r="C1356" s="163">
        <v>2034</v>
      </c>
      <c r="D1356" s="131"/>
      <c r="E1356" s="160">
        <v>218650686</v>
      </c>
      <c r="F1356" s="84" t="s">
        <v>1202</v>
      </c>
      <c r="G1356" s="156"/>
    </row>
    <row r="1357" spans="1:7" ht="12.75">
      <c r="A1357" s="70">
        <v>240314</v>
      </c>
      <c r="B1357" s="81" t="s">
        <v>2968</v>
      </c>
      <c r="C1357" s="163">
        <v>29262</v>
      </c>
      <c r="D1357" s="131"/>
      <c r="E1357" s="160">
        <v>218950689</v>
      </c>
      <c r="F1357" s="84" t="s">
        <v>771</v>
      </c>
      <c r="G1357" s="156"/>
    </row>
    <row r="1358" spans="1:7" ht="12.75">
      <c r="A1358" s="70">
        <v>240314</v>
      </c>
      <c r="B1358" s="81" t="s">
        <v>2968</v>
      </c>
      <c r="C1358" s="163">
        <v>39464</v>
      </c>
      <c r="D1358" s="131"/>
      <c r="E1358" s="160">
        <v>211150711</v>
      </c>
      <c r="F1358" s="84" t="s">
        <v>1203</v>
      </c>
      <c r="G1358" s="156"/>
    </row>
    <row r="1359" spans="1:7" ht="12.75">
      <c r="A1359" s="70">
        <v>240314</v>
      </c>
      <c r="B1359" s="81" t="s">
        <v>2968</v>
      </c>
      <c r="C1359" s="163">
        <v>21064</v>
      </c>
      <c r="D1359" s="131"/>
      <c r="E1359" s="160">
        <v>211952019</v>
      </c>
      <c r="F1359" s="84" t="s">
        <v>818</v>
      </c>
      <c r="G1359" s="156"/>
    </row>
    <row r="1360" spans="1:7" ht="12.75">
      <c r="A1360" s="70">
        <v>240314</v>
      </c>
      <c r="B1360" s="81" t="s">
        <v>2968</v>
      </c>
      <c r="C1360" s="163">
        <v>11954</v>
      </c>
      <c r="D1360" s="131"/>
      <c r="E1360" s="160">
        <v>212252022</v>
      </c>
      <c r="F1360" s="84" t="s">
        <v>1204</v>
      </c>
      <c r="G1360" s="156"/>
    </row>
    <row r="1361" spans="1:7" ht="12.75">
      <c r="A1361" s="70">
        <v>240314</v>
      </c>
      <c r="B1361" s="81" t="s">
        <v>2968</v>
      </c>
      <c r="C1361" s="163">
        <v>18734</v>
      </c>
      <c r="D1361" s="131"/>
      <c r="E1361" s="160">
        <v>213652036</v>
      </c>
      <c r="F1361" s="84" t="s">
        <v>1205</v>
      </c>
      <c r="G1361" s="156"/>
    </row>
    <row r="1362" spans="1:7" ht="12.75">
      <c r="A1362" s="70">
        <v>240314</v>
      </c>
      <c r="B1362" s="81" t="s">
        <v>2968</v>
      </c>
      <c r="C1362" s="163">
        <v>14107</v>
      </c>
      <c r="D1362" s="131"/>
      <c r="E1362" s="160">
        <v>215152051</v>
      </c>
      <c r="F1362" s="84" t="s">
        <v>1206</v>
      </c>
      <c r="G1362" s="156"/>
    </row>
    <row r="1363" spans="1:7" ht="12.75">
      <c r="A1363" s="70">
        <v>240314</v>
      </c>
      <c r="B1363" s="81" t="s">
        <v>2968</v>
      </c>
      <c r="C1363" s="163">
        <v>98119</v>
      </c>
      <c r="D1363" s="131"/>
      <c r="E1363" s="160">
        <v>217952079</v>
      </c>
      <c r="F1363" s="84" t="s">
        <v>1207</v>
      </c>
      <c r="G1363" s="156"/>
    </row>
    <row r="1364" spans="1:7" ht="12.75">
      <c r="A1364" s="70">
        <v>240314</v>
      </c>
      <c r="B1364" s="81" t="s">
        <v>2968</v>
      </c>
      <c r="C1364" s="163">
        <v>11164</v>
      </c>
      <c r="D1364" s="131"/>
      <c r="E1364" s="160">
        <v>218352083</v>
      </c>
      <c r="F1364" s="84" t="s">
        <v>497</v>
      </c>
      <c r="G1364" s="156"/>
    </row>
    <row r="1365" spans="1:7" ht="12.75">
      <c r="A1365" s="70">
        <v>240314</v>
      </c>
      <c r="B1365" s="81" t="s">
        <v>2968</v>
      </c>
      <c r="C1365" s="163">
        <v>2296</v>
      </c>
      <c r="D1365" s="131"/>
      <c r="E1365" s="160">
        <v>211052110</v>
      </c>
      <c r="F1365" s="84" t="s">
        <v>1208</v>
      </c>
      <c r="G1365" s="156"/>
    </row>
    <row r="1366" spans="1:7" ht="12.75">
      <c r="A1366" s="70">
        <v>240314</v>
      </c>
      <c r="B1366" s="81" t="s">
        <v>2968</v>
      </c>
      <c r="C1366" s="163">
        <v>16297</v>
      </c>
      <c r="D1366" s="131"/>
      <c r="E1366" s="160">
        <v>210352203</v>
      </c>
      <c r="F1366" s="84" t="s">
        <v>1209</v>
      </c>
      <c r="G1366" s="156"/>
    </row>
    <row r="1367" spans="1:7" ht="12.75">
      <c r="A1367" s="70">
        <v>240314</v>
      </c>
      <c r="B1367" s="81" t="s">
        <v>2968</v>
      </c>
      <c r="C1367" s="163">
        <v>17134</v>
      </c>
      <c r="D1367" s="131"/>
      <c r="E1367" s="160">
        <v>210752207</v>
      </c>
      <c r="F1367" s="84" t="s">
        <v>1210</v>
      </c>
      <c r="G1367" s="156"/>
    </row>
    <row r="1368" spans="1:7" ht="12.75">
      <c r="A1368" s="70">
        <v>240314</v>
      </c>
      <c r="B1368" s="81" t="s">
        <v>2968</v>
      </c>
      <c r="C1368" s="163">
        <v>8899</v>
      </c>
      <c r="D1368" s="131"/>
      <c r="E1368" s="160">
        <v>211052210</v>
      </c>
      <c r="F1368" s="84" t="s">
        <v>1211</v>
      </c>
      <c r="G1368" s="156"/>
    </row>
    <row r="1369" spans="1:7" ht="12.75">
      <c r="A1369" s="70">
        <v>240314</v>
      </c>
      <c r="B1369" s="81" t="s">
        <v>2968</v>
      </c>
      <c r="C1369" s="163">
        <v>31506</v>
      </c>
      <c r="D1369" s="131"/>
      <c r="E1369" s="160">
        <v>211552215</v>
      </c>
      <c r="F1369" s="84" t="s">
        <v>2978</v>
      </c>
      <c r="G1369" s="156"/>
    </row>
    <row r="1370" spans="1:7" ht="12.75">
      <c r="A1370" s="70">
        <v>240314</v>
      </c>
      <c r="B1370" s="81" t="s">
        <v>2968</v>
      </c>
      <c r="C1370" s="163">
        <v>12536</v>
      </c>
      <c r="D1370" s="131"/>
      <c r="E1370" s="160">
        <v>212452224</v>
      </c>
      <c r="F1370" s="84" t="s">
        <v>1212</v>
      </c>
      <c r="G1370" s="156"/>
    </row>
    <row r="1371" spans="1:7" ht="12.75">
      <c r="A1371" s="70">
        <v>240314</v>
      </c>
      <c r="B1371" s="81" t="s">
        <v>2968</v>
      </c>
      <c r="C1371" s="163">
        <v>61758</v>
      </c>
      <c r="D1371" s="131"/>
      <c r="E1371" s="160">
        <v>212752227</v>
      </c>
      <c r="F1371" s="84" t="s">
        <v>1213</v>
      </c>
      <c r="G1371" s="156"/>
    </row>
    <row r="1372" spans="1:7" ht="12.75">
      <c r="A1372" s="70">
        <v>240314</v>
      </c>
      <c r="B1372" s="81" t="s">
        <v>2968</v>
      </c>
      <c r="C1372" s="163">
        <v>12321</v>
      </c>
      <c r="D1372" s="131"/>
      <c r="E1372" s="160">
        <v>214052240</v>
      </c>
      <c r="F1372" s="84" t="s">
        <v>1214</v>
      </c>
      <c r="G1372" s="156"/>
    </row>
    <row r="1373" spans="1:7" ht="12.75">
      <c r="A1373" s="70">
        <v>240314</v>
      </c>
      <c r="B1373" s="81" t="s">
        <v>2968</v>
      </c>
      <c r="C1373" s="163">
        <v>69386</v>
      </c>
      <c r="D1373" s="131"/>
      <c r="E1373" s="160">
        <v>215052250</v>
      </c>
      <c r="F1373" s="84" t="s">
        <v>1215</v>
      </c>
      <c r="G1373" s="156"/>
    </row>
    <row r="1374" spans="1:7" ht="12.75">
      <c r="A1374" s="70">
        <v>240314</v>
      </c>
      <c r="B1374" s="81" t="s">
        <v>2968</v>
      </c>
      <c r="C1374" s="163">
        <v>11958</v>
      </c>
      <c r="D1374" s="131"/>
      <c r="E1374" s="160">
        <v>215452254</v>
      </c>
      <c r="F1374" s="84" t="s">
        <v>1216</v>
      </c>
      <c r="G1374" s="156"/>
    </row>
    <row r="1375" spans="1:7" ht="12.75">
      <c r="A1375" s="70">
        <v>240314</v>
      </c>
      <c r="B1375" s="81" t="s">
        <v>2968</v>
      </c>
      <c r="C1375" s="163">
        <v>22789</v>
      </c>
      <c r="D1375" s="131"/>
      <c r="E1375" s="160">
        <v>215652256</v>
      </c>
      <c r="F1375" s="84" t="s">
        <v>1217</v>
      </c>
      <c r="G1375" s="156"/>
    </row>
    <row r="1376" spans="1:7" ht="12.75">
      <c r="A1376" s="70">
        <v>240314</v>
      </c>
      <c r="B1376" s="81" t="s">
        <v>2968</v>
      </c>
      <c r="C1376" s="163">
        <v>28017</v>
      </c>
      <c r="D1376" s="131"/>
      <c r="E1376" s="160">
        <v>215852258</v>
      </c>
      <c r="F1376" s="84" t="s">
        <v>1218</v>
      </c>
      <c r="G1376" s="156"/>
    </row>
    <row r="1377" spans="1:7" ht="12.75">
      <c r="A1377" s="70">
        <v>240314</v>
      </c>
      <c r="B1377" s="81" t="s">
        <v>2968</v>
      </c>
      <c r="C1377" s="163">
        <v>30712</v>
      </c>
      <c r="D1377" s="131"/>
      <c r="E1377" s="160">
        <v>216052260</v>
      </c>
      <c r="F1377" s="84" t="s">
        <v>701</v>
      </c>
      <c r="G1377" s="156"/>
    </row>
    <row r="1378" spans="1:7" ht="12.75">
      <c r="A1378" s="70">
        <v>240314</v>
      </c>
      <c r="B1378" s="81" t="s">
        <v>2968</v>
      </c>
      <c r="C1378" s="163">
        <v>11970</v>
      </c>
      <c r="D1378" s="131"/>
      <c r="E1378" s="160">
        <v>218752287</v>
      </c>
      <c r="F1378" s="84" t="s">
        <v>1219</v>
      </c>
      <c r="G1378" s="156"/>
    </row>
    <row r="1379" spans="1:7" ht="12.75">
      <c r="A1379" s="70">
        <v>240314</v>
      </c>
      <c r="B1379" s="81" t="s">
        <v>2968</v>
      </c>
      <c r="C1379" s="163">
        <v>33624</v>
      </c>
      <c r="D1379" s="131"/>
      <c r="E1379" s="160">
        <v>211752317</v>
      </c>
      <c r="F1379" s="84" t="s">
        <v>1220</v>
      </c>
      <c r="G1379" s="156"/>
    </row>
    <row r="1380" spans="1:7" ht="12.75">
      <c r="A1380" s="70">
        <v>240314</v>
      </c>
      <c r="B1380" s="81" t="s">
        <v>2968</v>
      </c>
      <c r="C1380" s="163">
        <v>29160</v>
      </c>
      <c r="D1380" s="131"/>
      <c r="E1380" s="160">
        <v>212052320</v>
      </c>
      <c r="F1380" s="84" t="s">
        <v>1221</v>
      </c>
      <c r="G1380" s="156"/>
    </row>
    <row r="1381" spans="1:7" ht="12.75">
      <c r="A1381" s="70">
        <v>240314</v>
      </c>
      <c r="B1381" s="81" t="s">
        <v>2968</v>
      </c>
      <c r="C1381" s="163">
        <v>9182</v>
      </c>
      <c r="D1381" s="131"/>
      <c r="E1381" s="160">
        <v>212352323</v>
      </c>
      <c r="F1381" s="84" t="s">
        <v>1222</v>
      </c>
      <c r="G1381" s="156"/>
    </row>
    <row r="1382" spans="1:7" ht="12.75">
      <c r="A1382" s="70">
        <v>240314</v>
      </c>
      <c r="B1382" s="81" t="s">
        <v>2968</v>
      </c>
      <c r="C1382" s="163">
        <v>13275</v>
      </c>
      <c r="D1382" s="131"/>
      <c r="E1382" s="160">
        <v>215252352</v>
      </c>
      <c r="F1382" s="84" t="s">
        <v>1223</v>
      </c>
      <c r="G1382" s="156"/>
    </row>
    <row r="1383" spans="1:7" ht="12.75">
      <c r="A1383" s="70">
        <v>240314</v>
      </c>
      <c r="B1383" s="81" t="s">
        <v>2968</v>
      </c>
      <c r="C1383" s="163">
        <v>16326</v>
      </c>
      <c r="D1383" s="131"/>
      <c r="E1383" s="160">
        <v>215452354</v>
      </c>
      <c r="F1383" s="84" t="s">
        <v>1224</v>
      </c>
      <c r="G1383" s="156"/>
    </row>
    <row r="1384" spans="1:7" ht="12.75">
      <c r="A1384" s="70">
        <v>240314</v>
      </c>
      <c r="B1384" s="81" t="s">
        <v>2968</v>
      </c>
      <c r="C1384" s="163">
        <v>123471</v>
      </c>
      <c r="D1384" s="131"/>
      <c r="E1384" s="160">
        <v>215652356</v>
      </c>
      <c r="F1384" s="84" t="s">
        <v>1225</v>
      </c>
      <c r="G1384" s="156"/>
    </row>
    <row r="1385" spans="1:7" ht="12.75">
      <c r="A1385" s="70">
        <v>240314</v>
      </c>
      <c r="B1385" s="81" t="s">
        <v>2968</v>
      </c>
      <c r="C1385" s="163">
        <v>28021</v>
      </c>
      <c r="D1385" s="131"/>
      <c r="E1385" s="160">
        <v>217852378</v>
      </c>
      <c r="F1385" s="84" t="s">
        <v>1226</v>
      </c>
      <c r="G1385" s="156"/>
    </row>
    <row r="1386" spans="1:7" ht="12.75">
      <c r="A1386" s="70">
        <v>240314</v>
      </c>
      <c r="B1386" s="81" t="s">
        <v>2968</v>
      </c>
      <c r="C1386" s="163">
        <v>24910</v>
      </c>
      <c r="D1386" s="131"/>
      <c r="E1386" s="160">
        <v>218152381</v>
      </c>
      <c r="F1386" s="84" t="s">
        <v>1227</v>
      </c>
      <c r="G1386" s="156"/>
    </row>
    <row r="1387" spans="1:7" ht="12.75">
      <c r="A1387" s="70">
        <v>240314</v>
      </c>
      <c r="B1387" s="81" t="s">
        <v>2968</v>
      </c>
      <c r="C1387" s="163">
        <v>9700</v>
      </c>
      <c r="D1387" s="131"/>
      <c r="E1387" s="160">
        <v>218552385</v>
      </c>
      <c r="F1387" s="84" t="s">
        <v>1228</v>
      </c>
      <c r="G1387" s="156"/>
    </row>
    <row r="1388" spans="1:7" ht="12.75">
      <c r="A1388" s="70">
        <v>240314</v>
      </c>
      <c r="B1388" s="81" t="s">
        <v>2968</v>
      </c>
      <c r="C1388" s="163">
        <v>23141</v>
      </c>
      <c r="D1388" s="131"/>
      <c r="E1388" s="160">
        <v>219052390</v>
      </c>
      <c r="F1388" s="84" t="s">
        <v>1229</v>
      </c>
      <c r="G1388" s="156"/>
    </row>
    <row r="1389" spans="1:7" ht="12.75">
      <c r="A1389" s="70">
        <v>240314</v>
      </c>
      <c r="B1389" s="81" t="s">
        <v>2968</v>
      </c>
      <c r="C1389" s="163">
        <v>34095</v>
      </c>
      <c r="D1389" s="131"/>
      <c r="E1389" s="160">
        <v>219952399</v>
      </c>
      <c r="F1389" s="84" t="s">
        <v>3167</v>
      </c>
      <c r="G1389" s="156"/>
    </row>
    <row r="1390" spans="1:7" ht="12.75">
      <c r="A1390" s="70">
        <v>240314</v>
      </c>
      <c r="B1390" s="81" t="s">
        <v>2968</v>
      </c>
      <c r="C1390" s="163">
        <v>21543</v>
      </c>
      <c r="D1390" s="131"/>
      <c r="E1390" s="160">
        <v>210552405</v>
      </c>
      <c r="F1390" s="84" t="s">
        <v>1230</v>
      </c>
      <c r="G1390" s="156"/>
    </row>
    <row r="1391" spans="1:7" ht="12.75">
      <c r="A1391" s="70">
        <v>240314</v>
      </c>
      <c r="B1391" s="81" t="s">
        <v>2968</v>
      </c>
      <c r="C1391" s="163">
        <v>22244</v>
      </c>
      <c r="D1391" s="131"/>
      <c r="E1391" s="160">
        <v>211152411</v>
      </c>
      <c r="F1391" s="84" t="s">
        <v>1231</v>
      </c>
      <c r="G1391" s="156"/>
    </row>
    <row r="1392" spans="1:7" ht="12.75">
      <c r="A1392" s="70">
        <v>240314</v>
      </c>
      <c r="B1392" s="81" t="s">
        <v>2968</v>
      </c>
      <c r="C1392" s="163">
        <v>21895</v>
      </c>
      <c r="D1392" s="131"/>
      <c r="E1392" s="160">
        <v>211852418</v>
      </c>
      <c r="F1392" s="84" t="s">
        <v>1232</v>
      </c>
      <c r="G1392" s="156"/>
    </row>
    <row r="1393" spans="1:7" ht="12.75">
      <c r="A1393" s="70">
        <v>240314</v>
      </c>
      <c r="B1393" s="81" t="s">
        <v>2968</v>
      </c>
      <c r="C1393" s="163">
        <v>38352</v>
      </c>
      <c r="D1393" s="131"/>
      <c r="E1393" s="160">
        <v>212752427</v>
      </c>
      <c r="F1393" s="84" t="s">
        <v>1233</v>
      </c>
      <c r="G1393" s="156"/>
    </row>
    <row r="1394" spans="1:7" ht="12.75">
      <c r="A1394" s="70">
        <v>240314</v>
      </c>
      <c r="B1394" s="81" t="s">
        <v>2968</v>
      </c>
      <c r="C1394" s="163">
        <v>12000</v>
      </c>
      <c r="D1394" s="131"/>
      <c r="E1394" s="160">
        <v>213552435</v>
      </c>
      <c r="F1394" s="84" t="s">
        <v>1234</v>
      </c>
      <c r="G1394" s="156"/>
    </row>
    <row r="1395" spans="1:7" ht="12.75">
      <c r="A1395" s="70">
        <v>240314</v>
      </c>
      <c r="B1395" s="81" t="s">
        <v>2968</v>
      </c>
      <c r="C1395" s="163">
        <v>986</v>
      </c>
      <c r="D1395" s="131"/>
      <c r="E1395" s="160">
        <v>217352473</v>
      </c>
      <c r="F1395" s="84" t="s">
        <v>918</v>
      </c>
      <c r="G1395" s="156"/>
    </row>
    <row r="1396" spans="1:7" ht="12.75">
      <c r="A1396" s="70">
        <v>240314</v>
      </c>
      <c r="B1396" s="81" t="s">
        <v>2968</v>
      </c>
      <c r="C1396" s="163">
        <v>4720</v>
      </c>
      <c r="D1396" s="131"/>
      <c r="E1396" s="160">
        <v>218052480</v>
      </c>
      <c r="F1396" s="84" t="s">
        <v>2983</v>
      </c>
      <c r="G1396" s="156"/>
    </row>
    <row r="1397" spans="1:7" ht="12.75">
      <c r="A1397" s="70">
        <v>240314</v>
      </c>
      <c r="B1397" s="81" t="s">
        <v>2968</v>
      </c>
      <c r="C1397" s="163">
        <v>48063</v>
      </c>
      <c r="D1397" s="131"/>
      <c r="E1397" s="160">
        <v>219052490</v>
      </c>
      <c r="F1397" s="84" t="s">
        <v>1235</v>
      </c>
      <c r="G1397" s="156"/>
    </row>
    <row r="1398" spans="1:7" ht="12.75">
      <c r="A1398" s="70">
        <v>240314</v>
      </c>
      <c r="B1398" s="81" t="s">
        <v>2968</v>
      </c>
      <c r="C1398" s="163">
        <v>9034</v>
      </c>
      <c r="D1398" s="131"/>
      <c r="E1398" s="160">
        <v>210652506</v>
      </c>
      <c r="F1398" s="84" t="s">
        <v>1236</v>
      </c>
      <c r="G1398" s="156"/>
    </row>
    <row r="1399" spans="1:7" ht="12.75">
      <c r="A1399" s="70">
        <v>240314</v>
      </c>
      <c r="B1399" s="81" t="s">
        <v>2968</v>
      </c>
      <c r="C1399" s="163">
        <v>20690</v>
      </c>
      <c r="D1399" s="131"/>
      <c r="E1399" s="160">
        <v>212052520</v>
      </c>
      <c r="F1399" s="84" t="s">
        <v>1237</v>
      </c>
      <c r="G1399" s="156"/>
    </row>
    <row r="1400" spans="1:7" ht="12.75">
      <c r="A1400" s="70">
        <v>240314</v>
      </c>
      <c r="B1400" s="81" t="s">
        <v>2968</v>
      </c>
      <c r="C1400" s="163">
        <v>23712</v>
      </c>
      <c r="D1400" s="131"/>
      <c r="E1400" s="160">
        <v>214052540</v>
      </c>
      <c r="F1400" s="84" t="s">
        <v>1238</v>
      </c>
      <c r="G1400" s="156"/>
    </row>
    <row r="1401" spans="1:7" ht="12.75">
      <c r="A1401" s="70">
        <v>240314</v>
      </c>
      <c r="B1401" s="81" t="s">
        <v>2968</v>
      </c>
      <c r="C1401" s="163">
        <v>19447</v>
      </c>
      <c r="D1401" s="131"/>
      <c r="E1401" s="160">
        <v>216052560</v>
      </c>
      <c r="F1401" s="84" t="s">
        <v>1239</v>
      </c>
      <c r="G1401" s="156"/>
    </row>
    <row r="1402" spans="1:7" ht="12.75">
      <c r="A1402" s="70">
        <v>240314</v>
      </c>
      <c r="B1402" s="81" t="s">
        <v>2968</v>
      </c>
      <c r="C1402" s="163">
        <v>9616</v>
      </c>
      <c r="D1402" s="131"/>
      <c r="E1402" s="160">
        <v>216552565</v>
      </c>
      <c r="F1402" s="84" t="s">
        <v>1240</v>
      </c>
      <c r="G1402" s="156"/>
    </row>
    <row r="1403" spans="1:7" ht="12.75">
      <c r="A1403" s="70">
        <v>240314</v>
      </c>
      <c r="B1403" s="81" t="s">
        <v>2968</v>
      </c>
      <c r="C1403" s="163">
        <v>14892</v>
      </c>
      <c r="D1403" s="131"/>
      <c r="E1403" s="160">
        <v>217352573</v>
      </c>
      <c r="F1403" s="84" t="s">
        <v>1241</v>
      </c>
      <c r="G1403" s="156"/>
    </row>
    <row r="1404" spans="1:7" ht="12.75">
      <c r="A1404" s="70">
        <v>240314</v>
      </c>
      <c r="B1404" s="81" t="s">
        <v>2968</v>
      </c>
      <c r="C1404" s="163">
        <v>22198</v>
      </c>
      <c r="D1404" s="131"/>
      <c r="E1404" s="160">
        <v>218552585</v>
      </c>
      <c r="F1404" s="84" t="s">
        <v>1242</v>
      </c>
      <c r="G1404" s="156"/>
    </row>
    <row r="1405" spans="1:7" ht="12.75">
      <c r="A1405" s="70">
        <v>240314</v>
      </c>
      <c r="B1405" s="81" t="s">
        <v>2968</v>
      </c>
      <c r="C1405" s="163">
        <v>32469</v>
      </c>
      <c r="D1405" s="131"/>
      <c r="E1405" s="160">
        <v>211252612</v>
      </c>
      <c r="F1405" s="84" t="s">
        <v>948</v>
      </c>
      <c r="G1405" s="156"/>
    </row>
    <row r="1406" spans="1:7" ht="12.75">
      <c r="A1406" s="70">
        <v>240314</v>
      </c>
      <c r="B1406" s="81" t="s">
        <v>2968</v>
      </c>
      <c r="C1406" s="163">
        <v>55068</v>
      </c>
      <c r="D1406" s="131"/>
      <c r="E1406" s="160">
        <v>212152621</v>
      </c>
      <c r="F1406" s="84" t="s">
        <v>1243</v>
      </c>
      <c r="G1406" s="156"/>
    </row>
    <row r="1407" spans="1:7" ht="12.75">
      <c r="A1407" s="70">
        <v>240314</v>
      </c>
      <c r="B1407" s="81" t="s">
        <v>2968</v>
      </c>
      <c r="C1407" s="163">
        <v>60421</v>
      </c>
      <c r="D1407" s="131"/>
      <c r="E1407" s="160">
        <v>217852678</v>
      </c>
      <c r="F1407" s="84" t="s">
        <v>1244</v>
      </c>
      <c r="G1407" s="156"/>
    </row>
    <row r="1408" spans="1:7" ht="12.75">
      <c r="A1408" s="70">
        <v>240314</v>
      </c>
      <c r="B1408" s="81" t="s">
        <v>2968</v>
      </c>
      <c r="C1408" s="163">
        <v>35063</v>
      </c>
      <c r="D1408" s="131"/>
      <c r="E1408" s="160">
        <v>218352683</v>
      </c>
      <c r="F1408" s="84" t="s">
        <v>1245</v>
      </c>
      <c r="G1408" s="156"/>
    </row>
    <row r="1409" spans="1:7" ht="12.75">
      <c r="A1409" s="70">
        <v>240314</v>
      </c>
      <c r="B1409" s="81" t="s">
        <v>2968</v>
      </c>
      <c r="C1409" s="163">
        <v>14702</v>
      </c>
      <c r="D1409" s="131"/>
      <c r="E1409" s="160">
        <v>218552685</v>
      </c>
      <c r="F1409" s="84" t="s">
        <v>952</v>
      </c>
      <c r="G1409" s="156"/>
    </row>
    <row r="1410" spans="1:7" ht="12.75">
      <c r="A1410" s="70">
        <v>240314</v>
      </c>
      <c r="B1410" s="81" t="s">
        <v>2968</v>
      </c>
      <c r="C1410" s="163">
        <v>28082</v>
      </c>
      <c r="D1410" s="131"/>
      <c r="E1410" s="160">
        <v>218752687</v>
      </c>
      <c r="F1410" s="84" t="s">
        <v>1246</v>
      </c>
      <c r="G1410" s="156"/>
    </row>
    <row r="1411" spans="1:7" ht="12.75">
      <c r="A1411" s="70">
        <v>240314</v>
      </c>
      <c r="B1411" s="81" t="s">
        <v>2968</v>
      </c>
      <c r="C1411" s="163">
        <v>26085</v>
      </c>
      <c r="D1411" s="131"/>
      <c r="E1411" s="160">
        <v>219352693</v>
      </c>
      <c r="F1411" s="84" t="s">
        <v>3345</v>
      </c>
      <c r="G1411" s="156"/>
    </row>
    <row r="1412" spans="1:7" ht="12.75">
      <c r="A1412" s="70">
        <v>240314</v>
      </c>
      <c r="B1412" s="81" t="s">
        <v>2968</v>
      </c>
      <c r="C1412" s="163">
        <v>10738</v>
      </c>
      <c r="D1412" s="131"/>
      <c r="E1412" s="160">
        <v>219452694</v>
      </c>
      <c r="F1412" s="84" t="s">
        <v>1247</v>
      </c>
      <c r="G1412" s="156"/>
    </row>
    <row r="1413" spans="1:7" ht="12.75">
      <c r="A1413" s="70">
        <v>240314</v>
      </c>
      <c r="B1413" s="81" t="s">
        <v>2968</v>
      </c>
      <c r="C1413" s="163">
        <v>35091</v>
      </c>
      <c r="D1413" s="131"/>
      <c r="E1413" s="160">
        <v>219652696</v>
      </c>
      <c r="F1413" s="84" t="s">
        <v>3217</v>
      </c>
      <c r="G1413" s="156"/>
    </row>
    <row r="1414" spans="1:7" ht="12.75">
      <c r="A1414" s="70">
        <v>240314</v>
      </c>
      <c r="B1414" s="81" t="s">
        <v>2968</v>
      </c>
      <c r="C1414" s="163">
        <v>20901</v>
      </c>
      <c r="D1414" s="131"/>
      <c r="E1414" s="160">
        <v>219952699</v>
      </c>
      <c r="F1414" s="84" t="s">
        <v>1248</v>
      </c>
      <c r="G1414" s="156"/>
    </row>
    <row r="1415" spans="1:7" ht="12.75">
      <c r="A1415" s="70">
        <v>240314</v>
      </c>
      <c r="B1415" s="81" t="s">
        <v>2968</v>
      </c>
      <c r="C1415" s="163">
        <v>10792</v>
      </c>
      <c r="D1415" s="131"/>
      <c r="E1415" s="160">
        <v>212052720</v>
      </c>
      <c r="F1415" s="84" t="s">
        <v>1249</v>
      </c>
      <c r="G1415" s="156"/>
    </row>
    <row r="1416" spans="1:7" ht="12.75">
      <c r="A1416" s="70">
        <v>240314</v>
      </c>
      <c r="B1416" s="81" t="s">
        <v>2968</v>
      </c>
      <c r="C1416" s="163">
        <v>17201</v>
      </c>
      <c r="D1416" s="131"/>
      <c r="E1416" s="160">
        <v>218652786</v>
      </c>
      <c r="F1416" s="84" t="s">
        <v>1250</v>
      </c>
      <c r="G1416" s="156"/>
    </row>
    <row r="1417" spans="1:7" ht="12.75">
      <c r="A1417" s="70">
        <v>240314</v>
      </c>
      <c r="B1417" s="81" t="s">
        <v>2968</v>
      </c>
      <c r="C1417" s="163">
        <v>10907</v>
      </c>
      <c r="D1417" s="131"/>
      <c r="E1417" s="160">
        <v>218852788</v>
      </c>
      <c r="F1417" s="84" t="s">
        <v>1251</v>
      </c>
      <c r="G1417" s="156"/>
    </row>
    <row r="1418" spans="1:7" ht="12.75">
      <c r="A1418" s="70">
        <v>240314</v>
      </c>
      <c r="B1418" s="81" t="s">
        <v>2968</v>
      </c>
      <c r="C1418" s="163">
        <v>70046</v>
      </c>
      <c r="D1418" s="131"/>
      <c r="E1418" s="160">
        <v>213852838</v>
      </c>
      <c r="F1418" s="84" t="s">
        <v>1252</v>
      </c>
      <c r="G1418" s="156"/>
    </row>
    <row r="1419" spans="1:7" ht="12.75">
      <c r="A1419" s="70">
        <v>240314</v>
      </c>
      <c r="B1419" s="81" t="s">
        <v>2968</v>
      </c>
      <c r="C1419" s="163">
        <v>14965</v>
      </c>
      <c r="D1419" s="131"/>
      <c r="E1419" s="160">
        <v>218552885</v>
      </c>
      <c r="F1419" s="84" t="s">
        <v>1253</v>
      </c>
      <c r="G1419" s="156"/>
    </row>
    <row r="1420" spans="1:7" ht="12.75">
      <c r="A1420" s="70">
        <v>240314</v>
      </c>
      <c r="B1420" s="81" t="s">
        <v>2968</v>
      </c>
      <c r="C1420" s="163">
        <v>62960</v>
      </c>
      <c r="D1420" s="131"/>
      <c r="E1420" s="160">
        <v>210354003</v>
      </c>
      <c r="F1420" s="84" t="s">
        <v>1254</v>
      </c>
      <c r="G1420" s="156"/>
    </row>
    <row r="1421" spans="1:7" ht="12.75">
      <c r="A1421" s="70">
        <v>240314</v>
      </c>
      <c r="B1421" s="81" t="s">
        <v>2968</v>
      </c>
      <c r="C1421" s="163">
        <v>16395</v>
      </c>
      <c r="D1421" s="131"/>
      <c r="E1421" s="160">
        <v>215154051</v>
      </c>
      <c r="F1421" s="84" t="s">
        <v>1255</v>
      </c>
      <c r="G1421" s="156"/>
    </row>
    <row r="1422" spans="1:7" ht="12.75">
      <c r="A1422" s="70">
        <v>240314</v>
      </c>
      <c r="B1422" s="81" t="s">
        <v>2968</v>
      </c>
      <c r="C1422" s="163">
        <v>11048</v>
      </c>
      <c r="D1422" s="131"/>
      <c r="E1422" s="160">
        <v>219954099</v>
      </c>
      <c r="F1422" s="84" t="s">
        <v>1256</v>
      </c>
      <c r="G1422" s="156"/>
    </row>
    <row r="1423" spans="1:7" ht="12.75">
      <c r="A1423" s="70">
        <v>240314</v>
      </c>
      <c r="B1423" s="81" t="s">
        <v>2968</v>
      </c>
      <c r="C1423" s="163">
        <v>10183</v>
      </c>
      <c r="D1423" s="131"/>
      <c r="E1423" s="160">
        <v>210954109</v>
      </c>
      <c r="F1423" s="84" t="s">
        <v>1257</v>
      </c>
      <c r="G1423" s="156"/>
    </row>
    <row r="1424" spans="1:7" ht="12.75">
      <c r="A1424" s="70">
        <v>240314</v>
      </c>
      <c r="B1424" s="81" t="s">
        <v>2968</v>
      </c>
      <c r="C1424" s="163">
        <v>3833</v>
      </c>
      <c r="D1424" s="131"/>
      <c r="E1424" s="160">
        <v>212554125</v>
      </c>
      <c r="F1424" s="84" t="s">
        <v>1258</v>
      </c>
      <c r="G1424" s="156"/>
    </row>
    <row r="1425" spans="1:7" ht="12.75">
      <c r="A1425" s="70">
        <v>240314</v>
      </c>
      <c r="B1425" s="81" t="s">
        <v>2968</v>
      </c>
      <c r="C1425" s="163">
        <v>21707</v>
      </c>
      <c r="D1425" s="131"/>
      <c r="E1425" s="160">
        <v>212854128</v>
      </c>
      <c r="F1425" s="84" t="s">
        <v>1259</v>
      </c>
      <c r="G1425" s="156"/>
    </row>
    <row r="1426" spans="1:7" ht="12.75">
      <c r="A1426" s="70">
        <v>240314</v>
      </c>
      <c r="B1426" s="81" t="s">
        <v>2968</v>
      </c>
      <c r="C1426" s="163">
        <v>18869</v>
      </c>
      <c r="D1426" s="131"/>
      <c r="E1426" s="160">
        <v>217254172</v>
      </c>
      <c r="F1426" s="84" t="s">
        <v>1260</v>
      </c>
      <c r="G1426" s="156"/>
    </row>
    <row r="1427" spans="1:7" ht="12.75">
      <c r="A1427" s="70">
        <v>240314</v>
      </c>
      <c r="B1427" s="81" t="s">
        <v>2968</v>
      </c>
      <c r="C1427" s="163">
        <v>16056</v>
      </c>
      <c r="D1427" s="131"/>
      <c r="E1427" s="160">
        <v>217454174</v>
      </c>
      <c r="F1427" s="84" t="s">
        <v>1261</v>
      </c>
      <c r="G1427" s="156"/>
    </row>
    <row r="1428" spans="1:7" ht="12.75">
      <c r="A1428" s="70">
        <v>240314</v>
      </c>
      <c r="B1428" s="81" t="s">
        <v>2968</v>
      </c>
      <c r="C1428" s="163">
        <v>32031</v>
      </c>
      <c r="D1428" s="131"/>
      <c r="E1428" s="160">
        <v>210654206</v>
      </c>
      <c r="F1428" s="84" t="s">
        <v>1262</v>
      </c>
      <c r="G1428" s="156"/>
    </row>
    <row r="1429" spans="1:7" ht="12.75">
      <c r="A1429" s="70">
        <v>240314</v>
      </c>
      <c r="B1429" s="81" t="s">
        <v>2968</v>
      </c>
      <c r="C1429" s="163">
        <v>15739</v>
      </c>
      <c r="D1429" s="131"/>
      <c r="E1429" s="160">
        <v>212354223</v>
      </c>
      <c r="F1429" s="84" t="s">
        <v>1263</v>
      </c>
      <c r="G1429" s="156"/>
    </row>
    <row r="1430" spans="1:7" ht="12.75">
      <c r="A1430" s="70">
        <v>240314</v>
      </c>
      <c r="B1430" s="81" t="s">
        <v>2968</v>
      </c>
      <c r="C1430" s="163">
        <v>6865</v>
      </c>
      <c r="D1430" s="131"/>
      <c r="E1430" s="160">
        <v>213954239</v>
      </c>
      <c r="F1430" s="84" t="s">
        <v>1264</v>
      </c>
      <c r="G1430" s="156"/>
    </row>
    <row r="1431" spans="1:7" ht="12.75">
      <c r="A1431" s="70">
        <v>240314</v>
      </c>
      <c r="B1431" s="81" t="s">
        <v>2968</v>
      </c>
      <c r="C1431" s="163">
        <v>26898</v>
      </c>
      <c r="D1431" s="131"/>
      <c r="E1431" s="160">
        <v>214554245</v>
      </c>
      <c r="F1431" s="84" t="s">
        <v>1044</v>
      </c>
      <c r="G1431" s="156"/>
    </row>
    <row r="1432" spans="1:7" ht="12.75">
      <c r="A1432" s="70">
        <v>240314</v>
      </c>
      <c r="B1432" s="81" t="s">
        <v>2968</v>
      </c>
      <c r="C1432" s="163">
        <v>18246</v>
      </c>
      <c r="D1432" s="131"/>
      <c r="E1432" s="160">
        <v>215054250</v>
      </c>
      <c r="F1432" s="84" t="s">
        <v>1265</v>
      </c>
      <c r="G1432" s="156"/>
    </row>
    <row r="1433" spans="1:7" ht="12.75">
      <c r="A1433" s="70">
        <v>240314</v>
      </c>
      <c r="B1433" s="81" t="s">
        <v>2968</v>
      </c>
      <c r="C1433" s="163">
        <v>36240</v>
      </c>
      <c r="D1433" s="131"/>
      <c r="E1433" s="160">
        <v>216154261</v>
      </c>
      <c r="F1433" s="84" t="s">
        <v>1266</v>
      </c>
      <c r="G1433" s="156"/>
    </row>
    <row r="1434" spans="1:7" ht="12.75">
      <c r="A1434" s="70">
        <v>240314</v>
      </c>
      <c r="B1434" s="81" t="s">
        <v>2968</v>
      </c>
      <c r="C1434" s="163">
        <v>11114</v>
      </c>
      <c r="D1434" s="131"/>
      <c r="E1434" s="160">
        <v>211354313</v>
      </c>
      <c r="F1434" s="84" t="s">
        <v>1267</v>
      </c>
      <c r="G1434" s="156"/>
    </row>
    <row r="1435" spans="1:7" ht="12.75">
      <c r="A1435" s="70">
        <v>240314</v>
      </c>
      <c r="B1435" s="81" t="s">
        <v>2968</v>
      </c>
      <c r="C1435" s="163">
        <v>19147</v>
      </c>
      <c r="D1435" s="131"/>
      <c r="E1435" s="160">
        <v>214454344</v>
      </c>
      <c r="F1435" s="84" t="s">
        <v>1268</v>
      </c>
      <c r="G1435" s="156"/>
    </row>
    <row r="1436" spans="1:7" ht="12.75">
      <c r="A1436" s="70">
        <v>240314</v>
      </c>
      <c r="B1436" s="81" t="s">
        <v>2968</v>
      </c>
      <c r="C1436" s="163">
        <v>4044</v>
      </c>
      <c r="D1436" s="131"/>
      <c r="E1436" s="160">
        <v>214754347</v>
      </c>
      <c r="F1436" s="84" t="s">
        <v>1269</v>
      </c>
      <c r="G1436" s="156"/>
    </row>
    <row r="1437" spans="1:7" ht="12.75">
      <c r="A1437" s="70">
        <v>240314</v>
      </c>
      <c r="B1437" s="81" t="s">
        <v>2968</v>
      </c>
      <c r="C1437" s="163">
        <v>9494</v>
      </c>
      <c r="D1437" s="131"/>
      <c r="E1437" s="160">
        <v>217754377</v>
      </c>
      <c r="F1437" s="84" t="s">
        <v>1270</v>
      </c>
      <c r="G1437" s="156"/>
    </row>
    <row r="1438" spans="1:7" ht="12.75">
      <c r="A1438" s="70">
        <v>240314</v>
      </c>
      <c r="B1438" s="81" t="s">
        <v>2968</v>
      </c>
      <c r="C1438" s="163">
        <v>21108</v>
      </c>
      <c r="D1438" s="131"/>
      <c r="E1438" s="160">
        <v>218554385</v>
      </c>
      <c r="F1438" s="84" t="s">
        <v>1271</v>
      </c>
      <c r="G1438" s="156"/>
    </row>
    <row r="1439" spans="1:7" ht="12.75">
      <c r="A1439" s="70">
        <v>240314</v>
      </c>
      <c r="B1439" s="81" t="s">
        <v>2968</v>
      </c>
      <c r="C1439" s="163">
        <v>15024</v>
      </c>
      <c r="D1439" s="131"/>
      <c r="E1439" s="160">
        <v>219854398</v>
      </c>
      <c r="F1439" s="84" t="s">
        <v>1272</v>
      </c>
      <c r="G1439" s="156"/>
    </row>
    <row r="1440" spans="1:7" ht="12.75">
      <c r="A1440" s="70">
        <v>240314</v>
      </c>
      <c r="B1440" s="81" t="s">
        <v>2968</v>
      </c>
      <c r="C1440" s="163">
        <v>56983</v>
      </c>
      <c r="D1440" s="131"/>
      <c r="E1440" s="160">
        <v>210554405</v>
      </c>
      <c r="F1440" s="84" t="s">
        <v>1273</v>
      </c>
      <c r="G1440" s="156"/>
    </row>
    <row r="1441" spans="1:7" ht="12.75">
      <c r="A1441" s="70">
        <v>240314</v>
      </c>
      <c r="B1441" s="81" t="s">
        <v>2968</v>
      </c>
      <c r="C1441" s="163">
        <v>5375</v>
      </c>
      <c r="D1441" s="131"/>
      <c r="E1441" s="160">
        <v>211854418</v>
      </c>
      <c r="F1441" s="84" t="s">
        <v>1274</v>
      </c>
      <c r="G1441" s="156"/>
    </row>
    <row r="1442" spans="1:7" ht="12.75">
      <c r="A1442" s="70">
        <v>240314</v>
      </c>
      <c r="B1442" s="81" t="s">
        <v>2968</v>
      </c>
      <c r="C1442" s="163">
        <v>5233</v>
      </c>
      <c r="D1442" s="131"/>
      <c r="E1442" s="160">
        <v>218054480</v>
      </c>
      <c r="F1442" s="84" t="s">
        <v>1275</v>
      </c>
      <c r="G1442" s="156"/>
    </row>
    <row r="1443" spans="1:7" ht="12.75">
      <c r="A1443" s="70">
        <v>240314</v>
      </c>
      <c r="B1443" s="81" t="s">
        <v>2968</v>
      </c>
      <c r="C1443" s="163">
        <v>128313</v>
      </c>
      <c r="D1443" s="131"/>
      <c r="E1443" s="160">
        <v>219854498</v>
      </c>
      <c r="F1443" s="84" t="s">
        <v>1276</v>
      </c>
      <c r="G1443" s="156"/>
    </row>
    <row r="1444" spans="1:7" ht="12.75">
      <c r="A1444" s="70">
        <v>240314</v>
      </c>
      <c r="B1444" s="81" t="s">
        <v>2968</v>
      </c>
      <c r="C1444" s="163">
        <v>61056</v>
      </c>
      <c r="D1444" s="131"/>
      <c r="E1444" s="160">
        <v>211854518</v>
      </c>
      <c r="F1444" s="84" t="s">
        <v>1277</v>
      </c>
      <c r="G1444" s="156"/>
    </row>
    <row r="1445" spans="1:7" ht="12.75">
      <c r="A1445" s="70">
        <v>240314</v>
      </c>
      <c r="B1445" s="81" t="s">
        <v>2968</v>
      </c>
      <c r="C1445" s="163">
        <v>6962</v>
      </c>
      <c r="D1445" s="131"/>
      <c r="E1445" s="160">
        <v>212054520</v>
      </c>
      <c r="F1445" s="84" t="s">
        <v>1278</v>
      </c>
      <c r="G1445" s="156"/>
    </row>
    <row r="1446" spans="1:7" ht="12.75">
      <c r="A1446" s="70">
        <v>240314</v>
      </c>
      <c r="B1446" s="81" t="s">
        <v>2968</v>
      </c>
      <c r="C1446" s="163">
        <v>9243</v>
      </c>
      <c r="D1446" s="131"/>
      <c r="E1446" s="160">
        <v>215354553</v>
      </c>
      <c r="F1446" s="84" t="s">
        <v>1279</v>
      </c>
      <c r="G1446" s="156"/>
    </row>
    <row r="1447" spans="1:7" ht="12.75">
      <c r="A1447" s="70">
        <v>240314</v>
      </c>
      <c r="B1447" s="81" t="s">
        <v>2968</v>
      </c>
      <c r="C1447" s="163">
        <v>6836</v>
      </c>
      <c r="D1447" s="131"/>
      <c r="E1447" s="160">
        <v>219954599</v>
      </c>
      <c r="F1447" s="84" t="s">
        <v>1280</v>
      </c>
      <c r="G1447" s="156"/>
    </row>
    <row r="1448" spans="1:7" ht="12.75">
      <c r="A1448" s="70">
        <v>240314</v>
      </c>
      <c r="B1448" s="81" t="s">
        <v>2968</v>
      </c>
      <c r="C1448" s="163">
        <v>16178</v>
      </c>
      <c r="D1448" s="131"/>
      <c r="E1448" s="160">
        <v>216054660</v>
      </c>
      <c r="F1448" s="84" t="s">
        <v>1281</v>
      </c>
      <c r="G1448" s="156"/>
    </row>
    <row r="1449" spans="1:7" ht="12.75">
      <c r="A1449" s="70">
        <v>240314</v>
      </c>
      <c r="B1449" s="81" t="s">
        <v>2968</v>
      </c>
      <c r="C1449" s="163">
        <v>22069</v>
      </c>
      <c r="D1449" s="131"/>
      <c r="E1449" s="160">
        <v>217054670</v>
      </c>
      <c r="F1449" s="84" t="s">
        <v>1282</v>
      </c>
      <c r="G1449" s="156"/>
    </row>
    <row r="1450" spans="1:7" ht="12.75">
      <c r="A1450" s="70">
        <v>240314</v>
      </c>
      <c r="B1450" s="81" t="s">
        <v>2968</v>
      </c>
      <c r="C1450" s="163">
        <v>7248</v>
      </c>
      <c r="D1450" s="131"/>
      <c r="E1450" s="160">
        <v>217354673</v>
      </c>
      <c r="F1450" s="84" t="s">
        <v>954</v>
      </c>
      <c r="G1450" s="156"/>
    </row>
    <row r="1451" spans="1:7" ht="12.75">
      <c r="A1451" s="70">
        <v>240314</v>
      </c>
      <c r="B1451" s="81" t="s">
        <v>2968</v>
      </c>
      <c r="C1451" s="163">
        <v>5705</v>
      </c>
      <c r="D1451" s="131"/>
      <c r="E1451" s="160">
        <v>218054680</v>
      </c>
      <c r="F1451" s="84" t="s">
        <v>1283</v>
      </c>
      <c r="G1451" s="156"/>
    </row>
    <row r="1452" spans="1:7" ht="12.75">
      <c r="A1452" s="70">
        <v>240314</v>
      </c>
      <c r="B1452" s="81" t="s">
        <v>2968</v>
      </c>
      <c r="C1452" s="163">
        <v>43871</v>
      </c>
      <c r="D1452" s="131"/>
      <c r="E1452" s="160">
        <v>212054720</v>
      </c>
      <c r="F1452" s="84" t="s">
        <v>1284</v>
      </c>
      <c r="G1452" s="156"/>
    </row>
    <row r="1453" spans="1:7" ht="12.75">
      <c r="A1453" s="70">
        <v>240314</v>
      </c>
      <c r="B1453" s="81" t="s">
        <v>2968</v>
      </c>
      <c r="C1453" s="163">
        <v>8567</v>
      </c>
      <c r="D1453" s="131"/>
      <c r="E1453" s="160">
        <v>214354743</v>
      </c>
      <c r="F1453" s="84" t="s">
        <v>1285</v>
      </c>
      <c r="G1453" s="156"/>
    </row>
    <row r="1454" spans="1:7" ht="12.75">
      <c r="A1454" s="70">
        <v>240314</v>
      </c>
      <c r="B1454" s="81" t="s">
        <v>2968</v>
      </c>
      <c r="C1454" s="163">
        <v>24034</v>
      </c>
      <c r="D1454" s="131"/>
      <c r="E1454" s="160">
        <v>210054800</v>
      </c>
      <c r="F1454" s="84" t="s">
        <v>1286</v>
      </c>
      <c r="G1454" s="156"/>
    </row>
    <row r="1455" spans="1:7" ht="12.75">
      <c r="A1455" s="70">
        <v>240314</v>
      </c>
      <c r="B1455" s="81" t="s">
        <v>2968</v>
      </c>
      <c r="C1455" s="163">
        <v>70522</v>
      </c>
      <c r="D1455" s="131"/>
      <c r="E1455" s="160">
        <v>211054810</v>
      </c>
      <c r="F1455" s="84" t="s">
        <v>1287</v>
      </c>
      <c r="G1455" s="156"/>
    </row>
    <row r="1456" spans="1:7" ht="12.75">
      <c r="A1456" s="70">
        <v>240314</v>
      </c>
      <c r="B1456" s="81" t="s">
        <v>2968</v>
      </c>
      <c r="C1456" s="163">
        <v>26110</v>
      </c>
      <c r="D1456" s="131"/>
      <c r="E1456" s="160">
        <v>212054820</v>
      </c>
      <c r="F1456" s="84" t="s">
        <v>3233</v>
      </c>
      <c r="G1456" s="156"/>
    </row>
    <row r="1457" spans="1:7" ht="12.75">
      <c r="A1457" s="70">
        <v>240314</v>
      </c>
      <c r="B1457" s="81" t="s">
        <v>2968</v>
      </c>
      <c r="C1457" s="163">
        <v>11595</v>
      </c>
      <c r="D1457" s="131"/>
      <c r="E1457" s="160">
        <v>217154871</v>
      </c>
      <c r="F1457" s="84" t="s">
        <v>1288</v>
      </c>
      <c r="G1457" s="156"/>
    </row>
    <row r="1458" spans="1:7" ht="12.75">
      <c r="A1458" s="70">
        <v>240314</v>
      </c>
      <c r="B1458" s="81" t="s">
        <v>2968</v>
      </c>
      <c r="C1458" s="163">
        <v>76605</v>
      </c>
      <c r="D1458" s="131"/>
      <c r="E1458" s="160">
        <v>217454874</v>
      </c>
      <c r="F1458" s="84" t="s">
        <v>1289</v>
      </c>
      <c r="G1458" s="156"/>
    </row>
    <row r="1459" spans="1:7" ht="12.75">
      <c r="A1459" s="70">
        <v>240314</v>
      </c>
      <c r="B1459" s="81" t="s">
        <v>2968</v>
      </c>
      <c r="C1459" s="163">
        <v>4851</v>
      </c>
      <c r="D1459" s="131"/>
      <c r="E1459" s="160">
        <v>211163111</v>
      </c>
      <c r="F1459" s="84" t="s">
        <v>506</v>
      </c>
      <c r="G1459" s="156"/>
    </row>
    <row r="1460" spans="1:7" ht="12.75">
      <c r="A1460" s="70">
        <v>240314</v>
      </c>
      <c r="B1460" s="81" t="s">
        <v>2968</v>
      </c>
      <c r="C1460" s="163">
        <v>94573</v>
      </c>
      <c r="D1460" s="131"/>
      <c r="E1460" s="160">
        <v>213063130</v>
      </c>
      <c r="F1460" s="84" t="s">
        <v>1290</v>
      </c>
      <c r="G1460" s="156"/>
    </row>
    <row r="1461" spans="1:7" ht="12.75">
      <c r="A1461" s="70">
        <v>240314</v>
      </c>
      <c r="B1461" s="81" t="s">
        <v>2968</v>
      </c>
      <c r="C1461" s="163">
        <v>34021</v>
      </c>
      <c r="D1461" s="131"/>
      <c r="E1461" s="160">
        <v>219063190</v>
      </c>
      <c r="F1461" s="84" t="s">
        <v>1291</v>
      </c>
      <c r="G1461" s="156"/>
    </row>
    <row r="1462" spans="1:7" ht="12.75">
      <c r="A1462" s="70">
        <v>240314</v>
      </c>
      <c r="B1462" s="81" t="s">
        <v>2968</v>
      </c>
      <c r="C1462" s="163">
        <v>7830</v>
      </c>
      <c r="D1462" s="131"/>
      <c r="E1462" s="160">
        <v>211263212</v>
      </c>
      <c r="F1462" s="84" t="s">
        <v>2978</v>
      </c>
      <c r="G1462" s="156"/>
    </row>
    <row r="1463" spans="1:7" ht="12.75">
      <c r="A1463" s="70">
        <v>240314</v>
      </c>
      <c r="B1463" s="81" t="s">
        <v>2968</v>
      </c>
      <c r="C1463" s="163">
        <v>17178</v>
      </c>
      <c r="D1463" s="131"/>
      <c r="E1463" s="160">
        <v>217263272</v>
      </c>
      <c r="F1463" s="84" t="s">
        <v>1292</v>
      </c>
      <c r="G1463" s="156"/>
    </row>
    <row r="1464" spans="1:7" ht="12.75">
      <c r="A1464" s="70">
        <v>240314</v>
      </c>
      <c r="B1464" s="81" t="s">
        <v>2968</v>
      </c>
      <c r="C1464" s="163">
        <v>12212</v>
      </c>
      <c r="D1464" s="131"/>
      <c r="E1464" s="160">
        <v>210263302</v>
      </c>
      <c r="F1464" s="84" t="s">
        <v>1293</v>
      </c>
      <c r="G1464" s="156"/>
    </row>
    <row r="1465" spans="1:7" ht="12.75">
      <c r="A1465" s="70">
        <v>240314</v>
      </c>
      <c r="B1465" s="81" t="s">
        <v>2968</v>
      </c>
      <c r="C1465" s="163">
        <v>46371</v>
      </c>
      <c r="D1465" s="131"/>
      <c r="E1465" s="160">
        <v>210163401</v>
      </c>
      <c r="F1465" s="84" t="s">
        <v>1294</v>
      </c>
      <c r="G1465" s="156"/>
    </row>
    <row r="1466" spans="1:7" ht="12.75">
      <c r="A1466" s="70">
        <v>240314</v>
      </c>
      <c r="B1466" s="81" t="s">
        <v>2968</v>
      </c>
      <c r="C1466" s="163">
        <v>51618</v>
      </c>
      <c r="D1466" s="131"/>
      <c r="E1466" s="160">
        <v>217063470</v>
      </c>
      <c r="F1466" s="84" t="s">
        <v>1295</v>
      </c>
      <c r="G1466" s="156"/>
    </row>
    <row r="1467" spans="1:7" ht="12.75">
      <c r="A1467" s="70">
        <v>240314</v>
      </c>
      <c r="B1467" s="81" t="s">
        <v>2968</v>
      </c>
      <c r="C1467" s="163">
        <v>13876</v>
      </c>
      <c r="D1467" s="131"/>
      <c r="E1467" s="160">
        <v>214863548</v>
      </c>
      <c r="F1467" s="84" t="s">
        <v>1296</v>
      </c>
      <c r="G1467" s="156"/>
    </row>
    <row r="1468" spans="1:7" ht="12.75">
      <c r="A1468" s="70">
        <v>240314</v>
      </c>
      <c r="B1468" s="81" t="s">
        <v>2968</v>
      </c>
      <c r="C1468" s="163">
        <v>47893</v>
      </c>
      <c r="D1468" s="131"/>
      <c r="E1468" s="160">
        <v>219463594</v>
      </c>
      <c r="F1468" s="84" t="s">
        <v>1297</v>
      </c>
      <c r="G1468" s="156"/>
    </row>
    <row r="1469" spans="1:7" ht="12.75">
      <c r="A1469" s="70">
        <v>240314</v>
      </c>
      <c r="B1469" s="81" t="s">
        <v>2968</v>
      </c>
      <c r="C1469" s="163">
        <v>9904</v>
      </c>
      <c r="D1469" s="131"/>
      <c r="E1469" s="160">
        <v>219063690</v>
      </c>
      <c r="F1469" s="84" t="s">
        <v>1298</v>
      </c>
      <c r="G1469" s="156"/>
    </row>
    <row r="1470" spans="1:7" ht="12.75">
      <c r="A1470" s="70">
        <v>240314</v>
      </c>
      <c r="B1470" s="81" t="s">
        <v>2968</v>
      </c>
      <c r="C1470" s="163">
        <v>16542</v>
      </c>
      <c r="D1470" s="131"/>
      <c r="E1470" s="160">
        <v>214566045</v>
      </c>
      <c r="F1470" s="84" t="s">
        <v>1299</v>
      </c>
      <c r="G1470" s="156"/>
    </row>
    <row r="1471" spans="1:7" ht="12.75">
      <c r="A1471" s="70">
        <v>240314</v>
      </c>
      <c r="B1471" s="81" t="s">
        <v>2968</v>
      </c>
      <c r="C1471" s="163">
        <v>8766</v>
      </c>
      <c r="D1471" s="131"/>
      <c r="E1471" s="160">
        <v>217566075</v>
      </c>
      <c r="F1471" s="84" t="s">
        <v>693</v>
      </c>
      <c r="G1471" s="156"/>
    </row>
    <row r="1472" spans="1:7" ht="12.75">
      <c r="A1472" s="70">
        <v>240314</v>
      </c>
      <c r="B1472" s="81" t="s">
        <v>2968</v>
      </c>
      <c r="C1472" s="163">
        <v>33687</v>
      </c>
      <c r="D1472" s="131"/>
      <c r="E1472" s="160">
        <v>218866088</v>
      </c>
      <c r="F1472" s="84" t="s">
        <v>1300</v>
      </c>
      <c r="G1472" s="156"/>
    </row>
    <row r="1473" spans="1:7" ht="12.75">
      <c r="A1473" s="70">
        <v>240314</v>
      </c>
      <c r="B1473" s="81" t="s">
        <v>2968</v>
      </c>
      <c r="C1473" s="163">
        <v>17495</v>
      </c>
      <c r="D1473" s="131"/>
      <c r="E1473" s="160">
        <v>211866318</v>
      </c>
      <c r="F1473" s="84" t="s">
        <v>1301</v>
      </c>
      <c r="G1473" s="156"/>
    </row>
    <row r="1474" spans="1:7" ht="12.75">
      <c r="A1474" s="70">
        <v>240314</v>
      </c>
      <c r="B1474" s="81" t="s">
        <v>2968</v>
      </c>
      <c r="C1474" s="163">
        <v>11132</v>
      </c>
      <c r="D1474" s="131"/>
      <c r="E1474" s="160">
        <v>218366383</v>
      </c>
      <c r="F1474" s="84" t="s">
        <v>1302</v>
      </c>
      <c r="G1474" s="156"/>
    </row>
    <row r="1475" spans="1:7" ht="12.75">
      <c r="A1475" s="70">
        <v>240314</v>
      </c>
      <c r="B1475" s="81" t="s">
        <v>2968</v>
      </c>
      <c r="C1475" s="163">
        <v>45400</v>
      </c>
      <c r="D1475" s="131"/>
      <c r="E1475" s="160">
        <v>210066400</v>
      </c>
      <c r="F1475" s="84" t="s">
        <v>1303</v>
      </c>
      <c r="G1475" s="156"/>
    </row>
    <row r="1476" spans="1:7" ht="12.75">
      <c r="A1476" s="70">
        <v>240314</v>
      </c>
      <c r="B1476" s="81" t="s">
        <v>2968</v>
      </c>
      <c r="C1476" s="163">
        <v>26573</v>
      </c>
      <c r="D1476" s="131"/>
      <c r="E1476" s="160">
        <v>214066440</v>
      </c>
      <c r="F1476" s="84" t="s">
        <v>1304</v>
      </c>
      <c r="G1476" s="156"/>
    </row>
    <row r="1477" spans="1:7" ht="12.75">
      <c r="A1477" s="70">
        <v>240314</v>
      </c>
      <c r="B1477" s="81" t="s">
        <v>2968</v>
      </c>
      <c r="C1477" s="163">
        <v>25244</v>
      </c>
      <c r="D1477" s="131"/>
      <c r="E1477" s="160">
        <v>215666456</v>
      </c>
      <c r="F1477" s="84" t="s">
        <v>1305</v>
      </c>
      <c r="G1477" s="156"/>
    </row>
    <row r="1478" spans="1:7" ht="12.75">
      <c r="A1478" s="70">
        <v>240314</v>
      </c>
      <c r="B1478" s="81" t="s">
        <v>2968</v>
      </c>
      <c r="C1478" s="163">
        <v>23391</v>
      </c>
      <c r="D1478" s="131"/>
      <c r="E1478" s="160">
        <v>217266572</v>
      </c>
      <c r="F1478" s="84" t="s">
        <v>1306</v>
      </c>
      <c r="G1478" s="156"/>
    </row>
    <row r="1479" spans="1:7" ht="12.75">
      <c r="A1479" s="70">
        <v>240314</v>
      </c>
      <c r="B1479" s="81" t="s">
        <v>2968</v>
      </c>
      <c r="C1479" s="163">
        <v>45164</v>
      </c>
      <c r="D1479" s="131"/>
      <c r="E1479" s="160">
        <v>219466594</v>
      </c>
      <c r="F1479" s="84" t="s">
        <v>1307</v>
      </c>
      <c r="G1479" s="156"/>
    </row>
    <row r="1480" spans="1:7" ht="12.75">
      <c r="A1480" s="70">
        <v>240314</v>
      </c>
      <c r="B1480" s="81" t="s">
        <v>2968</v>
      </c>
      <c r="C1480" s="163">
        <v>85036</v>
      </c>
      <c r="D1480" s="131"/>
      <c r="E1480" s="160">
        <v>218266682</v>
      </c>
      <c r="F1480" s="84" t="s">
        <v>1308</v>
      </c>
      <c r="G1480" s="156"/>
    </row>
    <row r="1481" spans="1:7" ht="12.75">
      <c r="A1481" s="70">
        <v>240314</v>
      </c>
      <c r="B1481" s="81" t="s">
        <v>2968</v>
      </c>
      <c r="C1481" s="163">
        <v>19420</v>
      </c>
      <c r="D1481" s="131"/>
      <c r="E1481" s="160">
        <v>218766687</v>
      </c>
      <c r="F1481" s="84" t="s">
        <v>1309</v>
      </c>
      <c r="G1481" s="156"/>
    </row>
    <row r="1482" spans="1:7" ht="12.75">
      <c r="A1482" s="70">
        <v>240314</v>
      </c>
      <c r="B1482" s="81" t="s">
        <v>2968</v>
      </c>
      <c r="C1482" s="163">
        <v>2570</v>
      </c>
      <c r="D1482" s="131"/>
      <c r="E1482" s="160" t="s">
        <v>1310</v>
      </c>
      <c r="F1482" s="84" t="s">
        <v>1311</v>
      </c>
      <c r="G1482" s="156"/>
    </row>
    <row r="1483" spans="1:7" ht="12.75">
      <c r="A1483" s="70">
        <v>240314</v>
      </c>
      <c r="B1483" s="81" t="s">
        <v>2968</v>
      </c>
      <c r="C1483" s="163">
        <v>5858</v>
      </c>
      <c r="D1483" s="131"/>
      <c r="E1483" s="160" t="s">
        <v>1312</v>
      </c>
      <c r="F1483" s="84" t="s">
        <v>669</v>
      </c>
      <c r="G1483" s="156"/>
    </row>
    <row r="1484" spans="1:7" ht="12.75">
      <c r="A1484" s="70">
        <v>240314</v>
      </c>
      <c r="B1484" s="81" t="s">
        <v>2968</v>
      </c>
      <c r="C1484" s="163">
        <v>13412</v>
      </c>
      <c r="D1484" s="131"/>
      <c r="E1484" s="160" t="s">
        <v>1313</v>
      </c>
      <c r="F1484" s="84" t="s">
        <v>1314</v>
      </c>
      <c r="G1484" s="156"/>
    </row>
    <row r="1485" spans="1:7" ht="12.75">
      <c r="A1485" s="70">
        <v>240314</v>
      </c>
      <c r="B1485" s="81" t="s">
        <v>2968</v>
      </c>
      <c r="C1485" s="163">
        <v>28784</v>
      </c>
      <c r="D1485" s="131"/>
      <c r="E1485" s="160" t="s">
        <v>1315</v>
      </c>
      <c r="F1485" s="84" t="s">
        <v>3091</v>
      </c>
      <c r="G1485" s="156"/>
    </row>
    <row r="1486" spans="1:7" ht="12.75">
      <c r="A1486" s="70">
        <v>240314</v>
      </c>
      <c r="B1486" s="81" t="s">
        <v>2968</v>
      </c>
      <c r="C1486" s="163">
        <v>10765</v>
      </c>
      <c r="D1486" s="131"/>
      <c r="E1486" s="160" t="s">
        <v>1316</v>
      </c>
      <c r="F1486" s="84" t="s">
        <v>1317</v>
      </c>
      <c r="G1486" s="156"/>
    </row>
    <row r="1487" spans="1:7" ht="12.75">
      <c r="A1487" s="70">
        <v>240314</v>
      </c>
      <c r="B1487" s="81" t="s">
        <v>2968</v>
      </c>
      <c r="C1487" s="163">
        <v>7836</v>
      </c>
      <c r="D1487" s="131"/>
      <c r="E1487" s="160" t="s">
        <v>1318</v>
      </c>
      <c r="F1487" s="84" t="s">
        <v>3096</v>
      </c>
      <c r="G1487" s="156"/>
    </row>
    <row r="1488" spans="1:7" ht="12.75">
      <c r="A1488" s="70">
        <v>240314</v>
      </c>
      <c r="B1488" s="81" t="s">
        <v>2968</v>
      </c>
      <c r="C1488" s="163">
        <v>18433</v>
      </c>
      <c r="D1488" s="131"/>
      <c r="E1488" s="160">
        <v>210168101</v>
      </c>
      <c r="F1488" s="84" t="s">
        <v>2971</v>
      </c>
      <c r="G1488" s="156"/>
    </row>
    <row r="1489" spans="1:7" ht="12.75">
      <c r="A1489" s="70">
        <v>240314</v>
      </c>
      <c r="B1489" s="81" t="s">
        <v>2968</v>
      </c>
      <c r="C1489" s="163">
        <v>3015</v>
      </c>
      <c r="D1489" s="131"/>
      <c r="E1489" s="160" t="s">
        <v>1319</v>
      </c>
      <c r="F1489" s="84" t="s">
        <v>831</v>
      </c>
      <c r="G1489" s="156"/>
    </row>
    <row r="1490" spans="1:7" ht="12.75">
      <c r="A1490" s="70">
        <v>240314</v>
      </c>
      <c r="B1490" s="81" t="s">
        <v>2968</v>
      </c>
      <c r="C1490" s="163">
        <v>1715</v>
      </c>
      <c r="D1490" s="131"/>
      <c r="E1490" s="160" t="s">
        <v>1320</v>
      </c>
      <c r="F1490" s="84" t="s">
        <v>1321</v>
      </c>
      <c r="G1490" s="156"/>
    </row>
    <row r="1491" spans="1:7" ht="12.75">
      <c r="A1491" s="70">
        <v>240314</v>
      </c>
      <c r="B1491" s="81" t="s">
        <v>2968</v>
      </c>
      <c r="C1491" s="163">
        <v>10640</v>
      </c>
      <c r="D1491" s="131"/>
      <c r="E1491" s="160" t="s">
        <v>1322</v>
      </c>
      <c r="F1491" s="84" t="s">
        <v>1323</v>
      </c>
      <c r="G1491" s="156"/>
    </row>
    <row r="1492" spans="1:7" ht="12.75">
      <c r="A1492" s="70">
        <v>240314</v>
      </c>
      <c r="B1492" s="81" t="s">
        <v>2968</v>
      </c>
      <c r="C1492" s="163">
        <v>9150</v>
      </c>
      <c r="D1492" s="131"/>
      <c r="E1492" s="160">
        <v>215268152</v>
      </c>
      <c r="F1492" s="84" t="s">
        <v>1324</v>
      </c>
      <c r="G1492" s="156"/>
    </row>
    <row r="1493" spans="1:7" ht="12.75">
      <c r="A1493" s="70">
        <v>240314</v>
      </c>
      <c r="B1493" s="81" t="s">
        <v>2968</v>
      </c>
      <c r="C1493" s="163">
        <v>4245</v>
      </c>
      <c r="D1493" s="131"/>
      <c r="E1493" s="160">
        <v>216068160</v>
      </c>
      <c r="F1493" s="84" t="s">
        <v>1325</v>
      </c>
      <c r="G1493" s="156"/>
    </row>
    <row r="1494" spans="1:7" ht="12.75">
      <c r="A1494" s="70">
        <v>240314</v>
      </c>
      <c r="B1494" s="81" t="s">
        <v>2968</v>
      </c>
      <c r="C1494" s="163">
        <v>9794</v>
      </c>
      <c r="D1494" s="131"/>
      <c r="E1494" s="160">
        <v>216268162</v>
      </c>
      <c r="F1494" s="84" t="s">
        <v>1326</v>
      </c>
      <c r="G1494" s="156"/>
    </row>
    <row r="1495" spans="1:7" ht="12.75">
      <c r="A1495" s="70">
        <v>240314</v>
      </c>
      <c r="B1495" s="81" t="s">
        <v>2968</v>
      </c>
      <c r="C1495" s="163">
        <v>19088</v>
      </c>
      <c r="D1495" s="131"/>
      <c r="E1495" s="160" t="s">
        <v>2725</v>
      </c>
      <c r="F1495" s="84" t="s">
        <v>1327</v>
      </c>
      <c r="G1495" s="156"/>
    </row>
    <row r="1496" spans="1:7" ht="12.75">
      <c r="A1496" s="70">
        <v>240314</v>
      </c>
      <c r="B1496" s="81" t="s">
        <v>2968</v>
      </c>
      <c r="C1496" s="163">
        <v>3534</v>
      </c>
      <c r="D1496" s="131"/>
      <c r="E1496" s="160" t="s">
        <v>1328</v>
      </c>
      <c r="F1496" s="84" t="s">
        <v>1329</v>
      </c>
      <c r="G1496" s="156"/>
    </row>
    <row r="1497" spans="1:7" ht="12.75">
      <c r="A1497" s="70">
        <v>240314</v>
      </c>
      <c r="B1497" s="81" t="s">
        <v>2968</v>
      </c>
      <c r="C1497" s="163">
        <v>4949</v>
      </c>
      <c r="D1497" s="131"/>
      <c r="E1497" s="160" t="s">
        <v>1330</v>
      </c>
      <c r="F1497" s="84" t="s">
        <v>781</v>
      </c>
      <c r="G1497" s="156"/>
    </row>
    <row r="1498" spans="1:7" ht="12.75">
      <c r="A1498" s="70">
        <v>240314</v>
      </c>
      <c r="B1498" s="81" t="s">
        <v>2968</v>
      </c>
      <c r="C1498" s="163">
        <v>6697</v>
      </c>
      <c r="D1498" s="131"/>
      <c r="E1498" s="160" t="s">
        <v>1331</v>
      </c>
      <c r="F1498" s="84" t="s">
        <v>1332</v>
      </c>
      <c r="G1498" s="156"/>
    </row>
    <row r="1499" spans="1:7" ht="12.75">
      <c r="A1499" s="70">
        <v>240314</v>
      </c>
      <c r="B1499" s="81" t="s">
        <v>2968</v>
      </c>
      <c r="C1499" s="163">
        <v>46269</v>
      </c>
      <c r="D1499" s="131"/>
      <c r="E1499" s="160" t="s">
        <v>1333</v>
      </c>
      <c r="F1499" s="84" t="s">
        <v>1334</v>
      </c>
      <c r="G1499" s="156"/>
    </row>
    <row r="1500" spans="1:7" ht="12.75">
      <c r="A1500" s="70">
        <v>240314</v>
      </c>
      <c r="B1500" s="81" t="s">
        <v>2968</v>
      </c>
      <c r="C1500" s="163">
        <v>10225</v>
      </c>
      <c r="D1500" s="131"/>
      <c r="E1500" s="160" t="s">
        <v>1335</v>
      </c>
      <c r="F1500" s="84" t="s">
        <v>3126</v>
      </c>
      <c r="G1500" s="156"/>
    </row>
    <row r="1501" spans="1:7" ht="12.75">
      <c r="A1501" s="70">
        <v>240314</v>
      </c>
      <c r="B1501" s="81" t="s">
        <v>2968</v>
      </c>
      <c r="C1501" s="163">
        <v>3463</v>
      </c>
      <c r="D1501" s="131"/>
      <c r="E1501" s="160" t="s">
        <v>1336</v>
      </c>
      <c r="F1501" s="84" t="s">
        <v>1337</v>
      </c>
      <c r="G1501" s="156"/>
    </row>
    <row r="1502" spans="1:7" ht="12.75">
      <c r="A1502" s="70">
        <v>240314</v>
      </c>
      <c r="B1502" s="81" t="s">
        <v>2968</v>
      </c>
      <c r="C1502" s="163">
        <v>6065</v>
      </c>
      <c r="D1502" s="131"/>
      <c r="E1502" s="160" t="s">
        <v>258</v>
      </c>
      <c r="F1502" s="84" t="s">
        <v>1338</v>
      </c>
      <c r="G1502" s="156"/>
    </row>
    <row r="1503" spans="1:7" ht="12.75">
      <c r="A1503" s="70">
        <v>240314</v>
      </c>
      <c r="B1503" s="81" t="s">
        <v>2968</v>
      </c>
      <c r="C1503" s="163">
        <v>9686</v>
      </c>
      <c r="D1503" s="131"/>
      <c r="E1503" s="160" t="s">
        <v>1339</v>
      </c>
      <c r="F1503" s="84" t="s">
        <v>1340</v>
      </c>
      <c r="G1503" s="156"/>
    </row>
    <row r="1504" spans="1:7" ht="12.75">
      <c r="A1504" s="70">
        <v>240314</v>
      </c>
      <c r="B1504" s="81" t="s">
        <v>2968</v>
      </c>
      <c r="C1504" s="163">
        <v>13761</v>
      </c>
      <c r="D1504" s="131"/>
      <c r="E1504" s="160">
        <v>212968229</v>
      </c>
      <c r="F1504" s="84" t="s">
        <v>1341</v>
      </c>
      <c r="G1504" s="156"/>
    </row>
    <row r="1505" spans="1:7" ht="12.75">
      <c r="A1505" s="70">
        <v>240314</v>
      </c>
      <c r="B1505" s="81" t="s">
        <v>2968</v>
      </c>
      <c r="C1505" s="163">
        <v>30045</v>
      </c>
      <c r="D1505" s="131"/>
      <c r="E1505" s="160" t="s">
        <v>1342</v>
      </c>
      <c r="F1505" s="84" t="s">
        <v>1044</v>
      </c>
      <c r="G1505" s="156"/>
    </row>
    <row r="1506" spans="1:7" ht="12.75">
      <c r="A1506" s="70">
        <v>240314</v>
      </c>
      <c r="B1506" s="81" t="s">
        <v>2968</v>
      </c>
      <c r="C1506" s="163">
        <v>3813</v>
      </c>
      <c r="D1506" s="131"/>
      <c r="E1506" s="160" t="s">
        <v>1343</v>
      </c>
      <c r="F1506" s="84" t="s">
        <v>1344</v>
      </c>
      <c r="G1506" s="156"/>
    </row>
    <row r="1507" spans="1:7" ht="12.75">
      <c r="A1507" s="70">
        <v>240314</v>
      </c>
      <c r="B1507" s="81" t="s">
        <v>2968</v>
      </c>
      <c r="C1507" s="163">
        <v>8890</v>
      </c>
      <c r="D1507" s="131"/>
      <c r="E1507" s="160" t="s">
        <v>1345</v>
      </c>
      <c r="F1507" s="84" t="s">
        <v>1346</v>
      </c>
      <c r="G1507" s="156"/>
    </row>
    <row r="1508" spans="1:7" ht="12.75">
      <c r="A1508" s="70">
        <v>240314</v>
      </c>
      <c r="B1508" s="81" t="s">
        <v>2968</v>
      </c>
      <c r="C1508" s="163">
        <v>22952</v>
      </c>
      <c r="D1508" s="131"/>
      <c r="E1508" s="160" t="s">
        <v>1347</v>
      </c>
      <c r="F1508" s="84" t="s">
        <v>1348</v>
      </c>
      <c r="G1508" s="156"/>
    </row>
    <row r="1509" spans="1:7" ht="12.75">
      <c r="A1509" s="70">
        <v>240314</v>
      </c>
      <c r="B1509" s="81" t="s">
        <v>2968</v>
      </c>
      <c r="C1509" s="163">
        <v>4025</v>
      </c>
      <c r="D1509" s="131"/>
      <c r="E1509" s="160" t="s">
        <v>1349</v>
      </c>
      <c r="F1509" s="84" t="s">
        <v>1350</v>
      </c>
      <c r="G1509" s="156"/>
    </row>
    <row r="1510" spans="1:7" ht="12.75">
      <c r="A1510" s="70">
        <v>240314</v>
      </c>
      <c r="B1510" s="81" t="s">
        <v>2968</v>
      </c>
      <c r="C1510" s="163">
        <v>7201</v>
      </c>
      <c r="D1510" s="131"/>
      <c r="E1510" s="160" t="s">
        <v>1351</v>
      </c>
      <c r="F1510" s="84" t="s">
        <v>1352</v>
      </c>
      <c r="G1510" s="156"/>
    </row>
    <row r="1511" spans="1:7" ht="12.75">
      <c r="A1511" s="70">
        <v>240314</v>
      </c>
      <c r="B1511" s="81" t="s">
        <v>2968</v>
      </c>
      <c r="C1511" s="163">
        <v>12073</v>
      </c>
      <c r="D1511" s="131"/>
      <c r="E1511" s="160" t="s">
        <v>1353</v>
      </c>
      <c r="F1511" s="84" t="s">
        <v>1354</v>
      </c>
      <c r="G1511" s="156"/>
    </row>
    <row r="1512" spans="1:7" ht="12.75">
      <c r="A1512" s="70">
        <v>240314</v>
      </c>
      <c r="B1512" s="81" t="s">
        <v>2968</v>
      </c>
      <c r="C1512" s="163">
        <v>5979</v>
      </c>
      <c r="D1512" s="131"/>
      <c r="E1512" s="160" t="s">
        <v>1355</v>
      </c>
      <c r="F1512" s="84" t="s">
        <v>1356</v>
      </c>
      <c r="G1512" s="156"/>
    </row>
    <row r="1513" spans="1:7" ht="12.75">
      <c r="A1513" s="70">
        <v>240314</v>
      </c>
      <c r="B1513" s="81" t="s">
        <v>2968</v>
      </c>
      <c r="C1513" s="163">
        <v>6782</v>
      </c>
      <c r="D1513" s="131"/>
      <c r="E1513" s="160" t="s">
        <v>1357</v>
      </c>
      <c r="F1513" s="84" t="s">
        <v>1358</v>
      </c>
      <c r="G1513" s="156"/>
    </row>
    <row r="1514" spans="1:7" ht="12.75">
      <c r="A1514" s="70">
        <v>240314</v>
      </c>
      <c r="B1514" s="81" t="s">
        <v>2968</v>
      </c>
      <c r="C1514" s="163">
        <v>10984</v>
      </c>
      <c r="D1514" s="131"/>
      <c r="E1514" s="160" t="s">
        <v>1359</v>
      </c>
      <c r="F1514" s="84" t="s">
        <v>1360</v>
      </c>
      <c r="G1514" s="156"/>
    </row>
    <row r="1515" spans="1:7" ht="12.75">
      <c r="A1515" s="70">
        <v>240314</v>
      </c>
      <c r="B1515" s="81" t="s">
        <v>2968</v>
      </c>
      <c r="C1515" s="163">
        <v>8951</v>
      </c>
      <c r="D1515" s="131"/>
      <c r="E1515" s="160" t="s">
        <v>309</v>
      </c>
      <c r="F1515" s="84" t="s">
        <v>3149</v>
      </c>
      <c r="G1515" s="156"/>
    </row>
    <row r="1516" spans="1:7" ht="12.75">
      <c r="A1516" s="70">
        <v>240314</v>
      </c>
      <c r="B1516" s="81" t="s">
        <v>2968</v>
      </c>
      <c r="C1516" s="163">
        <v>3278</v>
      </c>
      <c r="D1516" s="131"/>
      <c r="E1516" s="160">
        <v>212268322</v>
      </c>
      <c r="F1516" s="84" t="s">
        <v>1361</v>
      </c>
      <c r="G1516" s="156"/>
    </row>
    <row r="1517" spans="1:7" ht="12.75">
      <c r="A1517" s="70">
        <v>240314</v>
      </c>
      <c r="B1517" s="81" t="s">
        <v>2968</v>
      </c>
      <c r="C1517" s="163">
        <v>5096</v>
      </c>
      <c r="D1517" s="131"/>
      <c r="E1517" s="160" t="s">
        <v>343</v>
      </c>
      <c r="F1517" s="84" t="s">
        <v>1362</v>
      </c>
      <c r="G1517" s="156"/>
    </row>
    <row r="1518" spans="1:7" ht="12.75">
      <c r="A1518" s="70">
        <v>240314</v>
      </c>
      <c r="B1518" s="81" t="s">
        <v>2968</v>
      </c>
      <c r="C1518" s="163">
        <v>6669</v>
      </c>
      <c r="D1518" s="131"/>
      <c r="E1518" s="160">
        <v>212768327</v>
      </c>
      <c r="F1518" s="84" t="s">
        <v>1363</v>
      </c>
      <c r="G1518" s="156"/>
    </row>
    <row r="1519" spans="1:7" ht="12.75">
      <c r="A1519" s="70">
        <v>240314</v>
      </c>
      <c r="B1519" s="81" t="s">
        <v>2968</v>
      </c>
      <c r="C1519" s="163">
        <v>3269</v>
      </c>
      <c r="D1519" s="131"/>
      <c r="E1519" s="160" t="s">
        <v>1364</v>
      </c>
      <c r="F1519" s="84" t="s">
        <v>1365</v>
      </c>
      <c r="G1519" s="156"/>
    </row>
    <row r="1520" spans="1:7" ht="12.75">
      <c r="A1520" s="70">
        <v>240314</v>
      </c>
      <c r="B1520" s="81" t="s">
        <v>2968</v>
      </c>
      <c r="C1520" s="163">
        <v>5688</v>
      </c>
      <c r="D1520" s="131"/>
      <c r="E1520" s="160" t="s">
        <v>1366</v>
      </c>
      <c r="F1520" s="84" t="s">
        <v>1367</v>
      </c>
      <c r="G1520" s="156"/>
    </row>
    <row r="1521" spans="1:7" ht="12.75">
      <c r="A1521" s="70">
        <v>240314</v>
      </c>
      <c r="B1521" s="81" t="s">
        <v>2968</v>
      </c>
      <c r="C1521" s="163">
        <v>2259</v>
      </c>
      <c r="D1521" s="131"/>
      <c r="E1521" s="160" t="s">
        <v>2751</v>
      </c>
      <c r="F1521" s="84" t="s">
        <v>1368</v>
      </c>
      <c r="G1521" s="156"/>
    </row>
    <row r="1522" spans="1:7" ht="12.75">
      <c r="A1522" s="70">
        <v>240314</v>
      </c>
      <c r="B1522" s="81" t="s">
        <v>2968</v>
      </c>
      <c r="C1522" s="163">
        <v>10042</v>
      </c>
      <c r="D1522" s="131"/>
      <c r="E1522" s="160" t="s">
        <v>1369</v>
      </c>
      <c r="F1522" s="84" t="s">
        <v>1370</v>
      </c>
      <c r="G1522" s="156"/>
    </row>
    <row r="1523" spans="1:7" ht="12.75">
      <c r="A1523" s="70">
        <v>240314</v>
      </c>
      <c r="B1523" s="81" t="s">
        <v>2968</v>
      </c>
      <c r="C1523" s="163">
        <v>20327</v>
      </c>
      <c r="D1523" s="131"/>
      <c r="E1523" s="160">
        <v>218568385</v>
      </c>
      <c r="F1523" s="84" t="s">
        <v>1371</v>
      </c>
      <c r="G1523" s="156"/>
    </row>
    <row r="1524" spans="1:7" ht="12.75">
      <c r="A1524" s="70">
        <v>240314</v>
      </c>
      <c r="B1524" s="81" t="s">
        <v>2968</v>
      </c>
      <c r="C1524" s="163">
        <v>6882</v>
      </c>
      <c r="D1524" s="131"/>
      <c r="E1524" s="160">
        <v>219768397</v>
      </c>
      <c r="F1524" s="84" t="s">
        <v>765</v>
      </c>
      <c r="G1524" s="156"/>
    </row>
    <row r="1525" spans="1:7" ht="12.75">
      <c r="A1525" s="70">
        <v>240314</v>
      </c>
      <c r="B1525" s="81" t="s">
        <v>2968</v>
      </c>
      <c r="C1525" s="163">
        <v>35719</v>
      </c>
      <c r="D1525" s="131"/>
      <c r="E1525" s="160" t="s">
        <v>1372</v>
      </c>
      <c r="F1525" s="84" t="s">
        <v>1373</v>
      </c>
      <c r="G1525" s="156"/>
    </row>
    <row r="1526" spans="1:7" ht="12.75">
      <c r="A1526" s="70">
        <v>240314</v>
      </c>
      <c r="B1526" s="81" t="s">
        <v>2968</v>
      </c>
      <c r="C1526" s="163">
        <v>13694</v>
      </c>
      <c r="D1526" s="131"/>
      <c r="E1526" s="160" t="s">
        <v>1374</v>
      </c>
      <c r="F1526" s="84" t="s">
        <v>1375</v>
      </c>
      <c r="G1526" s="156"/>
    </row>
    <row r="1527" spans="1:7" ht="12.75">
      <c r="A1527" s="70">
        <v>240314</v>
      </c>
      <c r="B1527" s="81" t="s">
        <v>2968</v>
      </c>
      <c r="C1527" s="163">
        <v>4749</v>
      </c>
      <c r="D1527" s="131"/>
      <c r="E1527" s="160" t="s">
        <v>1376</v>
      </c>
      <c r="F1527" s="84" t="s">
        <v>1377</v>
      </c>
      <c r="G1527" s="156"/>
    </row>
    <row r="1528" spans="1:7" ht="12.75">
      <c r="A1528" s="70">
        <v>240314</v>
      </c>
      <c r="B1528" s="81" t="s">
        <v>2968</v>
      </c>
      <c r="C1528" s="163">
        <v>30859</v>
      </c>
      <c r="D1528" s="131"/>
      <c r="E1528" s="160" t="s">
        <v>1378</v>
      </c>
      <c r="F1528" s="84" t="s">
        <v>1379</v>
      </c>
      <c r="G1528" s="156"/>
    </row>
    <row r="1529" spans="1:7" ht="12.75">
      <c r="A1529" s="70">
        <v>240314</v>
      </c>
      <c r="B1529" s="81" t="s">
        <v>2968</v>
      </c>
      <c r="C1529" s="163">
        <v>8538</v>
      </c>
      <c r="D1529" s="131"/>
      <c r="E1529" s="160" t="s">
        <v>1380</v>
      </c>
      <c r="F1529" s="84" t="s">
        <v>1381</v>
      </c>
      <c r="G1529" s="156"/>
    </row>
    <row r="1530" spans="1:7" ht="12.75">
      <c r="A1530" s="70">
        <v>240314</v>
      </c>
      <c r="B1530" s="81" t="s">
        <v>2968</v>
      </c>
      <c r="C1530" s="163">
        <v>17717</v>
      </c>
      <c r="D1530" s="131"/>
      <c r="E1530" s="160" t="s">
        <v>2706</v>
      </c>
      <c r="F1530" s="84" t="s">
        <v>1382</v>
      </c>
      <c r="G1530" s="156"/>
    </row>
    <row r="1531" spans="1:7" ht="12.75">
      <c r="A1531" s="70">
        <v>240314</v>
      </c>
      <c r="B1531" s="81" t="s">
        <v>2968</v>
      </c>
      <c r="C1531" s="163">
        <v>7454</v>
      </c>
      <c r="D1531" s="131"/>
      <c r="E1531" s="160" t="s">
        <v>2733</v>
      </c>
      <c r="F1531" s="84" t="s">
        <v>1383</v>
      </c>
      <c r="G1531" s="156"/>
    </row>
    <row r="1532" spans="1:7" ht="12.75">
      <c r="A1532" s="70">
        <v>240314</v>
      </c>
      <c r="B1532" s="81" t="s">
        <v>2968</v>
      </c>
      <c r="C1532" s="163">
        <v>7105</v>
      </c>
      <c r="D1532" s="131"/>
      <c r="E1532" s="160" t="s">
        <v>1384</v>
      </c>
      <c r="F1532" s="84" t="s">
        <v>1385</v>
      </c>
      <c r="G1532" s="156"/>
    </row>
    <row r="1533" spans="1:7" ht="12.75">
      <c r="A1533" s="70">
        <v>240314</v>
      </c>
      <c r="B1533" s="81" t="s">
        <v>2968</v>
      </c>
      <c r="C1533" s="163">
        <v>15105</v>
      </c>
      <c r="D1533" s="131"/>
      <c r="E1533" s="160" t="s">
        <v>1386</v>
      </c>
      <c r="F1533" s="84" t="s">
        <v>1387</v>
      </c>
      <c r="G1533" s="156"/>
    </row>
    <row r="1534" spans="1:7" ht="12.75">
      <c r="A1534" s="70">
        <v>240314</v>
      </c>
      <c r="B1534" s="81" t="s">
        <v>2968</v>
      </c>
      <c r="C1534" s="163">
        <v>8607</v>
      </c>
      <c r="D1534" s="131"/>
      <c r="E1534" s="160" t="s">
        <v>1388</v>
      </c>
      <c r="F1534" s="84" t="s">
        <v>1389</v>
      </c>
      <c r="G1534" s="156"/>
    </row>
    <row r="1535" spans="1:7" ht="12.75">
      <c r="A1535" s="70">
        <v>240314</v>
      </c>
      <c r="B1535" s="81" t="s">
        <v>2968</v>
      </c>
      <c r="C1535" s="163">
        <v>2393</v>
      </c>
      <c r="D1535" s="131"/>
      <c r="E1535" s="160" t="s">
        <v>1390</v>
      </c>
      <c r="F1535" s="84" t="s">
        <v>1391</v>
      </c>
      <c r="G1535" s="156"/>
    </row>
    <row r="1536" spans="1:7" ht="12.75">
      <c r="A1536" s="70">
        <v>240314</v>
      </c>
      <c r="B1536" s="81" t="s">
        <v>2968</v>
      </c>
      <c r="C1536" s="163">
        <v>3431</v>
      </c>
      <c r="D1536" s="131"/>
      <c r="E1536" s="160" t="s">
        <v>1392</v>
      </c>
      <c r="F1536" s="84" t="s">
        <v>1393</v>
      </c>
      <c r="G1536" s="156"/>
    </row>
    <row r="1537" spans="1:7" ht="12.75">
      <c r="A1537" s="70">
        <v>240314</v>
      </c>
      <c r="B1537" s="81" t="s">
        <v>2968</v>
      </c>
      <c r="C1537" s="163">
        <v>4534</v>
      </c>
      <c r="D1537" s="131"/>
      <c r="E1537" s="160" t="s">
        <v>1394</v>
      </c>
      <c r="F1537" s="84" t="s">
        <v>1395</v>
      </c>
      <c r="G1537" s="156"/>
    </row>
    <row r="1538" spans="1:7" ht="12.75">
      <c r="A1538" s="70">
        <v>240314</v>
      </c>
      <c r="B1538" s="81" t="s">
        <v>2968</v>
      </c>
      <c r="C1538" s="163">
        <v>126900</v>
      </c>
      <c r="D1538" s="131"/>
      <c r="E1538" s="160" t="s">
        <v>459</v>
      </c>
      <c r="F1538" s="84" t="s">
        <v>1396</v>
      </c>
      <c r="G1538" s="156"/>
    </row>
    <row r="1539" spans="1:7" ht="12.75">
      <c r="A1539" s="70">
        <v>240314</v>
      </c>
      <c r="B1539" s="81" t="s">
        <v>2968</v>
      </c>
      <c r="C1539" s="163">
        <v>5009</v>
      </c>
      <c r="D1539" s="131"/>
      <c r="E1539" s="160" t="s">
        <v>1397</v>
      </c>
      <c r="F1539" s="84" t="s">
        <v>1398</v>
      </c>
      <c r="G1539" s="156"/>
    </row>
    <row r="1540" spans="1:7" ht="12.75">
      <c r="A1540" s="70">
        <v>240314</v>
      </c>
      <c r="B1540" s="81" t="s">
        <v>2968</v>
      </c>
      <c r="C1540" s="163">
        <v>24163</v>
      </c>
      <c r="D1540" s="131"/>
      <c r="E1540" s="160" t="s">
        <v>1399</v>
      </c>
      <c r="F1540" s="84" t="s">
        <v>1400</v>
      </c>
      <c r="G1540" s="156"/>
    </row>
    <row r="1541" spans="1:7" ht="12.75">
      <c r="A1541" s="70">
        <v>240314</v>
      </c>
      <c r="B1541" s="81" t="s">
        <v>2968</v>
      </c>
      <c r="C1541" s="163">
        <v>11524</v>
      </c>
      <c r="D1541" s="131"/>
      <c r="E1541" s="160" t="s">
        <v>1401</v>
      </c>
      <c r="F1541" s="84" t="s">
        <v>1402</v>
      </c>
      <c r="G1541" s="156"/>
    </row>
    <row r="1542" spans="1:7" ht="12.75">
      <c r="A1542" s="70">
        <v>240314</v>
      </c>
      <c r="B1542" s="81" t="s">
        <v>2968</v>
      </c>
      <c r="C1542" s="163">
        <v>65716</v>
      </c>
      <c r="D1542" s="131"/>
      <c r="E1542" s="160" t="s">
        <v>1403</v>
      </c>
      <c r="F1542" s="84" t="s">
        <v>1404</v>
      </c>
      <c r="G1542" s="156"/>
    </row>
    <row r="1543" spans="1:7" ht="12.75">
      <c r="A1543" s="70">
        <v>240314</v>
      </c>
      <c r="B1543" s="81" t="s">
        <v>2968</v>
      </c>
      <c r="C1543" s="163">
        <v>46252</v>
      </c>
      <c r="D1543" s="131"/>
      <c r="E1543" s="160" t="s">
        <v>1405</v>
      </c>
      <c r="F1543" s="84" t="s">
        <v>3197</v>
      </c>
      <c r="G1543" s="156"/>
    </row>
    <row r="1544" spans="1:7" ht="12.75">
      <c r="A1544" s="70">
        <v>240314</v>
      </c>
      <c r="B1544" s="81" t="s">
        <v>2968</v>
      </c>
      <c r="C1544" s="163">
        <v>29927</v>
      </c>
      <c r="D1544" s="131"/>
      <c r="E1544" s="160" t="s">
        <v>1406</v>
      </c>
      <c r="F1544" s="84" t="s">
        <v>1407</v>
      </c>
      <c r="G1544" s="156"/>
    </row>
    <row r="1545" spans="1:7" ht="12.75">
      <c r="A1545" s="70">
        <v>240314</v>
      </c>
      <c r="B1545" s="81" t="s">
        <v>2968</v>
      </c>
      <c r="C1545" s="163">
        <v>16570</v>
      </c>
      <c r="D1545" s="131"/>
      <c r="E1545" s="160" t="s">
        <v>1408</v>
      </c>
      <c r="F1545" s="84" t="s">
        <v>2994</v>
      </c>
      <c r="G1545" s="156"/>
    </row>
    <row r="1546" spans="1:7" ht="12.75">
      <c r="A1546" s="70">
        <v>240314</v>
      </c>
      <c r="B1546" s="81" t="s">
        <v>2968</v>
      </c>
      <c r="C1546" s="163">
        <v>4273</v>
      </c>
      <c r="D1546" s="131"/>
      <c r="E1546" s="160" t="s">
        <v>1409</v>
      </c>
      <c r="F1546" s="84" t="s">
        <v>1410</v>
      </c>
      <c r="G1546" s="156"/>
    </row>
    <row r="1547" spans="1:7" ht="12.75">
      <c r="A1547" s="70">
        <v>240314</v>
      </c>
      <c r="B1547" s="81" t="s">
        <v>2968</v>
      </c>
      <c r="C1547" s="163">
        <v>52303</v>
      </c>
      <c r="D1547" s="131"/>
      <c r="E1547" s="160" t="s">
        <v>2818</v>
      </c>
      <c r="F1547" s="84" t="s">
        <v>1411</v>
      </c>
      <c r="G1547" s="156"/>
    </row>
    <row r="1548" spans="1:7" ht="12.75">
      <c r="A1548" s="70">
        <v>240314</v>
      </c>
      <c r="B1548" s="81" t="s">
        <v>2968</v>
      </c>
      <c r="C1548" s="163">
        <v>5231</v>
      </c>
      <c r="D1548" s="131"/>
      <c r="E1548" s="160" t="s">
        <v>1412</v>
      </c>
      <c r="F1548" s="84" t="s">
        <v>1413</v>
      </c>
      <c r="G1548" s="156"/>
    </row>
    <row r="1549" spans="1:7" ht="12.75">
      <c r="A1549" s="70">
        <v>240314</v>
      </c>
      <c r="B1549" s="81" t="s">
        <v>2968</v>
      </c>
      <c r="C1549" s="163">
        <v>7827</v>
      </c>
      <c r="D1549" s="131"/>
      <c r="E1549" s="160" t="s">
        <v>2849</v>
      </c>
      <c r="F1549" s="84" t="s">
        <v>1414</v>
      </c>
      <c r="G1549" s="156"/>
    </row>
    <row r="1550" spans="1:7" ht="12.75">
      <c r="A1550" s="70">
        <v>240314</v>
      </c>
      <c r="B1550" s="81" t="s">
        <v>2968</v>
      </c>
      <c r="C1550" s="163">
        <v>5737</v>
      </c>
      <c r="D1550" s="131"/>
      <c r="E1550" s="160" t="s">
        <v>1415</v>
      </c>
      <c r="F1550" s="84" t="s">
        <v>1416</v>
      </c>
      <c r="G1550" s="156"/>
    </row>
    <row r="1551" spans="1:7" ht="12.75">
      <c r="A1551" s="70">
        <v>240314</v>
      </c>
      <c r="B1551" s="81" t="s">
        <v>2968</v>
      </c>
      <c r="C1551" s="163">
        <v>44112</v>
      </c>
      <c r="D1551" s="131"/>
      <c r="E1551" s="160" t="s">
        <v>1417</v>
      </c>
      <c r="F1551" s="84" t="s">
        <v>1418</v>
      </c>
      <c r="G1551" s="156"/>
    </row>
    <row r="1552" spans="1:7" ht="12.75">
      <c r="A1552" s="70">
        <v>240314</v>
      </c>
      <c r="B1552" s="81" t="s">
        <v>2968</v>
      </c>
      <c r="C1552" s="163">
        <v>3084</v>
      </c>
      <c r="D1552" s="131"/>
      <c r="E1552" s="160" t="s">
        <v>1419</v>
      </c>
      <c r="F1552" s="84" t="s">
        <v>3217</v>
      </c>
      <c r="G1552" s="156"/>
    </row>
    <row r="1553" spans="1:7" ht="12.75">
      <c r="A1553" s="70">
        <v>240314</v>
      </c>
      <c r="B1553" s="81" t="s">
        <v>2968</v>
      </c>
      <c r="C1553" s="163">
        <v>7500</v>
      </c>
      <c r="D1553" s="131"/>
      <c r="E1553" s="160" t="s">
        <v>1420</v>
      </c>
      <c r="F1553" s="84" t="s">
        <v>1421</v>
      </c>
      <c r="G1553" s="156"/>
    </row>
    <row r="1554" spans="1:7" ht="12.75">
      <c r="A1554" s="70">
        <v>240314</v>
      </c>
      <c r="B1554" s="81" t="s">
        <v>2968</v>
      </c>
      <c r="C1554" s="163">
        <v>14015</v>
      </c>
      <c r="D1554" s="131"/>
      <c r="E1554" s="160" t="s">
        <v>1422</v>
      </c>
      <c r="F1554" s="84" t="s">
        <v>1423</v>
      </c>
      <c r="G1554" s="156"/>
    </row>
    <row r="1555" spans="1:7" ht="12.75">
      <c r="A1555" s="70">
        <v>240314</v>
      </c>
      <c r="B1555" s="81" t="s">
        <v>2968</v>
      </c>
      <c r="C1555" s="163">
        <v>35067</v>
      </c>
      <c r="D1555" s="131"/>
      <c r="E1555" s="160" t="s">
        <v>2650</v>
      </c>
      <c r="F1555" s="84" t="s">
        <v>1424</v>
      </c>
      <c r="G1555" s="156"/>
    </row>
    <row r="1556" spans="1:7" ht="12.75">
      <c r="A1556" s="70">
        <v>240314</v>
      </c>
      <c r="B1556" s="81" t="s">
        <v>2968</v>
      </c>
      <c r="C1556" s="163">
        <v>14562</v>
      </c>
      <c r="D1556" s="131"/>
      <c r="E1556" s="160" t="s">
        <v>1425</v>
      </c>
      <c r="F1556" s="84" t="s">
        <v>1426</v>
      </c>
      <c r="G1556" s="156"/>
    </row>
    <row r="1557" spans="1:7" ht="12.75">
      <c r="A1557" s="70">
        <v>240314</v>
      </c>
      <c r="B1557" s="81" t="s">
        <v>2968</v>
      </c>
      <c r="C1557" s="163">
        <v>12782</v>
      </c>
      <c r="D1557" s="131"/>
      <c r="E1557" s="160" t="s">
        <v>1427</v>
      </c>
      <c r="F1557" s="84" t="s">
        <v>2988</v>
      </c>
      <c r="G1557" s="156"/>
    </row>
    <row r="1558" spans="1:7" ht="12.75">
      <c r="A1558" s="70">
        <v>240314</v>
      </c>
      <c r="B1558" s="81" t="s">
        <v>2968</v>
      </c>
      <c r="C1558" s="163">
        <v>5917</v>
      </c>
      <c r="D1558" s="131"/>
      <c r="E1558" s="160" t="s">
        <v>1428</v>
      </c>
      <c r="F1558" s="84" t="s">
        <v>1429</v>
      </c>
      <c r="G1558" s="156"/>
    </row>
    <row r="1559" spans="1:7" ht="12.75">
      <c r="A1559" s="70">
        <v>240314</v>
      </c>
      <c r="B1559" s="81" t="s">
        <v>2968</v>
      </c>
      <c r="C1559" s="163">
        <v>6664</v>
      </c>
      <c r="D1559" s="131"/>
      <c r="E1559" s="160" t="s">
        <v>1430</v>
      </c>
      <c r="F1559" s="84" t="s">
        <v>1431</v>
      </c>
      <c r="G1559" s="156"/>
    </row>
    <row r="1560" spans="1:7" ht="12.75">
      <c r="A1560" s="70">
        <v>240314</v>
      </c>
      <c r="B1560" s="81" t="s">
        <v>2968</v>
      </c>
      <c r="C1560" s="163">
        <v>6900</v>
      </c>
      <c r="D1560" s="131"/>
      <c r="E1560" s="160">
        <v>215568855</v>
      </c>
      <c r="F1560" s="84" t="s">
        <v>1432</v>
      </c>
      <c r="G1560" s="156"/>
    </row>
    <row r="1561" spans="1:7" ht="12.75">
      <c r="A1561" s="70">
        <v>240314</v>
      </c>
      <c r="B1561" s="81" t="s">
        <v>2968</v>
      </c>
      <c r="C1561" s="163">
        <v>27453</v>
      </c>
      <c r="D1561" s="131"/>
      <c r="E1561" s="160" t="s">
        <v>1433</v>
      </c>
      <c r="F1561" s="84" t="s">
        <v>1434</v>
      </c>
      <c r="G1561" s="156"/>
    </row>
    <row r="1562" spans="1:7" ht="12.75">
      <c r="A1562" s="70">
        <v>240314</v>
      </c>
      <c r="B1562" s="81" t="s">
        <v>2968</v>
      </c>
      <c r="C1562" s="163">
        <v>1976</v>
      </c>
      <c r="D1562" s="131"/>
      <c r="E1562" s="160" t="s">
        <v>1435</v>
      </c>
      <c r="F1562" s="84" t="s">
        <v>1436</v>
      </c>
      <c r="G1562" s="156"/>
    </row>
    <row r="1563" spans="1:7" ht="12.75">
      <c r="A1563" s="70">
        <v>240314</v>
      </c>
      <c r="B1563" s="81" t="s">
        <v>2968</v>
      </c>
      <c r="C1563" s="163">
        <v>7171</v>
      </c>
      <c r="D1563" s="131"/>
      <c r="E1563" s="160" t="s">
        <v>1437</v>
      </c>
      <c r="F1563" s="84" t="s">
        <v>491</v>
      </c>
      <c r="G1563" s="156"/>
    </row>
    <row r="1564" spans="1:7" ht="12.75">
      <c r="A1564" s="70">
        <v>240314</v>
      </c>
      <c r="B1564" s="81" t="s">
        <v>2968</v>
      </c>
      <c r="C1564" s="163">
        <v>10986</v>
      </c>
      <c r="D1564" s="131"/>
      <c r="E1564" s="160" t="s">
        <v>1438</v>
      </c>
      <c r="F1564" s="84" t="s">
        <v>1439</v>
      </c>
      <c r="G1564" s="156"/>
    </row>
    <row r="1565" spans="1:7" ht="12.75">
      <c r="A1565" s="70">
        <v>240314</v>
      </c>
      <c r="B1565" s="81" t="s">
        <v>2968</v>
      </c>
      <c r="C1565" s="163">
        <v>22300</v>
      </c>
      <c r="D1565" s="131"/>
      <c r="E1565" s="160">
        <v>211070110</v>
      </c>
      <c r="F1565" s="84" t="s">
        <v>506</v>
      </c>
      <c r="G1565" s="156"/>
    </row>
    <row r="1566" spans="1:7" ht="12.75">
      <c r="A1566" s="70">
        <v>240314</v>
      </c>
      <c r="B1566" s="81" t="s">
        <v>2968</v>
      </c>
      <c r="C1566" s="163">
        <v>31263</v>
      </c>
      <c r="D1566" s="131"/>
      <c r="E1566" s="160">
        <v>212470124</v>
      </c>
      <c r="F1566" s="84" t="s">
        <v>1440</v>
      </c>
      <c r="G1566" s="156"/>
    </row>
    <row r="1567" spans="1:7" ht="12.75">
      <c r="A1567" s="70">
        <v>240314</v>
      </c>
      <c r="B1567" s="81" t="s">
        <v>2968</v>
      </c>
      <c r="C1567" s="163">
        <v>15904</v>
      </c>
      <c r="D1567" s="131"/>
      <c r="E1567" s="160">
        <v>210470204</v>
      </c>
      <c r="F1567" s="84" t="s">
        <v>1441</v>
      </c>
      <c r="G1567" s="156"/>
    </row>
    <row r="1568" spans="1:7" ht="12.75">
      <c r="A1568" s="70">
        <v>240314</v>
      </c>
      <c r="B1568" s="81" t="s">
        <v>2968</v>
      </c>
      <c r="C1568" s="163">
        <v>103307</v>
      </c>
      <c r="D1568" s="131"/>
      <c r="E1568" s="160">
        <v>211570215</v>
      </c>
      <c r="F1568" s="84" t="s">
        <v>1442</v>
      </c>
      <c r="G1568" s="156"/>
    </row>
    <row r="1569" spans="1:7" ht="12.75">
      <c r="A1569" s="70">
        <v>240314</v>
      </c>
      <c r="B1569" s="81" t="s">
        <v>2968</v>
      </c>
      <c r="C1569" s="163">
        <v>22768</v>
      </c>
      <c r="D1569" s="131"/>
      <c r="E1569" s="160" t="s">
        <v>1443</v>
      </c>
      <c r="F1569" s="84" t="s">
        <v>1444</v>
      </c>
      <c r="G1569" s="156"/>
    </row>
    <row r="1570" spans="1:7" ht="12.75">
      <c r="A1570" s="70">
        <v>240314</v>
      </c>
      <c r="B1570" s="81" t="s">
        <v>2968</v>
      </c>
      <c r="C1570" s="163">
        <v>11987</v>
      </c>
      <c r="D1570" s="131"/>
      <c r="E1570" s="160">
        <v>213070230</v>
      </c>
      <c r="F1570" s="84" t="s">
        <v>1445</v>
      </c>
      <c r="G1570" s="156"/>
    </row>
    <row r="1571" spans="1:7" ht="12.75">
      <c r="A1571" s="70">
        <v>240314</v>
      </c>
      <c r="B1571" s="81" t="s">
        <v>2968</v>
      </c>
      <c r="C1571" s="163">
        <v>19882</v>
      </c>
      <c r="D1571" s="131"/>
      <c r="E1571" s="160">
        <v>213370233</v>
      </c>
      <c r="F1571" s="84" t="s">
        <v>1446</v>
      </c>
      <c r="G1571" s="156"/>
    </row>
    <row r="1572" spans="1:7" ht="12.75">
      <c r="A1572" s="70">
        <v>240314</v>
      </c>
      <c r="B1572" s="81" t="s">
        <v>2968</v>
      </c>
      <c r="C1572" s="163">
        <v>42550</v>
      </c>
      <c r="D1572" s="131"/>
      <c r="E1572" s="160">
        <v>213570235</v>
      </c>
      <c r="F1572" s="84" t="s">
        <v>1447</v>
      </c>
      <c r="G1572" s="156"/>
    </row>
    <row r="1573" spans="1:7" ht="12.75">
      <c r="A1573" s="70">
        <v>240314</v>
      </c>
      <c r="B1573" s="81" t="s">
        <v>2968</v>
      </c>
      <c r="C1573" s="163">
        <v>40626</v>
      </c>
      <c r="D1573" s="131"/>
      <c r="E1573" s="160">
        <v>216570265</v>
      </c>
      <c r="F1573" s="84" t="s">
        <v>1448</v>
      </c>
      <c r="G1573" s="156"/>
    </row>
    <row r="1574" spans="1:7" ht="12.75">
      <c r="A1574" s="70">
        <v>240314</v>
      </c>
      <c r="B1574" s="81" t="s">
        <v>2968</v>
      </c>
      <c r="C1574" s="163">
        <v>27096</v>
      </c>
      <c r="D1574" s="131"/>
      <c r="E1574" s="160">
        <v>210070400</v>
      </c>
      <c r="F1574" s="84" t="s">
        <v>3167</v>
      </c>
      <c r="G1574" s="156"/>
    </row>
    <row r="1575" spans="1:7" ht="12.75">
      <c r="A1575" s="70">
        <v>240314</v>
      </c>
      <c r="B1575" s="81" t="s">
        <v>2968</v>
      </c>
      <c r="C1575" s="163">
        <v>52492</v>
      </c>
      <c r="D1575" s="131"/>
      <c r="E1575" s="160">
        <v>211870418</v>
      </c>
      <c r="F1575" s="84" t="s">
        <v>1449</v>
      </c>
      <c r="G1575" s="156"/>
    </row>
    <row r="1576" spans="1:7" ht="12.75">
      <c r="A1576" s="70">
        <v>240314</v>
      </c>
      <c r="B1576" s="81" t="s">
        <v>2968</v>
      </c>
      <c r="C1576" s="163">
        <v>100469</v>
      </c>
      <c r="D1576" s="131"/>
      <c r="E1576" s="160">
        <v>212970429</v>
      </c>
      <c r="F1576" s="84" t="s">
        <v>1450</v>
      </c>
      <c r="G1576" s="156"/>
    </row>
    <row r="1577" spans="1:7" ht="12.75">
      <c r="A1577" s="70">
        <v>240314</v>
      </c>
      <c r="B1577" s="81" t="s">
        <v>2968</v>
      </c>
      <c r="C1577" s="163">
        <v>30308</v>
      </c>
      <c r="D1577" s="131"/>
      <c r="E1577" s="160">
        <v>217370473</v>
      </c>
      <c r="F1577" s="84" t="s">
        <v>1451</v>
      </c>
      <c r="G1577" s="156"/>
    </row>
    <row r="1578" spans="1:7" ht="12.75">
      <c r="A1578" s="70">
        <v>240314</v>
      </c>
      <c r="B1578" s="81" t="s">
        <v>2968</v>
      </c>
      <c r="C1578" s="163">
        <v>52768</v>
      </c>
      <c r="D1578" s="131"/>
      <c r="E1578" s="160">
        <v>210870508</v>
      </c>
      <c r="F1578" s="84" t="s">
        <v>1452</v>
      </c>
      <c r="G1578" s="156"/>
    </row>
    <row r="1579" spans="1:7" ht="12.75">
      <c r="A1579" s="70">
        <v>240314</v>
      </c>
      <c r="B1579" s="81" t="s">
        <v>2968</v>
      </c>
      <c r="C1579" s="163">
        <v>31498</v>
      </c>
      <c r="D1579" s="131"/>
      <c r="E1579" s="160">
        <v>212370523</v>
      </c>
      <c r="F1579" s="84" t="s">
        <v>1453</v>
      </c>
      <c r="G1579" s="156"/>
    </row>
    <row r="1580" spans="1:7" ht="12.75">
      <c r="A1580" s="70">
        <v>240314</v>
      </c>
      <c r="B1580" s="81" t="s">
        <v>2968</v>
      </c>
      <c r="C1580" s="163">
        <v>91772</v>
      </c>
      <c r="D1580" s="131"/>
      <c r="E1580" s="160">
        <v>217070670</v>
      </c>
      <c r="F1580" s="84" t="s">
        <v>1454</v>
      </c>
      <c r="G1580" s="156"/>
    </row>
    <row r="1581" spans="1:7" ht="12.75">
      <c r="A1581" s="70">
        <v>240314</v>
      </c>
      <c r="B1581" s="81" t="s">
        <v>2968</v>
      </c>
      <c r="C1581" s="163">
        <v>60626</v>
      </c>
      <c r="D1581" s="131"/>
      <c r="E1581" s="160">
        <v>217870678</v>
      </c>
      <c r="F1581" s="84" t="s">
        <v>1455</v>
      </c>
      <c r="G1581" s="156"/>
    </row>
    <row r="1582" spans="1:7" ht="12.75">
      <c r="A1582" s="70">
        <v>240314</v>
      </c>
      <c r="B1582" s="81" t="s">
        <v>2968</v>
      </c>
      <c r="C1582" s="163">
        <v>29525</v>
      </c>
      <c r="D1582" s="131"/>
      <c r="E1582" s="160">
        <v>210270702</v>
      </c>
      <c r="F1582" s="84" t="s">
        <v>1456</v>
      </c>
      <c r="G1582" s="156"/>
    </row>
    <row r="1583" spans="1:7" ht="12.75">
      <c r="A1583" s="70">
        <v>240314</v>
      </c>
      <c r="B1583" s="81" t="s">
        <v>2968</v>
      </c>
      <c r="C1583" s="163">
        <v>96426</v>
      </c>
      <c r="D1583" s="131"/>
      <c r="E1583" s="160">
        <v>210870708</v>
      </c>
      <c r="F1583" s="84" t="s">
        <v>1457</v>
      </c>
      <c r="G1583" s="156"/>
    </row>
    <row r="1584" spans="1:7" ht="12.75">
      <c r="A1584" s="70">
        <v>240314</v>
      </c>
      <c r="B1584" s="81" t="s">
        <v>2968</v>
      </c>
      <c r="C1584" s="163">
        <v>131497</v>
      </c>
      <c r="D1584" s="131"/>
      <c r="E1584" s="160">
        <v>211370713</v>
      </c>
      <c r="F1584" s="84" t="s">
        <v>1458</v>
      </c>
      <c r="G1584" s="156"/>
    </row>
    <row r="1585" spans="1:7" ht="12.75">
      <c r="A1585" s="70">
        <v>240314</v>
      </c>
      <c r="B1585" s="81" t="s">
        <v>2968</v>
      </c>
      <c r="C1585" s="163">
        <v>40101</v>
      </c>
      <c r="D1585" s="131"/>
      <c r="E1585" s="160">
        <v>211770717</v>
      </c>
      <c r="F1585" s="84" t="s">
        <v>3211</v>
      </c>
      <c r="G1585" s="156"/>
    </row>
    <row r="1586" spans="1:7" ht="12.75">
      <c r="A1586" s="70">
        <v>240314</v>
      </c>
      <c r="B1586" s="81" t="s">
        <v>2968</v>
      </c>
      <c r="C1586" s="163">
        <v>62581</v>
      </c>
      <c r="D1586" s="131"/>
      <c r="E1586" s="160">
        <v>214270742</v>
      </c>
      <c r="F1586" s="84" t="s">
        <v>1459</v>
      </c>
      <c r="G1586" s="156"/>
    </row>
    <row r="1587" spans="1:7" ht="12.75">
      <c r="A1587" s="70">
        <v>240314</v>
      </c>
      <c r="B1587" s="81" t="s">
        <v>2968</v>
      </c>
      <c r="C1587" s="163">
        <v>68238</v>
      </c>
      <c r="D1587" s="131"/>
      <c r="E1587" s="160">
        <v>217170771</v>
      </c>
      <c r="F1587" s="84" t="s">
        <v>2988</v>
      </c>
      <c r="G1587" s="156"/>
    </row>
    <row r="1588" spans="1:7" ht="12.75">
      <c r="A1588" s="70">
        <v>240314</v>
      </c>
      <c r="B1588" s="81" t="s">
        <v>2968</v>
      </c>
      <c r="C1588" s="163">
        <v>57179</v>
      </c>
      <c r="D1588" s="131"/>
      <c r="E1588" s="160">
        <v>212070820</v>
      </c>
      <c r="F1588" s="84" t="s">
        <v>1460</v>
      </c>
      <c r="G1588" s="156"/>
    </row>
    <row r="1589" spans="1:7" ht="12.75">
      <c r="A1589" s="70">
        <v>240314</v>
      </c>
      <c r="B1589" s="81" t="s">
        <v>2968</v>
      </c>
      <c r="C1589" s="163">
        <v>46518</v>
      </c>
      <c r="D1589" s="131"/>
      <c r="E1589" s="160">
        <v>212370823</v>
      </c>
      <c r="F1589" s="84" t="s">
        <v>1461</v>
      </c>
      <c r="G1589" s="156"/>
    </row>
    <row r="1590" spans="1:7" ht="12.75">
      <c r="A1590" s="70">
        <v>240314</v>
      </c>
      <c r="B1590" s="81" t="s">
        <v>2968</v>
      </c>
      <c r="C1590" s="163">
        <v>6843</v>
      </c>
      <c r="D1590" s="131"/>
      <c r="E1590" s="160">
        <v>212473024</v>
      </c>
      <c r="F1590" s="84" t="s">
        <v>1462</v>
      </c>
      <c r="G1590" s="156"/>
    </row>
    <row r="1591" spans="1:7" ht="12.75">
      <c r="A1591" s="70">
        <v>240314</v>
      </c>
      <c r="B1591" s="81" t="s">
        <v>2968</v>
      </c>
      <c r="C1591" s="163">
        <v>15453</v>
      </c>
      <c r="D1591" s="131"/>
      <c r="E1591" s="160">
        <v>212673026</v>
      </c>
      <c r="F1591" s="84" t="s">
        <v>1463</v>
      </c>
      <c r="G1591" s="156"/>
    </row>
    <row r="1592" spans="1:7" ht="12.75">
      <c r="A1592" s="70">
        <v>240314</v>
      </c>
      <c r="B1592" s="81" t="s">
        <v>2968</v>
      </c>
      <c r="C1592" s="163">
        <v>12344</v>
      </c>
      <c r="D1592" s="131"/>
      <c r="E1592" s="160">
        <v>213073030</v>
      </c>
      <c r="F1592" s="84" t="s">
        <v>1464</v>
      </c>
      <c r="G1592" s="156"/>
    </row>
    <row r="1593" spans="1:7" ht="12.75">
      <c r="A1593" s="70">
        <v>240314</v>
      </c>
      <c r="B1593" s="81" t="s">
        <v>2968</v>
      </c>
      <c r="C1593" s="163">
        <v>16719</v>
      </c>
      <c r="D1593" s="131"/>
      <c r="E1593" s="160">
        <v>214373043</v>
      </c>
      <c r="F1593" s="84" t="s">
        <v>1465</v>
      </c>
      <c r="G1593" s="156"/>
    </row>
    <row r="1594" spans="1:7" ht="12.75">
      <c r="A1594" s="70">
        <v>240314</v>
      </c>
      <c r="B1594" s="81" t="s">
        <v>2968</v>
      </c>
      <c r="C1594" s="163">
        <v>20249</v>
      </c>
      <c r="D1594" s="131"/>
      <c r="E1594" s="160">
        <v>215573055</v>
      </c>
      <c r="F1594" s="84" t="s">
        <v>1466</v>
      </c>
      <c r="G1594" s="156"/>
    </row>
    <row r="1595" spans="1:7" ht="12.75">
      <c r="A1595" s="70">
        <v>240314</v>
      </c>
      <c r="B1595" s="81" t="s">
        <v>2968</v>
      </c>
      <c r="C1595" s="163">
        <v>39262</v>
      </c>
      <c r="D1595" s="131"/>
      <c r="E1595" s="160">
        <v>216773067</v>
      </c>
      <c r="F1595" s="84" t="s">
        <v>1467</v>
      </c>
      <c r="G1595" s="156"/>
    </row>
    <row r="1596" spans="1:7" ht="12.75">
      <c r="A1596" s="70">
        <v>240314</v>
      </c>
      <c r="B1596" s="81" t="s">
        <v>2968</v>
      </c>
      <c r="C1596" s="163">
        <v>25736</v>
      </c>
      <c r="D1596" s="131"/>
      <c r="E1596" s="160">
        <v>212473124</v>
      </c>
      <c r="F1596" s="84" t="s">
        <v>1468</v>
      </c>
      <c r="G1596" s="156"/>
    </row>
    <row r="1597" spans="1:7" ht="12.75">
      <c r="A1597" s="70">
        <v>240314</v>
      </c>
      <c r="B1597" s="81" t="s">
        <v>2968</v>
      </c>
      <c r="C1597" s="163">
        <v>10826</v>
      </c>
      <c r="D1597" s="131"/>
      <c r="E1597" s="160">
        <v>214873148</v>
      </c>
      <c r="F1597" s="84" t="s">
        <v>1469</v>
      </c>
      <c r="G1597" s="156"/>
    </row>
    <row r="1598" spans="1:7" ht="12.75">
      <c r="A1598" s="70">
        <v>240314</v>
      </c>
      <c r="B1598" s="81" t="s">
        <v>2968</v>
      </c>
      <c r="C1598" s="163">
        <v>9529</v>
      </c>
      <c r="D1598" s="131"/>
      <c r="E1598" s="160">
        <v>215273152</v>
      </c>
      <c r="F1598" s="84" t="s">
        <v>1470</v>
      </c>
      <c r="G1598" s="156"/>
    </row>
    <row r="1599" spans="1:7" ht="12.75">
      <c r="A1599" s="70">
        <v>240314</v>
      </c>
      <c r="B1599" s="81" t="s">
        <v>2968</v>
      </c>
      <c r="C1599" s="163">
        <v>91706</v>
      </c>
      <c r="D1599" s="131"/>
      <c r="E1599" s="160">
        <v>216873168</v>
      </c>
      <c r="F1599" s="84" t="s">
        <v>1471</v>
      </c>
      <c r="G1599" s="156"/>
    </row>
    <row r="1600" spans="1:7" ht="12.75">
      <c r="A1600" s="70">
        <v>240314</v>
      </c>
      <c r="B1600" s="81" t="s">
        <v>2968</v>
      </c>
      <c r="C1600" s="163">
        <v>14924</v>
      </c>
      <c r="D1600" s="131"/>
      <c r="E1600" s="160">
        <v>210073200</v>
      </c>
      <c r="F1600" s="84" t="s">
        <v>1472</v>
      </c>
      <c r="G1600" s="156"/>
    </row>
    <row r="1601" spans="1:7" ht="12.75">
      <c r="A1601" s="70">
        <v>240314</v>
      </c>
      <c r="B1601" s="81" t="s">
        <v>2968</v>
      </c>
      <c r="C1601" s="163">
        <v>74003</v>
      </c>
      <c r="D1601" s="131"/>
      <c r="E1601" s="160">
        <v>211773217</v>
      </c>
      <c r="F1601" s="84" t="s">
        <v>1473</v>
      </c>
      <c r="G1601" s="156"/>
    </row>
    <row r="1602" spans="1:7" ht="12.75">
      <c r="A1602" s="70">
        <v>240314</v>
      </c>
      <c r="B1602" s="81" t="s">
        <v>2968</v>
      </c>
      <c r="C1602" s="163">
        <v>16034</v>
      </c>
      <c r="D1602" s="131"/>
      <c r="E1602" s="160">
        <v>212673226</v>
      </c>
      <c r="F1602" s="84" t="s">
        <v>1474</v>
      </c>
      <c r="G1602" s="156"/>
    </row>
    <row r="1603" spans="1:7" ht="12.75">
      <c r="A1603" s="70">
        <v>240314</v>
      </c>
      <c r="B1603" s="81" t="s">
        <v>2968</v>
      </c>
      <c r="C1603" s="163">
        <v>14165</v>
      </c>
      <c r="D1603" s="131"/>
      <c r="E1603" s="160">
        <v>213673236</v>
      </c>
      <c r="F1603" s="84" t="s">
        <v>1475</v>
      </c>
      <c r="G1603" s="156"/>
    </row>
    <row r="1604" spans="1:7" ht="12.75">
      <c r="A1604" s="70">
        <v>240314</v>
      </c>
      <c r="B1604" s="81" t="s">
        <v>2968</v>
      </c>
      <c r="C1604" s="163">
        <v>83599</v>
      </c>
      <c r="D1604" s="131"/>
      <c r="E1604" s="160">
        <v>216873268</v>
      </c>
      <c r="F1604" s="84" t="s">
        <v>1476</v>
      </c>
      <c r="G1604" s="156"/>
    </row>
    <row r="1605" spans="1:7" ht="12.75">
      <c r="A1605" s="70">
        <v>240314</v>
      </c>
      <c r="B1605" s="81" t="s">
        <v>2968</v>
      </c>
      <c r="C1605" s="163">
        <v>14639</v>
      </c>
      <c r="D1605" s="131"/>
      <c r="E1605" s="160">
        <v>217073270</v>
      </c>
      <c r="F1605" s="84" t="s">
        <v>1477</v>
      </c>
      <c r="G1605" s="156"/>
    </row>
    <row r="1606" spans="1:7" ht="12.75">
      <c r="A1606" s="70">
        <v>240314</v>
      </c>
      <c r="B1606" s="81" t="s">
        <v>2968</v>
      </c>
      <c r="C1606" s="163">
        <v>30239</v>
      </c>
      <c r="D1606" s="131"/>
      <c r="E1606" s="160">
        <v>217573275</v>
      </c>
      <c r="F1606" s="84" t="s">
        <v>1478</v>
      </c>
      <c r="G1606" s="156"/>
    </row>
    <row r="1607" spans="1:7" ht="12.75">
      <c r="A1607" s="70">
        <v>240314</v>
      </c>
      <c r="B1607" s="81" t="s">
        <v>2968</v>
      </c>
      <c r="C1607" s="163">
        <v>43686</v>
      </c>
      <c r="D1607" s="131"/>
      <c r="E1607" s="160">
        <v>218373283</v>
      </c>
      <c r="F1607" s="84" t="s">
        <v>1479</v>
      </c>
      <c r="G1607" s="156"/>
    </row>
    <row r="1608" spans="1:7" ht="12.75">
      <c r="A1608" s="70">
        <v>240314</v>
      </c>
      <c r="B1608" s="81" t="s">
        <v>2968</v>
      </c>
      <c r="C1608" s="163">
        <v>50201</v>
      </c>
      <c r="D1608" s="131"/>
      <c r="E1608" s="160">
        <v>211973319</v>
      </c>
      <c r="F1608" s="84" t="s">
        <v>1480</v>
      </c>
      <c r="G1608" s="156"/>
    </row>
    <row r="1609" spans="1:7" ht="12.75">
      <c r="A1609" s="70">
        <v>240314</v>
      </c>
      <c r="B1609" s="81" t="s">
        <v>2968</v>
      </c>
      <c r="C1609" s="163">
        <v>10944</v>
      </c>
      <c r="D1609" s="131"/>
      <c r="E1609" s="160">
        <v>214773347</v>
      </c>
      <c r="F1609" s="84" t="s">
        <v>1481</v>
      </c>
      <c r="G1609" s="156"/>
    </row>
    <row r="1610" spans="1:7" ht="12.75">
      <c r="A1610" s="70">
        <v>240314</v>
      </c>
      <c r="B1610" s="81" t="s">
        <v>2968</v>
      </c>
      <c r="C1610" s="163">
        <v>34807</v>
      </c>
      <c r="D1610" s="131"/>
      <c r="E1610" s="160">
        <v>214973349</v>
      </c>
      <c r="F1610" s="84" t="s">
        <v>1482</v>
      </c>
      <c r="G1610" s="156"/>
    </row>
    <row r="1611" spans="1:7" ht="12.75">
      <c r="A1611" s="70">
        <v>240314</v>
      </c>
      <c r="B1611" s="81" t="s">
        <v>2968</v>
      </c>
      <c r="C1611" s="163">
        <v>19651</v>
      </c>
      <c r="D1611" s="131"/>
      <c r="E1611" s="160">
        <v>215273352</v>
      </c>
      <c r="F1611" s="84" t="s">
        <v>1483</v>
      </c>
      <c r="G1611" s="156"/>
    </row>
    <row r="1612" spans="1:7" ht="12.75">
      <c r="A1612" s="70">
        <v>240314</v>
      </c>
      <c r="B1612" s="81" t="s">
        <v>2968</v>
      </c>
      <c r="C1612" s="163">
        <v>25656</v>
      </c>
      <c r="D1612" s="131"/>
      <c r="E1612" s="160">
        <v>210873408</v>
      </c>
      <c r="F1612" s="84" t="s">
        <v>1484</v>
      </c>
      <c r="G1612" s="156"/>
    </row>
    <row r="1613" spans="1:7" ht="12.75">
      <c r="A1613" s="70">
        <v>240314</v>
      </c>
      <c r="B1613" s="81" t="s">
        <v>2968</v>
      </c>
      <c r="C1613" s="163">
        <v>57564</v>
      </c>
      <c r="D1613" s="131"/>
      <c r="E1613" s="160">
        <v>211173411</v>
      </c>
      <c r="F1613" s="84" t="s">
        <v>1485</v>
      </c>
      <c r="G1613" s="156"/>
    </row>
    <row r="1614" spans="1:7" ht="12.75">
      <c r="A1614" s="70">
        <v>240314</v>
      </c>
      <c r="B1614" s="81" t="s">
        <v>2968</v>
      </c>
      <c r="C1614" s="163">
        <v>44077</v>
      </c>
      <c r="D1614" s="131"/>
      <c r="E1614" s="160">
        <v>214373443</v>
      </c>
      <c r="F1614" s="84" t="s">
        <v>1486</v>
      </c>
      <c r="G1614" s="156"/>
    </row>
    <row r="1615" spans="1:7" ht="12.75">
      <c r="A1615" s="70">
        <v>240314</v>
      </c>
      <c r="B1615" s="81" t="s">
        <v>2968</v>
      </c>
      <c r="C1615" s="163">
        <v>41047</v>
      </c>
      <c r="D1615" s="131"/>
      <c r="E1615" s="160">
        <v>214973449</v>
      </c>
      <c r="F1615" s="84" t="s">
        <v>1487</v>
      </c>
      <c r="G1615" s="156"/>
    </row>
    <row r="1616" spans="1:7" ht="12.75">
      <c r="A1616" s="70">
        <v>240314</v>
      </c>
      <c r="B1616" s="81" t="s">
        <v>2968</v>
      </c>
      <c r="C1616" s="163">
        <v>8346</v>
      </c>
      <c r="D1616" s="131"/>
      <c r="E1616" s="160">
        <v>216173461</v>
      </c>
      <c r="F1616" s="84" t="s">
        <v>1488</v>
      </c>
      <c r="G1616" s="156"/>
    </row>
    <row r="1617" spans="1:7" ht="12.75">
      <c r="A1617" s="70">
        <v>240314</v>
      </c>
      <c r="B1617" s="81" t="s">
        <v>2968</v>
      </c>
      <c r="C1617" s="163">
        <v>34065</v>
      </c>
      <c r="D1617" s="131"/>
      <c r="E1617" s="160">
        <v>218373483</v>
      </c>
      <c r="F1617" s="84" t="s">
        <v>1489</v>
      </c>
      <c r="G1617" s="156"/>
    </row>
    <row r="1618" spans="1:7" ht="12.75">
      <c r="A1618" s="70">
        <v>240314</v>
      </c>
      <c r="B1618" s="81" t="s">
        <v>2968</v>
      </c>
      <c r="C1618" s="163">
        <v>73078</v>
      </c>
      <c r="D1618" s="131"/>
      <c r="E1618" s="160">
        <v>210473504</v>
      </c>
      <c r="F1618" s="84" t="s">
        <v>1490</v>
      </c>
      <c r="G1618" s="156"/>
    </row>
    <row r="1619" spans="1:7" ht="12.75">
      <c r="A1619" s="70">
        <v>240314</v>
      </c>
      <c r="B1619" s="81" t="s">
        <v>2968</v>
      </c>
      <c r="C1619" s="163">
        <v>14688</v>
      </c>
      <c r="D1619" s="131"/>
      <c r="E1619" s="160">
        <v>212073520</v>
      </c>
      <c r="F1619" s="84" t="s">
        <v>1491</v>
      </c>
      <c r="G1619" s="156"/>
    </row>
    <row r="1620" spans="1:7" ht="12.75">
      <c r="A1620" s="70">
        <v>240314</v>
      </c>
      <c r="B1620" s="81" t="s">
        <v>2968</v>
      </c>
      <c r="C1620" s="163">
        <v>7829</v>
      </c>
      <c r="D1620" s="131"/>
      <c r="E1620" s="160">
        <v>214773547</v>
      </c>
      <c r="F1620" s="84" t="s">
        <v>1492</v>
      </c>
      <c r="G1620" s="156"/>
    </row>
    <row r="1621" spans="1:7" ht="12.75">
      <c r="A1621" s="70">
        <v>240314</v>
      </c>
      <c r="B1621" s="81" t="s">
        <v>2968</v>
      </c>
      <c r="C1621" s="163">
        <v>54307</v>
      </c>
      <c r="D1621" s="131"/>
      <c r="E1621" s="160">
        <v>215573555</v>
      </c>
      <c r="F1621" s="84" t="s">
        <v>1493</v>
      </c>
      <c r="G1621" s="156"/>
    </row>
    <row r="1622" spans="1:7" ht="12.75">
      <c r="A1622" s="70">
        <v>240314</v>
      </c>
      <c r="B1622" s="81" t="s">
        <v>2968</v>
      </c>
      <c r="C1622" s="163">
        <v>12618</v>
      </c>
      <c r="D1622" s="131"/>
      <c r="E1622" s="160">
        <v>216373563</v>
      </c>
      <c r="F1622" s="84" t="s">
        <v>1494</v>
      </c>
      <c r="G1622" s="156"/>
    </row>
    <row r="1623" spans="1:7" ht="12.75">
      <c r="A1623" s="70">
        <v>240314</v>
      </c>
      <c r="B1623" s="81" t="s">
        <v>2968</v>
      </c>
      <c r="C1623" s="163">
        <v>31128</v>
      </c>
      <c r="D1623" s="131"/>
      <c r="E1623" s="160">
        <v>218573585</v>
      </c>
      <c r="F1623" s="84" t="s">
        <v>1495</v>
      </c>
      <c r="G1623" s="156"/>
    </row>
    <row r="1624" spans="1:7" ht="12.75">
      <c r="A1624" s="70">
        <v>240314</v>
      </c>
      <c r="B1624" s="81" t="s">
        <v>2968</v>
      </c>
      <c r="C1624" s="163">
        <v>51310</v>
      </c>
      <c r="D1624" s="131"/>
      <c r="E1624" s="160">
        <v>211673616</v>
      </c>
      <c r="F1624" s="84" t="s">
        <v>1496</v>
      </c>
      <c r="G1624" s="156"/>
    </row>
    <row r="1625" spans="1:7" ht="12.75">
      <c r="A1625" s="70">
        <v>240314</v>
      </c>
      <c r="B1625" s="81" t="s">
        <v>2968</v>
      </c>
      <c r="C1625" s="163">
        <v>9387</v>
      </c>
      <c r="D1625" s="131"/>
      <c r="E1625" s="160">
        <v>212273622</v>
      </c>
      <c r="F1625" s="84" t="s">
        <v>1497</v>
      </c>
      <c r="G1625" s="156"/>
    </row>
    <row r="1626" spans="1:7" ht="12.75">
      <c r="A1626" s="70">
        <v>240314</v>
      </c>
      <c r="B1626" s="81" t="s">
        <v>2968</v>
      </c>
      <c r="C1626" s="163">
        <v>41554</v>
      </c>
      <c r="D1626" s="131"/>
      <c r="E1626" s="160">
        <v>212473624</v>
      </c>
      <c r="F1626" s="84" t="s">
        <v>1498</v>
      </c>
      <c r="G1626" s="156"/>
    </row>
    <row r="1627" spans="1:7" ht="12.75">
      <c r="A1627" s="70">
        <v>240314</v>
      </c>
      <c r="B1627" s="81" t="s">
        <v>2968</v>
      </c>
      <c r="C1627" s="163">
        <v>18191</v>
      </c>
      <c r="D1627" s="131"/>
      <c r="E1627" s="160">
        <v>217173671</v>
      </c>
      <c r="F1627" s="84" t="s">
        <v>1499</v>
      </c>
      <c r="G1627" s="156"/>
    </row>
    <row r="1628" spans="1:7" ht="12.75">
      <c r="A1628" s="70">
        <v>240314</v>
      </c>
      <c r="B1628" s="81" t="s">
        <v>2968</v>
      </c>
      <c r="C1628" s="163">
        <v>26595</v>
      </c>
      <c r="D1628" s="131"/>
      <c r="E1628" s="160">
        <v>217573675</v>
      </c>
      <c r="F1628" s="84" t="s">
        <v>1500</v>
      </c>
      <c r="G1628" s="156"/>
    </row>
    <row r="1629" spans="1:7" ht="12.75">
      <c r="A1629" s="70">
        <v>240314</v>
      </c>
      <c r="B1629" s="81" t="s">
        <v>2968</v>
      </c>
      <c r="C1629" s="163">
        <v>24941</v>
      </c>
      <c r="D1629" s="131"/>
      <c r="E1629" s="160">
        <v>217873678</v>
      </c>
      <c r="F1629" s="84" t="s">
        <v>3210</v>
      </c>
      <c r="G1629" s="156"/>
    </row>
    <row r="1630" spans="1:7" ht="12.75">
      <c r="A1630" s="70">
        <v>240314</v>
      </c>
      <c r="B1630" s="81" t="s">
        <v>2968</v>
      </c>
      <c r="C1630" s="163">
        <v>11619</v>
      </c>
      <c r="D1630" s="131"/>
      <c r="E1630" s="160">
        <v>218673686</v>
      </c>
      <c r="F1630" s="84" t="s">
        <v>1501</v>
      </c>
      <c r="G1630" s="156"/>
    </row>
    <row r="1631" spans="1:7" ht="12.75">
      <c r="A1631" s="70">
        <v>240314</v>
      </c>
      <c r="B1631" s="81" t="s">
        <v>2968</v>
      </c>
      <c r="C1631" s="163">
        <v>9007</v>
      </c>
      <c r="D1631" s="131"/>
      <c r="E1631" s="160">
        <v>217073770</v>
      </c>
      <c r="F1631" s="84" t="s">
        <v>721</v>
      </c>
      <c r="G1631" s="156"/>
    </row>
    <row r="1632" spans="1:7" ht="12.75">
      <c r="A1632" s="70">
        <v>240314</v>
      </c>
      <c r="B1632" s="81" t="s">
        <v>2968</v>
      </c>
      <c r="C1632" s="163">
        <v>9546</v>
      </c>
      <c r="D1632" s="131"/>
      <c r="E1632" s="160">
        <v>215473854</v>
      </c>
      <c r="F1632" s="84" t="s">
        <v>1502</v>
      </c>
      <c r="G1632" s="156"/>
    </row>
    <row r="1633" spans="1:7" ht="12.75">
      <c r="A1633" s="70">
        <v>240314</v>
      </c>
      <c r="B1633" s="81" t="s">
        <v>2968</v>
      </c>
      <c r="C1633" s="163">
        <v>20642</v>
      </c>
      <c r="D1633" s="131"/>
      <c r="E1633" s="160">
        <v>216173861</v>
      </c>
      <c r="F1633" s="84" t="s">
        <v>1503</v>
      </c>
      <c r="G1633" s="156"/>
    </row>
    <row r="1634" spans="1:7" ht="12.75">
      <c r="A1634" s="70">
        <v>240314</v>
      </c>
      <c r="B1634" s="81" t="s">
        <v>2968</v>
      </c>
      <c r="C1634" s="163">
        <v>15408</v>
      </c>
      <c r="D1634" s="131"/>
      <c r="E1634" s="160">
        <v>217073870</v>
      </c>
      <c r="F1634" s="84" t="s">
        <v>1504</v>
      </c>
      <c r="G1634" s="156"/>
    </row>
    <row r="1635" spans="1:7" ht="12.75">
      <c r="A1635" s="70">
        <v>240314</v>
      </c>
      <c r="B1635" s="81" t="s">
        <v>2968</v>
      </c>
      <c r="C1635" s="163">
        <v>8078</v>
      </c>
      <c r="D1635" s="131"/>
      <c r="E1635" s="160">
        <v>217373873</v>
      </c>
      <c r="F1635" s="84" t="s">
        <v>1505</v>
      </c>
      <c r="G1635" s="156"/>
    </row>
    <row r="1636" spans="1:7" ht="12.75">
      <c r="A1636" s="70">
        <v>240314</v>
      </c>
      <c r="B1636" s="81" t="s">
        <v>2968</v>
      </c>
      <c r="C1636" s="163">
        <v>17931</v>
      </c>
      <c r="D1636" s="131"/>
      <c r="E1636" s="160">
        <v>212076020</v>
      </c>
      <c r="F1636" s="84" t="s">
        <v>1506</v>
      </c>
      <c r="G1636" s="156"/>
    </row>
    <row r="1637" spans="1:7" ht="12.75">
      <c r="A1637" s="70">
        <v>240314</v>
      </c>
      <c r="B1637" s="81" t="s">
        <v>2968</v>
      </c>
      <c r="C1637" s="163">
        <v>21479</v>
      </c>
      <c r="D1637" s="131"/>
      <c r="E1637" s="160">
        <v>213676036</v>
      </c>
      <c r="F1637" s="84" t="s">
        <v>1507</v>
      </c>
      <c r="G1637" s="156"/>
    </row>
    <row r="1638" spans="1:7" ht="12.75">
      <c r="A1638" s="70">
        <v>240314</v>
      </c>
      <c r="B1638" s="81" t="s">
        <v>2968</v>
      </c>
      <c r="C1638" s="163">
        <v>22747</v>
      </c>
      <c r="D1638" s="131"/>
      <c r="E1638" s="160">
        <v>214176041</v>
      </c>
      <c r="F1638" s="84" t="s">
        <v>1508</v>
      </c>
      <c r="G1638" s="156"/>
    </row>
    <row r="1639" spans="1:7" ht="12.75">
      <c r="A1639" s="70">
        <v>240314</v>
      </c>
      <c r="B1639" s="81" t="s">
        <v>2968</v>
      </c>
      <c r="C1639" s="163">
        <v>8228</v>
      </c>
      <c r="D1639" s="131"/>
      <c r="E1639" s="160">
        <v>215476054</v>
      </c>
      <c r="F1639" s="84" t="s">
        <v>3088</v>
      </c>
      <c r="G1639" s="156"/>
    </row>
    <row r="1640" spans="1:7" ht="12.75">
      <c r="A1640" s="70">
        <v>240314</v>
      </c>
      <c r="B1640" s="81" t="s">
        <v>2968</v>
      </c>
      <c r="C1640" s="163">
        <v>21717</v>
      </c>
      <c r="D1640" s="131"/>
      <c r="E1640" s="160">
        <v>210076100</v>
      </c>
      <c r="F1640" s="84" t="s">
        <v>2971</v>
      </c>
      <c r="G1640" s="156"/>
    </row>
    <row r="1641" spans="1:7" ht="12.75">
      <c r="A1641" s="70">
        <v>240314</v>
      </c>
      <c r="B1641" s="81" t="s">
        <v>2968</v>
      </c>
      <c r="C1641" s="163">
        <v>27087</v>
      </c>
      <c r="D1641" s="131"/>
      <c r="E1641" s="160">
        <v>211376113</v>
      </c>
      <c r="F1641" s="84" t="s">
        <v>1509</v>
      </c>
      <c r="G1641" s="156"/>
    </row>
    <row r="1642" spans="1:7" ht="12.75">
      <c r="A1642" s="70">
        <v>240314</v>
      </c>
      <c r="B1642" s="81" t="s">
        <v>2968</v>
      </c>
      <c r="C1642" s="163">
        <v>38702</v>
      </c>
      <c r="D1642" s="131"/>
      <c r="E1642" s="160">
        <v>212276122</v>
      </c>
      <c r="F1642" s="84" t="s">
        <v>1510</v>
      </c>
      <c r="G1642" s="156"/>
    </row>
    <row r="1643" spans="1:7" ht="12.75">
      <c r="A1643" s="70">
        <v>240314</v>
      </c>
      <c r="B1643" s="81" t="s">
        <v>2968</v>
      </c>
      <c r="C1643" s="163">
        <v>18273</v>
      </c>
      <c r="D1643" s="131"/>
      <c r="E1643" s="160">
        <v>212676126</v>
      </c>
      <c r="F1643" s="84" t="s">
        <v>1511</v>
      </c>
      <c r="G1643" s="156"/>
    </row>
    <row r="1644" spans="1:7" ht="12.75">
      <c r="A1644" s="70">
        <v>240314</v>
      </c>
      <c r="B1644" s="81" t="s">
        <v>2968</v>
      </c>
      <c r="C1644" s="163">
        <v>67826</v>
      </c>
      <c r="D1644" s="131"/>
      <c r="E1644" s="160">
        <v>213076130</v>
      </c>
      <c r="F1644" s="84" t="s">
        <v>3260</v>
      </c>
      <c r="G1644" s="156"/>
    </row>
    <row r="1645" spans="1:7" ht="12.75">
      <c r="A1645" s="70">
        <v>240314</v>
      </c>
      <c r="B1645" s="81" t="s">
        <v>2968</v>
      </c>
      <c r="C1645" s="163">
        <v>45440</v>
      </c>
      <c r="D1645" s="131"/>
      <c r="E1645" s="160">
        <v>213376233</v>
      </c>
      <c r="F1645" s="84" t="s">
        <v>1512</v>
      </c>
      <c r="G1645" s="156"/>
    </row>
    <row r="1646" spans="1:7" ht="12.75">
      <c r="A1646" s="70">
        <v>240314</v>
      </c>
      <c r="B1646" s="81" t="s">
        <v>2968</v>
      </c>
      <c r="C1646" s="163">
        <v>12060</v>
      </c>
      <c r="D1646" s="131"/>
      <c r="E1646" s="160">
        <v>214376243</v>
      </c>
      <c r="F1646" s="84" t="s">
        <v>1513</v>
      </c>
      <c r="G1646" s="156"/>
    </row>
    <row r="1647" spans="1:7" ht="12.75">
      <c r="A1647" s="70">
        <v>240314</v>
      </c>
      <c r="B1647" s="81" t="s">
        <v>2968</v>
      </c>
      <c r="C1647" s="163">
        <v>11457</v>
      </c>
      <c r="D1647" s="131"/>
      <c r="E1647" s="160">
        <v>214676246</v>
      </c>
      <c r="F1647" s="84" t="s">
        <v>1514</v>
      </c>
      <c r="G1647" s="156"/>
    </row>
    <row r="1648" spans="1:7" ht="12.75">
      <c r="A1648" s="70">
        <v>240314</v>
      </c>
      <c r="B1648" s="81" t="s">
        <v>2968</v>
      </c>
      <c r="C1648" s="163">
        <v>54526</v>
      </c>
      <c r="D1648" s="131"/>
      <c r="E1648" s="160">
        <v>214876248</v>
      </c>
      <c r="F1648" s="84" t="s">
        <v>1515</v>
      </c>
      <c r="G1648" s="156"/>
    </row>
    <row r="1649" spans="1:7" ht="12.75">
      <c r="A1649" s="70">
        <v>240314</v>
      </c>
      <c r="B1649" s="81" t="s">
        <v>2968</v>
      </c>
      <c r="C1649" s="163">
        <v>18353</v>
      </c>
      <c r="D1649" s="131"/>
      <c r="E1649" s="160">
        <v>215076250</v>
      </c>
      <c r="F1649" s="84" t="s">
        <v>1516</v>
      </c>
      <c r="G1649" s="156"/>
    </row>
    <row r="1650" spans="1:7" ht="12.75">
      <c r="A1650" s="70">
        <v>240314</v>
      </c>
      <c r="B1650" s="81" t="s">
        <v>2968</v>
      </c>
      <c r="C1650" s="163">
        <v>60852</v>
      </c>
      <c r="D1650" s="131"/>
      <c r="E1650" s="160">
        <v>217576275</v>
      </c>
      <c r="F1650" s="84" t="s">
        <v>1517</v>
      </c>
      <c r="G1650" s="156"/>
    </row>
    <row r="1651" spans="1:7" ht="12.75">
      <c r="A1651" s="70">
        <v>240314</v>
      </c>
      <c r="B1651" s="81" t="s">
        <v>2968</v>
      </c>
      <c r="C1651" s="163">
        <v>20327</v>
      </c>
      <c r="D1651" s="131"/>
      <c r="E1651" s="160">
        <v>210676306</v>
      </c>
      <c r="F1651" s="84" t="s">
        <v>1518</v>
      </c>
      <c r="G1651" s="156"/>
    </row>
    <row r="1652" spans="1:7" ht="12.75">
      <c r="A1652" s="70">
        <v>240314</v>
      </c>
      <c r="B1652" s="81" t="s">
        <v>2968</v>
      </c>
      <c r="C1652" s="163">
        <v>33165</v>
      </c>
      <c r="D1652" s="131"/>
      <c r="E1652" s="160">
        <v>211876318</v>
      </c>
      <c r="F1652" s="84" t="s">
        <v>1519</v>
      </c>
      <c r="G1652" s="156"/>
    </row>
    <row r="1653" spans="1:7" ht="12.75">
      <c r="A1653" s="70">
        <v>240314</v>
      </c>
      <c r="B1653" s="81" t="s">
        <v>2968</v>
      </c>
      <c r="C1653" s="163">
        <v>85486</v>
      </c>
      <c r="D1653" s="131"/>
      <c r="E1653" s="160">
        <v>216476364</v>
      </c>
      <c r="F1653" s="84" t="s">
        <v>1520</v>
      </c>
      <c r="G1653" s="156"/>
    </row>
    <row r="1654" spans="1:7" ht="12.75">
      <c r="A1654" s="70">
        <v>240314</v>
      </c>
      <c r="B1654" s="81" t="s">
        <v>2968</v>
      </c>
      <c r="C1654" s="163">
        <v>16139</v>
      </c>
      <c r="D1654" s="131"/>
      <c r="E1654" s="160">
        <v>217776377</v>
      </c>
      <c r="F1654" s="84" t="s">
        <v>1521</v>
      </c>
      <c r="G1654" s="156"/>
    </row>
    <row r="1655" spans="1:7" ht="12.75">
      <c r="A1655" s="70">
        <v>240314</v>
      </c>
      <c r="B1655" s="81" t="s">
        <v>2968</v>
      </c>
      <c r="C1655" s="163">
        <v>37292</v>
      </c>
      <c r="D1655" s="131"/>
      <c r="E1655" s="160">
        <v>210076400</v>
      </c>
      <c r="F1655" s="84" t="s">
        <v>3167</v>
      </c>
      <c r="G1655" s="156"/>
    </row>
    <row r="1656" spans="1:7" ht="12.75">
      <c r="A1656" s="70">
        <v>240314</v>
      </c>
      <c r="B1656" s="81" t="s">
        <v>2968</v>
      </c>
      <c r="C1656" s="163">
        <v>20859</v>
      </c>
      <c r="D1656" s="131"/>
      <c r="E1656" s="160">
        <v>210376403</v>
      </c>
      <c r="F1656" s="84" t="s">
        <v>558</v>
      </c>
      <c r="G1656" s="156"/>
    </row>
    <row r="1657" spans="1:7" ht="12.75">
      <c r="A1657" s="70">
        <v>240314</v>
      </c>
      <c r="B1657" s="81" t="s">
        <v>2968</v>
      </c>
      <c r="C1657" s="163">
        <v>19445</v>
      </c>
      <c r="D1657" s="131"/>
      <c r="E1657" s="160">
        <v>219776497</v>
      </c>
      <c r="F1657" s="84" t="s">
        <v>1522</v>
      </c>
      <c r="G1657" s="156"/>
    </row>
    <row r="1658" spans="1:7" ht="12.75">
      <c r="A1658" s="70">
        <v>240314</v>
      </c>
      <c r="B1658" s="81" t="s">
        <v>2968</v>
      </c>
      <c r="C1658" s="163">
        <v>60518</v>
      </c>
      <c r="D1658" s="131"/>
      <c r="E1658" s="160">
        <v>216376563</v>
      </c>
      <c r="F1658" s="84" t="s">
        <v>1523</v>
      </c>
      <c r="G1658" s="156"/>
    </row>
    <row r="1659" spans="1:7" ht="12.75">
      <c r="A1659" s="70">
        <v>240314</v>
      </c>
      <c r="B1659" s="81" t="s">
        <v>2968</v>
      </c>
      <c r="C1659" s="163">
        <v>21789</v>
      </c>
      <c r="D1659" s="131"/>
      <c r="E1659" s="160">
        <v>210676606</v>
      </c>
      <c r="F1659" s="84" t="s">
        <v>1199</v>
      </c>
      <c r="G1659" s="156"/>
    </row>
    <row r="1660" spans="1:7" ht="12.75">
      <c r="A1660" s="70">
        <v>240314</v>
      </c>
      <c r="B1660" s="81" t="s">
        <v>2968</v>
      </c>
      <c r="C1660" s="163">
        <v>21601</v>
      </c>
      <c r="D1660" s="131"/>
      <c r="E1660" s="160">
        <v>211676616</v>
      </c>
      <c r="F1660" s="84" t="s">
        <v>1524</v>
      </c>
      <c r="G1660" s="156"/>
    </row>
    <row r="1661" spans="1:7" ht="12.75">
      <c r="A1661" s="70">
        <v>240314</v>
      </c>
      <c r="B1661" s="81" t="s">
        <v>2968</v>
      </c>
      <c r="C1661" s="163">
        <v>46357</v>
      </c>
      <c r="D1661" s="131"/>
      <c r="E1661" s="160">
        <v>212276622</v>
      </c>
      <c r="F1661" s="84" t="s">
        <v>1525</v>
      </c>
      <c r="G1661" s="156"/>
    </row>
    <row r="1662" spans="1:7" ht="12.75">
      <c r="A1662" s="70">
        <v>240314</v>
      </c>
      <c r="B1662" s="81" t="s">
        <v>2968</v>
      </c>
      <c r="C1662" s="163">
        <v>17228</v>
      </c>
      <c r="D1662" s="131"/>
      <c r="E1662" s="160">
        <v>217076670</v>
      </c>
      <c r="F1662" s="84" t="s">
        <v>3211</v>
      </c>
      <c r="G1662" s="156"/>
    </row>
    <row r="1663" spans="1:7" ht="12.75">
      <c r="A1663" s="70">
        <v>240314</v>
      </c>
      <c r="B1663" s="81" t="s">
        <v>2968</v>
      </c>
      <c r="C1663" s="163">
        <v>53296</v>
      </c>
      <c r="D1663" s="131"/>
      <c r="E1663" s="160">
        <v>213676736</v>
      </c>
      <c r="F1663" s="84" t="s">
        <v>1526</v>
      </c>
      <c r="G1663" s="156"/>
    </row>
    <row r="1664" spans="1:7" ht="12.75">
      <c r="A1664" s="70">
        <v>240314</v>
      </c>
      <c r="B1664" s="81" t="s">
        <v>2968</v>
      </c>
      <c r="C1664" s="163">
        <v>23673</v>
      </c>
      <c r="D1664" s="131"/>
      <c r="E1664" s="160">
        <v>212376823</v>
      </c>
      <c r="F1664" s="84" t="s">
        <v>1527</v>
      </c>
      <c r="G1664" s="156"/>
    </row>
    <row r="1665" spans="1:7" ht="12.75">
      <c r="A1665" s="70">
        <v>240314</v>
      </c>
      <c r="B1665" s="81" t="s">
        <v>2968</v>
      </c>
      <c r="C1665" s="163">
        <v>22349</v>
      </c>
      <c r="D1665" s="131"/>
      <c r="E1665" s="160">
        <v>212876828</v>
      </c>
      <c r="F1665" s="84" t="s">
        <v>1528</v>
      </c>
      <c r="G1665" s="156"/>
    </row>
    <row r="1666" spans="1:7" ht="12.75">
      <c r="A1666" s="70">
        <v>240314</v>
      </c>
      <c r="B1666" s="81" t="s">
        <v>2968</v>
      </c>
      <c r="C1666" s="163">
        <v>9682</v>
      </c>
      <c r="D1666" s="131"/>
      <c r="E1666" s="160">
        <v>214576845</v>
      </c>
      <c r="F1666" s="84" t="s">
        <v>1529</v>
      </c>
      <c r="G1666" s="156"/>
    </row>
    <row r="1667" spans="1:7" ht="12.75">
      <c r="A1667" s="70">
        <v>240314</v>
      </c>
      <c r="B1667" s="81" t="s">
        <v>2968</v>
      </c>
      <c r="C1667" s="163">
        <v>14983</v>
      </c>
      <c r="D1667" s="131"/>
      <c r="E1667" s="160">
        <v>216376863</v>
      </c>
      <c r="F1667" s="84" t="s">
        <v>1530</v>
      </c>
      <c r="G1667" s="156"/>
    </row>
    <row r="1668" spans="1:7" ht="12.75">
      <c r="A1668" s="70">
        <v>240314</v>
      </c>
      <c r="B1668" s="81" t="s">
        <v>2968</v>
      </c>
      <c r="C1668" s="163">
        <v>14171</v>
      </c>
      <c r="D1668" s="131"/>
      <c r="E1668" s="160">
        <v>216976869</v>
      </c>
      <c r="F1668" s="84" t="s">
        <v>1531</v>
      </c>
      <c r="G1668" s="156"/>
    </row>
    <row r="1669" spans="1:7" ht="12.75">
      <c r="A1669" s="70">
        <v>240314</v>
      </c>
      <c r="B1669" s="81" t="s">
        <v>2968</v>
      </c>
      <c r="C1669" s="163">
        <v>20433</v>
      </c>
      <c r="D1669" s="131"/>
      <c r="E1669" s="160">
        <v>219076890</v>
      </c>
      <c r="F1669" s="84" t="s">
        <v>1532</v>
      </c>
      <c r="G1669" s="156"/>
    </row>
    <row r="1670" spans="1:7" ht="12.75">
      <c r="A1670" s="70">
        <v>240314</v>
      </c>
      <c r="B1670" s="81" t="s">
        <v>2968</v>
      </c>
      <c r="C1670" s="163">
        <v>100162</v>
      </c>
      <c r="D1670" s="131"/>
      <c r="E1670" s="160">
        <v>219276892</v>
      </c>
      <c r="F1670" s="84" t="s">
        <v>1533</v>
      </c>
      <c r="G1670" s="156"/>
    </row>
    <row r="1671" spans="1:7" ht="12.75">
      <c r="A1671" s="70">
        <v>240314</v>
      </c>
      <c r="B1671" s="81" t="s">
        <v>2968</v>
      </c>
      <c r="C1671" s="163">
        <v>43644</v>
      </c>
      <c r="D1671" s="131"/>
      <c r="E1671" s="160">
        <v>219576895</v>
      </c>
      <c r="F1671" s="84" t="s">
        <v>1534</v>
      </c>
      <c r="G1671" s="156"/>
    </row>
    <row r="1672" spans="1:7" ht="12.75">
      <c r="A1672" s="70">
        <v>240314</v>
      </c>
      <c r="B1672" s="81" t="s">
        <v>2968</v>
      </c>
      <c r="C1672" s="163">
        <v>99536</v>
      </c>
      <c r="D1672" s="131"/>
      <c r="E1672" s="160">
        <v>210181001</v>
      </c>
      <c r="F1672" s="84" t="s">
        <v>2991</v>
      </c>
      <c r="G1672" s="156"/>
    </row>
    <row r="1673" spans="1:7" ht="12.75">
      <c r="A1673" s="70">
        <v>240314</v>
      </c>
      <c r="B1673" s="81" t="s">
        <v>2968</v>
      </c>
      <c r="C1673" s="163">
        <v>70415</v>
      </c>
      <c r="D1673" s="131"/>
      <c r="E1673" s="160">
        <v>216581065</v>
      </c>
      <c r="F1673" s="84" t="s">
        <v>1535</v>
      </c>
      <c r="G1673" s="156"/>
    </row>
    <row r="1674" spans="1:7" ht="12.75">
      <c r="A1674" s="70">
        <v>240314</v>
      </c>
      <c r="B1674" s="81" t="s">
        <v>2968</v>
      </c>
      <c r="C1674" s="163">
        <v>7165</v>
      </c>
      <c r="D1674" s="131"/>
      <c r="E1674" s="160">
        <v>212081220</v>
      </c>
      <c r="F1674" s="84" t="s">
        <v>1536</v>
      </c>
      <c r="G1674" s="156"/>
    </row>
    <row r="1675" spans="1:7" ht="12.75">
      <c r="A1675" s="70">
        <v>240314</v>
      </c>
      <c r="B1675" s="81" t="s">
        <v>2968</v>
      </c>
      <c r="C1675" s="163">
        <v>27241</v>
      </c>
      <c r="D1675" s="131"/>
      <c r="E1675" s="160">
        <v>210081300</v>
      </c>
      <c r="F1675" s="84" t="s">
        <v>1537</v>
      </c>
      <c r="G1675" s="156"/>
    </row>
    <row r="1676" spans="1:7" ht="12.75">
      <c r="A1676" s="70">
        <v>240314</v>
      </c>
      <c r="B1676" s="81" t="s">
        <v>2968</v>
      </c>
      <c r="C1676" s="163">
        <v>7614</v>
      </c>
      <c r="D1676" s="131"/>
      <c r="E1676" s="160">
        <v>219181591</v>
      </c>
      <c r="F1676" s="84" t="s">
        <v>1538</v>
      </c>
      <c r="G1676" s="156"/>
    </row>
    <row r="1677" spans="1:7" ht="12.75">
      <c r="A1677" s="70">
        <v>240314</v>
      </c>
      <c r="B1677" s="81" t="s">
        <v>2968</v>
      </c>
      <c r="C1677" s="163">
        <v>70522</v>
      </c>
      <c r="D1677" s="131"/>
      <c r="E1677" s="160">
        <v>213681736</v>
      </c>
      <c r="F1677" s="84" t="s">
        <v>1539</v>
      </c>
      <c r="G1677" s="156"/>
    </row>
    <row r="1678" spans="1:7" ht="12.75">
      <c r="A1678" s="70">
        <v>240314</v>
      </c>
      <c r="B1678" s="81" t="s">
        <v>2968</v>
      </c>
      <c r="C1678" s="163">
        <v>96288</v>
      </c>
      <c r="D1678" s="131"/>
      <c r="E1678" s="160">
        <v>219481794</v>
      </c>
      <c r="F1678" s="84" t="s">
        <v>1540</v>
      </c>
      <c r="G1678" s="156"/>
    </row>
    <row r="1679" spans="1:7" ht="12.75">
      <c r="A1679" s="70">
        <v>240314</v>
      </c>
      <c r="B1679" s="81" t="s">
        <v>2968</v>
      </c>
      <c r="C1679" s="163">
        <v>140398</v>
      </c>
      <c r="D1679" s="131"/>
      <c r="E1679" s="160">
        <v>210185001</v>
      </c>
      <c r="F1679" s="84" t="s">
        <v>1541</v>
      </c>
      <c r="G1679" s="156"/>
    </row>
    <row r="1680" spans="1:7" ht="12.75">
      <c r="A1680" s="70">
        <v>240314</v>
      </c>
      <c r="B1680" s="81" t="s">
        <v>2968</v>
      </c>
      <c r="C1680" s="163">
        <v>45931</v>
      </c>
      <c r="D1680" s="131"/>
      <c r="E1680" s="160">
        <v>211085010</v>
      </c>
      <c r="F1680" s="84" t="s">
        <v>1542</v>
      </c>
      <c r="G1680" s="156"/>
    </row>
    <row r="1681" spans="1:7" ht="12.75">
      <c r="A1681" s="70">
        <v>240314</v>
      </c>
      <c r="B1681" s="81" t="s">
        <v>2968</v>
      </c>
      <c r="C1681" s="163">
        <v>2257</v>
      </c>
      <c r="D1681" s="131"/>
      <c r="E1681" s="160">
        <v>211585015</v>
      </c>
      <c r="F1681" s="84" t="s">
        <v>1543</v>
      </c>
      <c r="G1681" s="156"/>
    </row>
    <row r="1682" spans="1:7" ht="12.75">
      <c r="A1682" s="70">
        <v>240314</v>
      </c>
      <c r="B1682" s="81" t="s">
        <v>2968</v>
      </c>
      <c r="C1682" s="163">
        <v>22898</v>
      </c>
      <c r="D1682" s="131"/>
      <c r="E1682" s="160">
        <v>212585125</v>
      </c>
      <c r="F1682" s="84" t="s">
        <v>1544</v>
      </c>
      <c r="G1682" s="156"/>
    </row>
    <row r="1683" spans="1:7" ht="12.75">
      <c r="A1683" s="70">
        <v>240314</v>
      </c>
      <c r="B1683" s="81" t="s">
        <v>2968</v>
      </c>
      <c r="C1683" s="163">
        <v>3114</v>
      </c>
      <c r="D1683" s="131"/>
      <c r="E1683" s="160">
        <v>213685136</v>
      </c>
      <c r="F1683" s="84" t="s">
        <v>1545</v>
      </c>
      <c r="G1683" s="156"/>
    </row>
    <row r="1684" spans="1:7" ht="12.75">
      <c r="A1684" s="70">
        <v>240314</v>
      </c>
      <c r="B1684" s="81" t="s">
        <v>2968</v>
      </c>
      <c r="C1684" s="163">
        <v>20074</v>
      </c>
      <c r="D1684" s="131"/>
      <c r="E1684" s="160">
        <v>213985139</v>
      </c>
      <c r="F1684" s="84" t="s">
        <v>1546</v>
      </c>
      <c r="G1684" s="156"/>
    </row>
    <row r="1685" spans="1:7" ht="12.75">
      <c r="A1685" s="70">
        <v>240314</v>
      </c>
      <c r="B1685" s="81" t="s">
        <v>2968</v>
      </c>
      <c r="C1685" s="163">
        <v>20587</v>
      </c>
      <c r="D1685" s="131"/>
      <c r="E1685" s="160">
        <v>216285162</v>
      </c>
      <c r="F1685" s="84" t="s">
        <v>1547</v>
      </c>
      <c r="G1685" s="156"/>
    </row>
    <row r="1686" spans="1:7" ht="12.75">
      <c r="A1686" s="70">
        <v>240314</v>
      </c>
      <c r="B1686" s="81" t="s">
        <v>2968</v>
      </c>
      <c r="C1686" s="163">
        <v>19628</v>
      </c>
      <c r="D1686" s="131"/>
      <c r="E1686" s="160">
        <v>212585225</v>
      </c>
      <c r="F1686" s="84" t="s">
        <v>1548</v>
      </c>
      <c r="G1686" s="156"/>
    </row>
    <row r="1687" spans="1:7" ht="12.75">
      <c r="A1687" s="70">
        <v>240314</v>
      </c>
      <c r="B1687" s="81" t="s">
        <v>2968</v>
      </c>
      <c r="C1687" s="163">
        <v>19323</v>
      </c>
      <c r="D1687" s="131"/>
      <c r="E1687" s="160">
        <v>213085230</v>
      </c>
      <c r="F1687" s="84" t="s">
        <v>1549</v>
      </c>
      <c r="G1687" s="156"/>
    </row>
    <row r="1688" spans="1:7" ht="12.75">
      <c r="A1688" s="70">
        <v>240314</v>
      </c>
      <c r="B1688" s="81" t="s">
        <v>2968</v>
      </c>
      <c r="C1688" s="163">
        <v>50256</v>
      </c>
      <c r="D1688" s="131"/>
      <c r="E1688" s="160">
        <v>215085250</v>
      </c>
      <c r="F1688" s="84" t="s">
        <v>1550</v>
      </c>
      <c r="G1688" s="156"/>
    </row>
    <row r="1689" spans="1:7" ht="12.75">
      <c r="A1689" s="70">
        <v>240314</v>
      </c>
      <c r="B1689" s="81" t="s">
        <v>2968</v>
      </c>
      <c r="C1689" s="163">
        <v>14837</v>
      </c>
      <c r="D1689" s="131"/>
      <c r="E1689" s="160">
        <v>216385263</v>
      </c>
      <c r="F1689" s="84" t="s">
        <v>1551</v>
      </c>
      <c r="G1689" s="156"/>
    </row>
    <row r="1690" spans="1:7" ht="12.75">
      <c r="A1690" s="70">
        <v>240314</v>
      </c>
      <c r="B1690" s="81" t="s">
        <v>2968</v>
      </c>
      <c r="C1690" s="163">
        <v>2208</v>
      </c>
      <c r="D1690" s="131"/>
      <c r="E1690" s="160">
        <v>217985279</v>
      </c>
      <c r="F1690" s="84" t="s">
        <v>1552</v>
      </c>
      <c r="G1690" s="156"/>
    </row>
    <row r="1691" spans="1:7" ht="12.75">
      <c r="A1691" s="70">
        <v>240314</v>
      </c>
      <c r="B1691" s="81" t="s">
        <v>2968</v>
      </c>
      <c r="C1691" s="163">
        <v>7129</v>
      </c>
      <c r="D1691" s="131"/>
      <c r="E1691" s="160">
        <v>210085300</v>
      </c>
      <c r="F1691" s="84" t="s">
        <v>3199</v>
      </c>
      <c r="G1691" s="156"/>
    </row>
    <row r="1692" spans="1:7" ht="12.75">
      <c r="A1692" s="70">
        <v>240314</v>
      </c>
      <c r="B1692" s="81" t="s">
        <v>2968</v>
      </c>
      <c r="C1692" s="163">
        <v>3608</v>
      </c>
      <c r="D1692" s="131"/>
      <c r="E1692" s="160">
        <v>211585315</v>
      </c>
      <c r="F1692" s="84" t="s">
        <v>1553</v>
      </c>
      <c r="G1692" s="156"/>
    </row>
    <row r="1693" spans="1:7" ht="12.75">
      <c r="A1693" s="70">
        <v>240314</v>
      </c>
      <c r="B1693" s="81" t="s">
        <v>2968</v>
      </c>
      <c r="C1693" s="163">
        <v>11619</v>
      </c>
      <c r="D1693" s="131"/>
      <c r="E1693" s="160">
        <v>212585325</v>
      </c>
      <c r="F1693" s="84" t="s">
        <v>1554</v>
      </c>
      <c r="G1693" s="156"/>
    </row>
    <row r="1694" spans="1:7" ht="12.75">
      <c r="A1694" s="70">
        <v>240314</v>
      </c>
      <c r="B1694" s="81" t="s">
        <v>2968</v>
      </c>
      <c r="C1694" s="163">
        <v>18663</v>
      </c>
      <c r="D1694" s="131"/>
      <c r="E1694" s="160">
        <v>210085400</v>
      </c>
      <c r="F1694" s="84" t="s">
        <v>1555</v>
      </c>
      <c r="G1694" s="156"/>
    </row>
    <row r="1695" spans="1:7" ht="12.75">
      <c r="A1695" s="70">
        <v>240314</v>
      </c>
      <c r="B1695" s="81" t="s">
        <v>2968</v>
      </c>
      <c r="C1695" s="163">
        <v>29272</v>
      </c>
      <c r="D1695" s="131"/>
      <c r="E1695" s="160">
        <v>211085410</v>
      </c>
      <c r="F1695" s="84" t="s">
        <v>1556</v>
      </c>
      <c r="G1695" s="156"/>
    </row>
    <row r="1696" spans="1:7" ht="12.75">
      <c r="A1696" s="70">
        <v>240314</v>
      </c>
      <c r="B1696" s="81" t="s">
        <v>2968</v>
      </c>
      <c r="C1696" s="163">
        <v>20512</v>
      </c>
      <c r="D1696" s="131"/>
      <c r="E1696" s="160">
        <v>213085430</v>
      </c>
      <c r="F1696" s="84" t="s">
        <v>1557</v>
      </c>
      <c r="G1696" s="156"/>
    </row>
    <row r="1697" spans="1:7" ht="12.75">
      <c r="A1697" s="70">
        <v>240314</v>
      </c>
      <c r="B1697" s="81" t="s">
        <v>2968</v>
      </c>
      <c r="C1697" s="163">
        <v>32511</v>
      </c>
      <c r="D1697" s="131"/>
      <c r="E1697" s="160">
        <v>214085440</v>
      </c>
      <c r="F1697" s="84" t="s">
        <v>491</v>
      </c>
      <c r="G1697" s="156"/>
    </row>
    <row r="1698" spans="1:7" ht="12.75">
      <c r="A1698" s="70">
        <v>240314</v>
      </c>
      <c r="B1698" s="81" t="s">
        <v>2968</v>
      </c>
      <c r="C1698" s="163">
        <v>9240</v>
      </c>
      <c r="D1698" s="131"/>
      <c r="E1698" s="160">
        <v>211986219</v>
      </c>
      <c r="F1698" s="84" t="s">
        <v>1558</v>
      </c>
      <c r="G1698" s="156"/>
    </row>
    <row r="1699" spans="1:7" ht="12.75">
      <c r="A1699" s="70">
        <v>240314</v>
      </c>
      <c r="B1699" s="81" t="s">
        <v>2968</v>
      </c>
      <c r="C1699" s="163">
        <v>81549</v>
      </c>
      <c r="D1699" s="131"/>
      <c r="E1699" s="160">
        <v>212086320</v>
      </c>
      <c r="F1699" s="84" t="s">
        <v>1559</v>
      </c>
      <c r="G1699" s="156"/>
    </row>
    <row r="1700" spans="1:7" ht="12.75">
      <c r="A1700" s="70">
        <v>240314</v>
      </c>
      <c r="B1700" s="81" t="s">
        <v>2968</v>
      </c>
      <c r="C1700" s="163">
        <v>27659</v>
      </c>
      <c r="D1700" s="131"/>
      <c r="E1700" s="160">
        <v>216986569</v>
      </c>
      <c r="F1700" s="84" t="s">
        <v>1560</v>
      </c>
      <c r="G1700" s="156"/>
    </row>
    <row r="1701" spans="1:7" ht="12.75">
      <c r="A1701" s="70">
        <v>240314</v>
      </c>
      <c r="B1701" s="81" t="s">
        <v>2968</v>
      </c>
      <c r="C1701" s="163">
        <v>56912</v>
      </c>
      <c r="D1701" s="131"/>
      <c r="E1701" s="160">
        <v>217186571</v>
      </c>
      <c r="F1701" s="84" t="s">
        <v>1561</v>
      </c>
      <c r="G1701" s="156"/>
    </row>
    <row r="1702" spans="1:7" ht="12.75">
      <c r="A1702" s="70">
        <v>240314</v>
      </c>
      <c r="B1702" s="81" t="s">
        <v>2968</v>
      </c>
      <c r="C1702" s="163">
        <v>55372</v>
      </c>
      <c r="D1702" s="131"/>
      <c r="E1702" s="160">
        <v>217386573</v>
      </c>
      <c r="F1702" s="84" t="s">
        <v>1562</v>
      </c>
      <c r="G1702" s="156"/>
    </row>
    <row r="1703" spans="1:7" ht="12.75">
      <c r="A1703" s="70">
        <v>240314</v>
      </c>
      <c r="B1703" s="81" t="s">
        <v>2968</v>
      </c>
      <c r="C1703" s="163">
        <v>11612</v>
      </c>
      <c r="D1703" s="131"/>
      <c r="E1703" s="160">
        <v>215586755</v>
      </c>
      <c r="F1703" s="84" t="s">
        <v>3203</v>
      </c>
      <c r="G1703" s="156"/>
    </row>
    <row r="1704" spans="1:7" ht="12.75">
      <c r="A1704" s="70">
        <v>240314</v>
      </c>
      <c r="B1704" s="81" t="s">
        <v>2968</v>
      </c>
      <c r="C1704" s="163">
        <v>37187</v>
      </c>
      <c r="D1704" s="131"/>
      <c r="E1704" s="160">
        <v>215786757</v>
      </c>
      <c r="F1704" s="84" t="s">
        <v>1416</v>
      </c>
      <c r="G1704" s="156"/>
    </row>
    <row r="1705" spans="1:7" ht="12.75">
      <c r="A1705" s="70">
        <v>240314</v>
      </c>
      <c r="B1705" s="81" t="s">
        <v>2968</v>
      </c>
      <c r="C1705" s="163">
        <v>18203</v>
      </c>
      <c r="D1705" s="131"/>
      <c r="E1705" s="160">
        <v>216086760</v>
      </c>
      <c r="F1705" s="84" t="s">
        <v>1283</v>
      </c>
      <c r="G1705" s="156"/>
    </row>
    <row r="1706" spans="1:7" ht="12.75">
      <c r="A1706" s="70">
        <v>240314</v>
      </c>
      <c r="B1706" s="81" t="s">
        <v>2968</v>
      </c>
      <c r="C1706" s="163">
        <v>78618</v>
      </c>
      <c r="D1706" s="131"/>
      <c r="E1706" s="160">
        <v>216586865</v>
      </c>
      <c r="F1706" s="84" t="s">
        <v>1563</v>
      </c>
      <c r="G1706" s="156"/>
    </row>
    <row r="1707" spans="1:7" ht="12.75">
      <c r="A1707" s="70">
        <v>240314</v>
      </c>
      <c r="B1707" s="81" t="s">
        <v>2968</v>
      </c>
      <c r="C1707" s="163">
        <v>44871</v>
      </c>
      <c r="D1707" s="131"/>
      <c r="E1707" s="160">
        <v>218586885</v>
      </c>
      <c r="F1707" s="84" t="s">
        <v>1564</v>
      </c>
      <c r="G1707" s="156"/>
    </row>
    <row r="1708" spans="1:7" ht="12.75">
      <c r="A1708" s="70">
        <v>240314</v>
      </c>
      <c r="B1708" s="81" t="s">
        <v>2968</v>
      </c>
      <c r="C1708" s="163">
        <v>64274</v>
      </c>
      <c r="D1708" s="131"/>
      <c r="E1708" s="160" t="s">
        <v>1565</v>
      </c>
      <c r="F1708" s="84" t="s">
        <v>2994</v>
      </c>
      <c r="G1708" s="156"/>
    </row>
    <row r="1709" spans="1:7" ht="12.75">
      <c r="A1709" s="70">
        <v>240314</v>
      </c>
      <c r="B1709" s="81" t="s">
        <v>2968</v>
      </c>
      <c r="C1709" s="163">
        <v>5463</v>
      </c>
      <c r="D1709" s="131"/>
      <c r="E1709" s="160">
        <v>216488564</v>
      </c>
      <c r="F1709" s="84" t="s">
        <v>1566</v>
      </c>
      <c r="G1709" s="156"/>
    </row>
    <row r="1710" spans="1:7" ht="12.75">
      <c r="A1710" s="70">
        <v>240314</v>
      </c>
      <c r="B1710" s="81" t="s">
        <v>2968</v>
      </c>
      <c r="C1710" s="163">
        <v>75106</v>
      </c>
      <c r="D1710" s="131"/>
      <c r="E1710" s="160">
        <v>210191001</v>
      </c>
      <c r="F1710" s="84" t="s">
        <v>1567</v>
      </c>
      <c r="G1710" s="156"/>
    </row>
    <row r="1711" spans="1:7" ht="12.75">
      <c r="A1711" s="70">
        <v>240314</v>
      </c>
      <c r="B1711" s="81" t="s">
        <v>2968</v>
      </c>
      <c r="C1711" s="163">
        <v>18914</v>
      </c>
      <c r="D1711" s="131"/>
      <c r="E1711" s="160">
        <v>214091540</v>
      </c>
      <c r="F1711" s="84" t="s">
        <v>1568</v>
      </c>
      <c r="G1711" s="156"/>
    </row>
    <row r="1712" spans="1:7" ht="12.75">
      <c r="A1712" s="70">
        <v>240314</v>
      </c>
      <c r="B1712" s="81" t="s">
        <v>2968</v>
      </c>
      <c r="C1712" s="163">
        <v>67515</v>
      </c>
      <c r="D1712" s="131"/>
      <c r="E1712" s="160">
        <v>210194001</v>
      </c>
      <c r="F1712" s="84" t="s">
        <v>1569</v>
      </c>
      <c r="G1712" s="156"/>
    </row>
    <row r="1713" spans="1:7" ht="12.75">
      <c r="A1713" s="70">
        <v>240314</v>
      </c>
      <c r="B1713" s="81" t="s">
        <v>2968</v>
      </c>
      <c r="C1713" s="163">
        <v>102413</v>
      </c>
      <c r="D1713" s="131"/>
      <c r="E1713" s="160">
        <v>210195001</v>
      </c>
      <c r="F1713" s="84" t="s">
        <v>1570</v>
      </c>
      <c r="G1713" s="156"/>
    </row>
    <row r="1714" spans="1:7" ht="12.75">
      <c r="A1714" s="70">
        <v>240314</v>
      </c>
      <c r="B1714" s="81" t="s">
        <v>2968</v>
      </c>
      <c r="C1714" s="163">
        <v>14002</v>
      </c>
      <c r="D1714" s="131"/>
      <c r="E1714" s="160">
        <v>211595015</v>
      </c>
      <c r="F1714" s="84" t="s">
        <v>3304</v>
      </c>
      <c r="G1714" s="156"/>
    </row>
    <row r="1715" spans="1:7" ht="12.75">
      <c r="A1715" s="70">
        <v>240314</v>
      </c>
      <c r="B1715" s="81" t="s">
        <v>2968</v>
      </c>
      <c r="C1715" s="163">
        <v>31368</v>
      </c>
      <c r="D1715" s="131"/>
      <c r="E1715" s="160">
        <v>212595025</v>
      </c>
      <c r="F1715" s="84" t="s">
        <v>1571</v>
      </c>
      <c r="G1715" s="156"/>
    </row>
    <row r="1716" spans="1:7" ht="12.75">
      <c r="A1716" s="70">
        <v>240314</v>
      </c>
      <c r="B1716" s="81" t="s">
        <v>2968</v>
      </c>
      <c r="C1716" s="163">
        <v>13937</v>
      </c>
      <c r="D1716" s="131"/>
      <c r="E1716" s="160">
        <v>210095200</v>
      </c>
      <c r="F1716" s="84" t="s">
        <v>567</v>
      </c>
      <c r="G1716" s="156"/>
    </row>
    <row r="1717" spans="1:7" ht="12.75">
      <c r="A1717" s="70">
        <v>240314</v>
      </c>
      <c r="B1717" s="81" t="s">
        <v>2968</v>
      </c>
      <c r="C1717" s="163">
        <v>63560</v>
      </c>
      <c r="D1717" s="131"/>
      <c r="E1717" s="160">
        <v>210197001</v>
      </c>
      <c r="F1717" s="84" t="s">
        <v>1572</v>
      </c>
      <c r="G1717" s="156"/>
    </row>
    <row r="1718" spans="1:7" ht="12.75">
      <c r="A1718" s="70">
        <v>240314</v>
      </c>
      <c r="B1718" s="81" t="s">
        <v>2968</v>
      </c>
      <c r="C1718" s="163">
        <v>6038</v>
      </c>
      <c r="D1718" s="131"/>
      <c r="E1718" s="160">
        <v>216197161</v>
      </c>
      <c r="F1718" s="84" t="s">
        <v>1573</v>
      </c>
      <c r="G1718" s="156"/>
    </row>
    <row r="1719" spans="1:7" ht="12.75">
      <c r="A1719" s="70">
        <v>240314</v>
      </c>
      <c r="B1719" s="81" t="s">
        <v>2968</v>
      </c>
      <c r="C1719" s="163">
        <v>2343</v>
      </c>
      <c r="D1719" s="131"/>
      <c r="E1719" s="160">
        <v>216697666</v>
      </c>
      <c r="F1719" s="84" t="s">
        <v>1574</v>
      </c>
      <c r="G1719" s="156"/>
    </row>
    <row r="1720" spans="1:7" ht="12.75">
      <c r="A1720" s="70">
        <v>240314</v>
      </c>
      <c r="B1720" s="81" t="s">
        <v>2968</v>
      </c>
      <c r="C1720" s="163">
        <v>28698</v>
      </c>
      <c r="D1720" s="131"/>
      <c r="E1720" s="160">
        <v>210199001</v>
      </c>
      <c r="F1720" s="84" t="s">
        <v>1575</v>
      </c>
      <c r="G1720" s="156"/>
    </row>
    <row r="1721" spans="1:7" ht="12.75">
      <c r="A1721" s="70">
        <v>240314</v>
      </c>
      <c r="B1721" s="81" t="s">
        <v>2968</v>
      </c>
      <c r="C1721" s="163">
        <v>20081</v>
      </c>
      <c r="D1721" s="131"/>
      <c r="E1721" s="160">
        <v>212499524</v>
      </c>
      <c r="F1721" s="84" t="s">
        <v>1576</v>
      </c>
      <c r="G1721" s="156"/>
    </row>
    <row r="1722" spans="1:7" ht="12.75">
      <c r="A1722" s="70">
        <v>240314</v>
      </c>
      <c r="B1722" s="81" t="s">
        <v>2968</v>
      </c>
      <c r="C1722" s="163">
        <v>9312</v>
      </c>
      <c r="D1722" s="131"/>
      <c r="E1722" s="160">
        <v>212499624</v>
      </c>
      <c r="F1722" s="84" t="s">
        <v>1577</v>
      </c>
      <c r="G1722" s="156"/>
    </row>
    <row r="1723" spans="1:7" ht="12.75">
      <c r="A1723" s="70">
        <v>240314</v>
      </c>
      <c r="B1723" s="81" t="s">
        <v>2968</v>
      </c>
      <c r="C1723" s="163">
        <v>84938</v>
      </c>
      <c r="D1723" s="131"/>
      <c r="E1723" s="160">
        <v>217399773</v>
      </c>
      <c r="F1723" s="84" t="s">
        <v>1578</v>
      </c>
      <c r="G1723" s="156"/>
    </row>
    <row r="1724" spans="1:7" ht="12.75">
      <c r="A1724" s="70">
        <v>243601</v>
      </c>
      <c r="B1724" s="81" t="s">
        <v>1579</v>
      </c>
      <c r="C1724" s="163">
        <v>103152</v>
      </c>
      <c r="D1724" s="131"/>
      <c r="E1724" s="160">
        <v>910300000</v>
      </c>
      <c r="F1724" s="84" t="s">
        <v>1580</v>
      </c>
      <c r="G1724" s="156"/>
    </row>
    <row r="1725" spans="1:7" ht="12.75">
      <c r="A1725" s="70">
        <v>243603</v>
      </c>
      <c r="B1725" s="81" t="s">
        <v>1581</v>
      </c>
      <c r="C1725" s="163">
        <v>56088</v>
      </c>
      <c r="D1725" s="131"/>
      <c r="E1725" s="160">
        <v>910300000</v>
      </c>
      <c r="F1725" s="84" t="s">
        <v>1580</v>
      </c>
      <c r="G1725" s="156"/>
    </row>
    <row r="1726" spans="1:7" ht="12.75">
      <c r="A1726" s="70">
        <v>243605</v>
      </c>
      <c r="B1726" s="81" t="s">
        <v>1582</v>
      </c>
      <c r="C1726" s="163">
        <v>69646</v>
      </c>
      <c r="D1726" s="131"/>
      <c r="E1726" s="160">
        <v>910300000</v>
      </c>
      <c r="F1726" s="84" t="s">
        <v>1580</v>
      </c>
      <c r="G1726" s="156"/>
    </row>
    <row r="1727" spans="1:7" ht="12.75">
      <c r="A1727" s="70">
        <v>243608</v>
      </c>
      <c r="B1727" s="81" t="s">
        <v>1583</v>
      </c>
      <c r="C1727" s="163">
        <v>5534</v>
      </c>
      <c r="D1727" s="131"/>
      <c r="E1727" s="160">
        <v>910300000</v>
      </c>
      <c r="F1727" s="84" t="s">
        <v>1580</v>
      </c>
      <c r="G1727" s="156"/>
    </row>
    <row r="1728" spans="1:7" ht="22.5">
      <c r="A1728" s="70">
        <v>243625</v>
      </c>
      <c r="B1728" s="81" t="s">
        <v>1584</v>
      </c>
      <c r="C1728" s="163">
        <v>10483</v>
      </c>
      <c r="D1728" s="131"/>
      <c r="E1728" s="160">
        <v>910300000</v>
      </c>
      <c r="F1728" s="84" t="s">
        <v>1580</v>
      </c>
      <c r="G1728" s="156"/>
    </row>
    <row r="1729" spans="1:7" ht="12.75">
      <c r="A1729" s="70">
        <v>243701</v>
      </c>
      <c r="B1729" s="81" t="s">
        <v>1585</v>
      </c>
      <c r="C1729" s="163">
        <v>25793</v>
      </c>
      <c r="D1729" s="131"/>
      <c r="E1729" s="160">
        <v>210111001</v>
      </c>
      <c r="F1729" s="84" t="s">
        <v>3000</v>
      </c>
      <c r="G1729" s="156"/>
    </row>
    <row r="1730" spans="1:7" ht="12.75">
      <c r="A1730" s="70">
        <v>245503</v>
      </c>
      <c r="B1730" s="81" t="s">
        <v>1586</v>
      </c>
      <c r="C1730" s="163">
        <v>153</v>
      </c>
      <c r="D1730" s="131"/>
      <c r="E1730" s="166" t="s">
        <v>1587</v>
      </c>
      <c r="F1730" s="84" t="s">
        <v>1588</v>
      </c>
      <c r="G1730" s="156"/>
    </row>
    <row r="1731" spans="1:7" ht="12.75">
      <c r="A1731" s="70">
        <v>440301</v>
      </c>
      <c r="B1731" s="81" t="s">
        <v>1738</v>
      </c>
      <c r="C1731" s="163"/>
      <c r="D1731" s="131">
        <v>1610785</v>
      </c>
      <c r="E1731" s="166" t="s">
        <v>2290</v>
      </c>
      <c r="F1731" s="84" t="s">
        <v>2291</v>
      </c>
      <c r="G1731" s="156"/>
    </row>
    <row r="1732" spans="1:7" ht="12.75">
      <c r="A1732" s="70">
        <v>470501</v>
      </c>
      <c r="B1732" s="81" t="s">
        <v>2124</v>
      </c>
      <c r="C1732" s="163"/>
      <c r="D1732" s="131">
        <v>14417612</v>
      </c>
      <c r="E1732" s="154" t="s">
        <v>2963</v>
      </c>
      <c r="F1732" s="80" t="s">
        <v>2964</v>
      </c>
      <c r="G1732" s="156"/>
    </row>
    <row r="1733" spans="1:7" ht="12.75">
      <c r="A1733" s="70">
        <v>470502</v>
      </c>
      <c r="B1733" s="81" t="s">
        <v>2125</v>
      </c>
      <c r="C1733" s="163"/>
      <c r="D1733" s="131">
        <v>2090904</v>
      </c>
      <c r="E1733" s="154" t="s">
        <v>2963</v>
      </c>
      <c r="F1733" s="80" t="s">
        <v>2964</v>
      </c>
      <c r="G1733" s="156"/>
    </row>
    <row r="1734" spans="1:7" ht="12.75">
      <c r="A1734" s="70">
        <v>470505</v>
      </c>
      <c r="B1734" s="81" t="s">
        <v>2126</v>
      </c>
      <c r="C1734" s="163"/>
      <c r="D1734" s="131">
        <v>65702851</v>
      </c>
      <c r="E1734" s="154" t="s">
        <v>2963</v>
      </c>
      <c r="F1734" s="80" t="s">
        <v>2964</v>
      </c>
      <c r="G1734" s="156"/>
    </row>
    <row r="1735" spans="1:7" ht="22.5">
      <c r="A1735" s="70">
        <v>470506</v>
      </c>
      <c r="B1735" s="81" t="s">
        <v>2965</v>
      </c>
      <c r="C1735" s="163"/>
      <c r="D1735" s="131">
        <v>10273101739</v>
      </c>
      <c r="E1735" s="154" t="s">
        <v>2963</v>
      </c>
      <c r="F1735" s="80" t="s">
        <v>2964</v>
      </c>
      <c r="G1735" s="156"/>
    </row>
    <row r="1736" spans="1:7" ht="12.75">
      <c r="A1736" s="70">
        <v>472005</v>
      </c>
      <c r="B1736" s="81" t="s">
        <v>2127</v>
      </c>
      <c r="C1736" s="163"/>
      <c r="D1736" s="131">
        <v>920199</v>
      </c>
      <c r="E1736" s="154" t="s">
        <v>2963</v>
      </c>
      <c r="F1736" s="80" t="s">
        <v>2964</v>
      </c>
      <c r="G1736" s="156"/>
    </row>
    <row r="1737" spans="1:7" ht="12.75">
      <c r="A1737" s="70">
        <v>472203</v>
      </c>
      <c r="B1737" s="81" t="s">
        <v>2128</v>
      </c>
      <c r="C1737" s="163"/>
      <c r="D1737" s="131">
        <v>53169210</v>
      </c>
      <c r="E1737" s="154" t="s">
        <v>2963</v>
      </c>
      <c r="F1737" s="80" t="s">
        <v>2964</v>
      </c>
      <c r="G1737" s="156"/>
    </row>
    <row r="1738" spans="1:7" ht="22.5">
      <c r="A1738" s="70">
        <v>472205</v>
      </c>
      <c r="B1738" s="78" t="s">
        <v>2129</v>
      </c>
      <c r="C1738" s="163"/>
      <c r="D1738" s="131">
        <v>10000000</v>
      </c>
      <c r="E1738" s="154" t="s">
        <v>2963</v>
      </c>
      <c r="F1738" s="80" t="s">
        <v>2964</v>
      </c>
      <c r="G1738" s="156"/>
    </row>
    <row r="1739" spans="1:7" ht="12.75">
      <c r="A1739" s="70">
        <v>510124</v>
      </c>
      <c r="B1739" s="78" t="s">
        <v>2130</v>
      </c>
      <c r="C1739" s="163"/>
      <c r="D1739" s="131">
        <v>763331</v>
      </c>
      <c r="E1739" s="167" t="s">
        <v>2131</v>
      </c>
      <c r="F1739" s="80" t="s">
        <v>2132</v>
      </c>
      <c r="G1739" s="86"/>
    </row>
    <row r="1740" spans="1:7" ht="12.75">
      <c r="A1740" s="70">
        <v>510124</v>
      </c>
      <c r="B1740" s="78" t="s">
        <v>2130</v>
      </c>
      <c r="C1740" s="163"/>
      <c r="D1740" s="131">
        <v>50098</v>
      </c>
      <c r="E1740" s="167" t="s">
        <v>2133</v>
      </c>
      <c r="F1740" s="80" t="s">
        <v>2134</v>
      </c>
      <c r="G1740" s="86"/>
    </row>
    <row r="1741" spans="1:7" ht="12.75">
      <c r="A1741" s="70">
        <v>510303</v>
      </c>
      <c r="B1741" s="78" t="s">
        <v>2135</v>
      </c>
      <c r="C1741" s="163"/>
      <c r="D1741" s="131">
        <v>18011</v>
      </c>
      <c r="E1741" s="167" t="s">
        <v>2133</v>
      </c>
      <c r="F1741" s="80" t="s">
        <v>2134</v>
      </c>
      <c r="G1741" s="86"/>
    </row>
    <row r="1742" spans="1:7" ht="12.75">
      <c r="A1742" s="70">
        <v>510303</v>
      </c>
      <c r="B1742" s="78" t="s">
        <v>2135</v>
      </c>
      <c r="C1742" s="163"/>
      <c r="D1742" s="131">
        <v>15744</v>
      </c>
      <c r="E1742" s="168" t="s">
        <v>2136</v>
      </c>
      <c r="F1742" s="80" t="s">
        <v>2137</v>
      </c>
      <c r="G1742" s="86"/>
    </row>
    <row r="1743" spans="1:7" ht="12.75">
      <c r="A1743" s="70">
        <v>510303</v>
      </c>
      <c r="B1743" s="78" t="s">
        <v>2135</v>
      </c>
      <c r="C1743" s="163"/>
      <c r="D1743" s="131">
        <v>2116</v>
      </c>
      <c r="E1743" s="168" t="s">
        <v>2138</v>
      </c>
      <c r="F1743" s="80" t="s">
        <v>2139</v>
      </c>
      <c r="G1743" s="86"/>
    </row>
    <row r="1744" spans="1:7" ht="12.75">
      <c r="A1744" s="70">
        <v>510303</v>
      </c>
      <c r="B1744" s="78" t="s">
        <v>2135</v>
      </c>
      <c r="C1744" s="163"/>
      <c r="D1744" s="131">
        <v>30645</v>
      </c>
      <c r="E1744" s="158" t="s">
        <v>2140</v>
      </c>
      <c r="F1744" s="80" t="s">
        <v>2141</v>
      </c>
      <c r="G1744" s="86"/>
    </row>
    <row r="1745" spans="1:7" ht="12.75">
      <c r="A1745" s="70">
        <v>510303</v>
      </c>
      <c r="B1745" s="78" t="s">
        <v>2135</v>
      </c>
      <c r="C1745" s="163"/>
      <c r="D1745" s="131">
        <v>2390</v>
      </c>
      <c r="E1745" s="168" t="s">
        <v>137</v>
      </c>
      <c r="F1745" s="80" t="s">
        <v>2142</v>
      </c>
      <c r="G1745" s="86"/>
    </row>
    <row r="1746" spans="1:7" ht="12.75">
      <c r="A1746" s="70">
        <v>510305</v>
      </c>
      <c r="B1746" s="78" t="s">
        <v>2143</v>
      </c>
      <c r="C1746" s="163"/>
      <c r="D1746" s="131">
        <v>35386</v>
      </c>
      <c r="E1746" s="158" t="s">
        <v>2140</v>
      </c>
      <c r="F1746" s="80" t="s">
        <v>2144</v>
      </c>
      <c r="G1746" s="86"/>
    </row>
    <row r="1747" spans="1:7" ht="12.75">
      <c r="A1747" s="70">
        <v>510306</v>
      </c>
      <c r="B1747" s="78" t="s">
        <v>2145</v>
      </c>
      <c r="C1747" s="163"/>
      <c r="D1747" s="131">
        <v>6696</v>
      </c>
      <c r="E1747" s="158" t="s">
        <v>2140</v>
      </c>
      <c r="F1747" s="80" t="s">
        <v>2144</v>
      </c>
      <c r="G1747" s="86"/>
    </row>
    <row r="1748" spans="1:7" ht="22.5">
      <c r="A1748" s="70">
        <v>510307</v>
      </c>
      <c r="B1748" s="78" t="s">
        <v>2146</v>
      </c>
      <c r="C1748" s="163"/>
      <c r="D1748" s="131">
        <v>201105</v>
      </c>
      <c r="E1748" s="168" t="s">
        <v>2136</v>
      </c>
      <c r="F1748" s="80" t="s">
        <v>2137</v>
      </c>
      <c r="G1748" s="86"/>
    </row>
    <row r="1749" spans="1:7" ht="22.5">
      <c r="A1749" s="70">
        <v>510307</v>
      </c>
      <c r="B1749" s="78" t="s">
        <v>2146</v>
      </c>
      <c r="C1749" s="163"/>
      <c r="D1749" s="131">
        <v>119551</v>
      </c>
      <c r="E1749" s="158" t="s">
        <v>2140</v>
      </c>
      <c r="F1749" s="80" t="s">
        <v>2141</v>
      </c>
      <c r="G1749" s="86"/>
    </row>
    <row r="1750" spans="1:7" ht="22.5">
      <c r="A1750" s="70">
        <v>510307</v>
      </c>
      <c r="B1750" s="78" t="s">
        <v>2146</v>
      </c>
      <c r="C1750" s="163"/>
      <c r="D1750" s="131">
        <v>19530</v>
      </c>
      <c r="E1750" s="167" t="s">
        <v>2147</v>
      </c>
      <c r="F1750" s="80" t="s">
        <v>2134</v>
      </c>
      <c r="G1750" s="86"/>
    </row>
    <row r="1751" spans="1:7" ht="12.75">
      <c r="A1751" s="70">
        <v>510401</v>
      </c>
      <c r="B1751" s="78" t="s">
        <v>2148</v>
      </c>
      <c r="C1751" s="163"/>
      <c r="D1751" s="131">
        <v>272513</v>
      </c>
      <c r="E1751" s="154" t="s">
        <v>2149</v>
      </c>
      <c r="F1751" s="87" t="s">
        <v>2150</v>
      </c>
      <c r="G1751" s="156"/>
    </row>
    <row r="1752" spans="1:7" ht="12.75">
      <c r="A1752" s="70">
        <v>510402</v>
      </c>
      <c r="B1752" s="78" t="s">
        <v>2151</v>
      </c>
      <c r="C1752" s="163"/>
      <c r="D1752" s="131">
        <v>44920</v>
      </c>
      <c r="E1752" s="154" t="s">
        <v>2152</v>
      </c>
      <c r="F1752" s="87" t="s">
        <v>2153</v>
      </c>
      <c r="G1752" s="156"/>
    </row>
    <row r="1753" spans="1:7" ht="12.75">
      <c r="A1753" s="70">
        <v>510403</v>
      </c>
      <c r="B1753" s="78" t="s">
        <v>2154</v>
      </c>
      <c r="C1753" s="163"/>
      <c r="D1753" s="131">
        <v>44920</v>
      </c>
      <c r="E1753" s="158" t="s">
        <v>2155</v>
      </c>
      <c r="F1753" s="87" t="s">
        <v>2156</v>
      </c>
      <c r="G1753" s="156"/>
    </row>
    <row r="1754" spans="1:7" ht="12.75">
      <c r="A1754" s="70">
        <v>511117</v>
      </c>
      <c r="B1754" s="71" t="s">
        <v>2157</v>
      </c>
      <c r="C1754" s="163"/>
      <c r="D1754" s="131">
        <v>293785</v>
      </c>
      <c r="E1754" s="158">
        <v>234111001</v>
      </c>
      <c r="F1754" s="87" t="s">
        <v>2158</v>
      </c>
      <c r="G1754" s="156"/>
    </row>
    <row r="1755" spans="1:7" ht="12.75">
      <c r="A1755" s="70">
        <v>511117</v>
      </c>
      <c r="B1755" s="71" t="s">
        <v>2157</v>
      </c>
      <c r="C1755" s="163"/>
      <c r="D1755" s="131">
        <v>87496</v>
      </c>
      <c r="E1755" s="154" t="s">
        <v>2159</v>
      </c>
      <c r="F1755" s="87" t="s">
        <v>2160</v>
      </c>
      <c r="G1755" s="88"/>
    </row>
    <row r="1756" spans="1:7" ht="22.5">
      <c r="A1756" s="70">
        <v>511117</v>
      </c>
      <c r="B1756" s="71" t="s">
        <v>2157</v>
      </c>
      <c r="C1756" s="163"/>
      <c r="D1756" s="131">
        <v>74292</v>
      </c>
      <c r="E1756" s="158">
        <v>234011001</v>
      </c>
      <c r="F1756" s="87" t="s">
        <v>2161</v>
      </c>
      <c r="G1756" s="156"/>
    </row>
    <row r="1757" spans="1:7" ht="12.75">
      <c r="A1757" s="70">
        <v>511123</v>
      </c>
      <c r="B1757" s="71" t="s">
        <v>2162</v>
      </c>
      <c r="C1757" s="163"/>
      <c r="D1757" s="131">
        <v>43727</v>
      </c>
      <c r="E1757" s="154" t="s">
        <v>2163</v>
      </c>
      <c r="F1757" s="87" t="s">
        <v>2164</v>
      </c>
      <c r="G1757" s="156"/>
    </row>
    <row r="1758" spans="1:8" ht="22.5">
      <c r="A1758" s="70">
        <v>540302</v>
      </c>
      <c r="B1758" s="71" t="s">
        <v>2165</v>
      </c>
      <c r="C1758" s="169"/>
      <c r="D1758" s="131">
        <v>57949</v>
      </c>
      <c r="E1758" s="170" t="s">
        <v>2166</v>
      </c>
      <c r="F1758" s="131" t="s">
        <v>2167</v>
      </c>
      <c r="G1758" s="156"/>
      <c r="H1758" s="171"/>
    </row>
    <row r="1759" spans="1:7" ht="12.75">
      <c r="A1759" s="70">
        <v>540301</v>
      </c>
      <c r="B1759" s="71" t="s">
        <v>2168</v>
      </c>
      <c r="C1759" s="152"/>
      <c r="D1759" s="131">
        <v>1060579967</v>
      </c>
      <c r="E1759" s="168" t="s">
        <v>2133</v>
      </c>
      <c r="F1759" s="87" t="s">
        <v>2134</v>
      </c>
      <c r="G1759" s="88"/>
    </row>
    <row r="1760" spans="1:8" ht="22.5">
      <c r="A1760" s="70">
        <v>540304</v>
      </c>
      <c r="B1760" s="78" t="s">
        <v>2169</v>
      </c>
      <c r="C1760" s="153"/>
      <c r="D1760" s="131">
        <v>4601031</v>
      </c>
      <c r="E1760" s="158">
        <v>821700000</v>
      </c>
      <c r="F1760" s="90" t="s">
        <v>2170</v>
      </c>
      <c r="G1760" s="91"/>
      <c r="H1760" s="92"/>
    </row>
    <row r="1761" spans="1:8" ht="22.5">
      <c r="A1761" s="70">
        <v>540304</v>
      </c>
      <c r="B1761" s="78" t="s">
        <v>2169</v>
      </c>
      <c r="C1761" s="172"/>
      <c r="D1761" s="131">
        <v>16106144</v>
      </c>
      <c r="E1761" s="154" t="s">
        <v>2171</v>
      </c>
      <c r="F1761" s="80" t="s">
        <v>2172</v>
      </c>
      <c r="G1761" s="94"/>
      <c r="H1761" s="95"/>
    </row>
    <row r="1762" spans="1:8" ht="22.5">
      <c r="A1762" s="70">
        <v>540304</v>
      </c>
      <c r="B1762" s="78" t="s">
        <v>2169</v>
      </c>
      <c r="C1762" s="153"/>
      <c r="D1762" s="131">
        <v>4384835</v>
      </c>
      <c r="E1762" s="158">
        <v>826076000</v>
      </c>
      <c r="F1762" s="80" t="s">
        <v>2173</v>
      </c>
      <c r="G1762" s="94"/>
      <c r="H1762" s="95"/>
    </row>
    <row r="1763" spans="1:8" ht="22.5">
      <c r="A1763" s="70">
        <v>540304</v>
      </c>
      <c r="B1763" s="78" t="s">
        <v>2169</v>
      </c>
      <c r="C1763" s="153"/>
      <c r="D1763" s="131">
        <v>49431116</v>
      </c>
      <c r="E1763" s="154" t="s">
        <v>2174</v>
      </c>
      <c r="F1763" s="80" t="s">
        <v>2175</v>
      </c>
      <c r="G1763" s="94"/>
      <c r="H1763" s="95"/>
    </row>
    <row r="1764" spans="1:8" ht="22.5">
      <c r="A1764" s="70">
        <v>540304</v>
      </c>
      <c r="B1764" s="78" t="s">
        <v>2169</v>
      </c>
      <c r="C1764" s="172"/>
      <c r="D1764" s="131">
        <v>27359468</v>
      </c>
      <c r="E1764" s="154" t="s">
        <v>2176</v>
      </c>
      <c r="F1764" s="80" t="s">
        <v>2177</v>
      </c>
      <c r="G1764" s="94"/>
      <c r="H1764" s="95"/>
    </row>
    <row r="1765" spans="1:8" ht="22.5">
      <c r="A1765" s="70">
        <v>540304</v>
      </c>
      <c r="B1765" s="78" t="s">
        <v>2169</v>
      </c>
      <c r="C1765" s="153"/>
      <c r="D1765" s="131">
        <v>12745797</v>
      </c>
      <c r="E1765" s="167" t="s">
        <v>2178</v>
      </c>
      <c r="F1765" s="80" t="s">
        <v>2179</v>
      </c>
      <c r="G1765" s="94"/>
      <c r="H1765" s="95"/>
    </row>
    <row r="1766" spans="1:8" ht="22.5">
      <c r="A1766" s="70">
        <v>540304</v>
      </c>
      <c r="B1766" s="78" t="s">
        <v>2169</v>
      </c>
      <c r="C1766" s="153"/>
      <c r="D1766" s="131">
        <v>50629840</v>
      </c>
      <c r="E1766" s="168" t="s">
        <v>2180</v>
      </c>
      <c r="F1766" s="80" t="s">
        <v>2181</v>
      </c>
      <c r="G1766" s="94"/>
      <c r="H1766" s="95"/>
    </row>
    <row r="1767" spans="1:8" ht="22.5">
      <c r="A1767" s="70">
        <v>540304</v>
      </c>
      <c r="B1767" s="78" t="s">
        <v>2169</v>
      </c>
      <c r="C1767" s="153"/>
      <c r="D1767" s="131">
        <v>63329944</v>
      </c>
      <c r="E1767" s="168" t="s">
        <v>2182</v>
      </c>
      <c r="F1767" s="80" t="s">
        <v>2183</v>
      </c>
      <c r="G1767" s="94"/>
      <c r="H1767" s="96"/>
    </row>
    <row r="1768" spans="1:8" ht="22.5">
      <c r="A1768" s="70">
        <v>540304</v>
      </c>
      <c r="B1768" s="78" t="s">
        <v>2169</v>
      </c>
      <c r="C1768" s="153"/>
      <c r="D1768" s="131">
        <v>428103132</v>
      </c>
      <c r="E1768" s="167" t="s">
        <v>2184</v>
      </c>
      <c r="F1768" s="80" t="s">
        <v>2185</v>
      </c>
      <c r="G1768" s="94"/>
      <c r="H1768" s="95"/>
    </row>
    <row r="1769" spans="1:8" ht="22.5">
      <c r="A1769" s="70">
        <v>540304</v>
      </c>
      <c r="B1769" s="78" t="s">
        <v>2169</v>
      </c>
      <c r="C1769" s="153"/>
      <c r="D1769" s="131">
        <v>35272564</v>
      </c>
      <c r="E1769" s="167" t="s">
        <v>2186</v>
      </c>
      <c r="F1769" s="80" t="s">
        <v>2187</v>
      </c>
      <c r="G1769" s="94"/>
      <c r="H1769" s="95"/>
    </row>
    <row r="1770" spans="1:8" ht="22.5">
      <c r="A1770" s="70">
        <v>540304</v>
      </c>
      <c r="B1770" s="78" t="s">
        <v>2169</v>
      </c>
      <c r="C1770" s="153"/>
      <c r="D1770" s="131">
        <v>62342169</v>
      </c>
      <c r="E1770" s="167" t="s">
        <v>2188</v>
      </c>
      <c r="F1770" s="80" t="s">
        <v>2189</v>
      </c>
      <c r="G1770" s="94"/>
      <c r="H1770" s="95"/>
    </row>
    <row r="1771" spans="1:8" ht="22.5">
      <c r="A1771" s="70">
        <v>540304</v>
      </c>
      <c r="B1771" s="78" t="s">
        <v>2169</v>
      </c>
      <c r="C1771" s="153"/>
      <c r="D1771" s="131">
        <v>21977350</v>
      </c>
      <c r="E1771" s="168" t="s">
        <v>2190</v>
      </c>
      <c r="F1771" s="80" t="s">
        <v>2191</v>
      </c>
      <c r="G1771" s="94"/>
      <c r="H1771" s="95"/>
    </row>
    <row r="1772" spans="1:8" ht="22.5">
      <c r="A1772" s="70">
        <v>540304</v>
      </c>
      <c r="B1772" s="78" t="s">
        <v>2169</v>
      </c>
      <c r="C1772" s="153"/>
      <c r="D1772" s="131">
        <v>9362394</v>
      </c>
      <c r="E1772" s="167" t="s">
        <v>2192</v>
      </c>
      <c r="F1772" s="80" t="s">
        <v>2193</v>
      </c>
      <c r="G1772" s="94"/>
      <c r="H1772" s="95"/>
    </row>
    <row r="1773" spans="1:8" ht="22.5">
      <c r="A1773" s="70">
        <v>540304</v>
      </c>
      <c r="B1773" s="78" t="s">
        <v>2169</v>
      </c>
      <c r="C1773" s="153"/>
      <c r="D1773" s="131">
        <v>57323589</v>
      </c>
      <c r="E1773" s="167" t="s">
        <v>2194</v>
      </c>
      <c r="F1773" s="80" t="s">
        <v>2195</v>
      </c>
      <c r="G1773" s="94"/>
      <c r="H1773" s="96"/>
    </row>
    <row r="1774" spans="1:8" ht="22.5">
      <c r="A1774" s="70">
        <v>540304</v>
      </c>
      <c r="B1774" s="78" t="s">
        <v>2169</v>
      </c>
      <c r="C1774" s="153"/>
      <c r="D1774" s="131">
        <v>13900450</v>
      </c>
      <c r="E1774" s="167" t="s">
        <v>2166</v>
      </c>
      <c r="F1774" s="80" t="s">
        <v>2167</v>
      </c>
      <c r="G1774" s="94"/>
      <c r="H1774" s="95"/>
    </row>
    <row r="1775" spans="1:7" ht="22.5">
      <c r="A1775" s="70">
        <v>540304</v>
      </c>
      <c r="B1775" s="78" t="s">
        <v>2169</v>
      </c>
      <c r="C1775" s="163"/>
      <c r="D1775" s="131">
        <v>76348</v>
      </c>
      <c r="E1775" s="166" t="s">
        <v>2196</v>
      </c>
      <c r="F1775" s="80" t="s">
        <v>2197</v>
      </c>
      <c r="G1775" s="156"/>
    </row>
    <row r="1776" spans="1:7" ht="22.5">
      <c r="A1776" s="70">
        <v>540311</v>
      </c>
      <c r="B1776" s="78" t="s">
        <v>2198</v>
      </c>
      <c r="C1776" s="153"/>
      <c r="D1776" s="131">
        <v>151446856</v>
      </c>
      <c r="E1776" s="158">
        <v>120205000</v>
      </c>
      <c r="F1776" s="78" t="s">
        <v>2199</v>
      </c>
      <c r="G1776" s="173"/>
    </row>
    <row r="1777" spans="1:7" ht="22.5">
      <c r="A1777" s="70">
        <v>540311</v>
      </c>
      <c r="B1777" s="78" t="s">
        <v>2198</v>
      </c>
      <c r="C1777" s="172"/>
      <c r="D1777" s="131">
        <v>115015732</v>
      </c>
      <c r="E1777" s="158">
        <v>120676000</v>
      </c>
      <c r="F1777" s="78" t="s">
        <v>2200</v>
      </c>
      <c r="G1777" s="173"/>
    </row>
    <row r="1778" spans="1:7" ht="22.5">
      <c r="A1778" s="70">
        <v>540311</v>
      </c>
      <c r="B1778" s="78" t="s">
        <v>2198</v>
      </c>
      <c r="C1778" s="153"/>
      <c r="D1778" s="131">
        <v>24345599</v>
      </c>
      <c r="E1778" s="158">
        <v>121647000</v>
      </c>
      <c r="F1778" s="78" t="s">
        <v>2201</v>
      </c>
      <c r="G1778" s="173"/>
    </row>
    <row r="1779" spans="1:7" ht="22.5">
      <c r="A1779" s="70">
        <v>540311</v>
      </c>
      <c r="B1779" s="78" t="s">
        <v>2198</v>
      </c>
      <c r="C1779" s="153"/>
      <c r="D1779" s="131">
        <v>60086119</v>
      </c>
      <c r="E1779" s="158">
        <v>121708000</v>
      </c>
      <c r="F1779" s="78" t="s">
        <v>2202</v>
      </c>
      <c r="G1779" s="173"/>
    </row>
    <row r="1780" spans="1:7" ht="22.5">
      <c r="A1780" s="70">
        <v>540311</v>
      </c>
      <c r="B1780" s="78" t="s">
        <v>2198</v>
      </c>
      <c r="C1780" s="153"/>
      <c r="D1780" s="131">
        <v>42665101</v>
      </c>
      <c r="E1780" s="158">
        <v>122613000</v>
      </c>
      <c r="F1780" s="78" t="s">
        <v>2203</v>
      </c>
      <c r="G1780" s="173"/>
    </row>
    <row r="1781" spans="1:7" ht="22.5">
      <c r="A1781" s="70">
        <v>540311</v>
      </c>
      <c r="B1781" s="78" t="s">
        <v>2198</v>
      </c>
      <c r="C1781" s="153"/>
      <c r="D1781" s="131">
        <v>843746</v>
      </c>
      <c r="E1781" s="158">
        <v>124876000</v>
      </c>
      <c r="F1781" s="78" t="s">
        <v>2204</v>
      </c>
      <c r="G1781" s="173"/>
    </row>
    <row r="1782" spans="1:7" ht="22.5">
      <c r="A1782" s="70">
        <v>540311</v>
      </c>
      <c r="B1782" s="78" t="s">
        <v>2198</v>
      </c>
      <c r="C1782" s="153"/>
      <c r="D1782" s="131">
        <v>32401079</v>
      </c>
      <c r="E1782" s="158">
        <v>124552000</v>
      </c>
      <c r="F1782" s="78" t="s">
        <v>2205</v>
      </c>
      <c r="G1782" s="173"/>
    </row>
    <row r="1783" spans="1:7" ht="22.5">
      <c r="A1783" s="70">
        <v>540311</v>
      </c>
      <c r="B1783" s="78" t="s">
        <v>2198</v>
      </c>
      <c r="C1783" s="153"/>
      <c r="D1783" s="131">
        <v>15263390</v>
      </c>
      <c r="E1783" s="158">
        <v>125454000</v>
      </c>
      <c r="F1783" s="78" t="s">
        <v>2206</v>
      </c>
      <c r="G1783" s="173"/>
    </row>
    <row r="1784" spans="1:7" ht="22.5">
      <c r="A1784" s="70">
        <v>540311</v>
      </c>
      <c r="B1784" s="78" t="s">
        <v>2198</v>
      </c>
      <c r="C1784" s="153"/>
      <c r="D1784" s="131">
        <v>25949796</v>
      </c>
      <c r="E1784" s="158">
        <v>126663000</v>
      </c>
      <c r="F1784" s="78" t="s">
        <v>2207</v>
      </c>
      <c r="G1784" s="173"/>
    </row>
    <row r="1785" spans="1:7" ht="22.5">
      <c r="A1785" s="70">
        <v>540311</v>
      </c>
      <c r="B1785" s="78" t="s">
        <v>2198</v>
      </c>
      <c r="C1785" s="153"/>
      <c r="D1785" s="131">
        <v>5639518</v>
      </c>
      <c r="E1785" s="158">
        <v>127625000</v>
      </c>
      <c r="F1785" s="78" t="s">
        <v>2208</v>
      </c>
      <c r="G1785" s="173"/>
    </row>
    <row r="1786" spans="1:7" ht="22.5">
      <c r="A1786" s="70">
        <v>540311</v>
      </c>
      <c r="B1786" s="78" t="s">
        <v>2198</v>
      </c>
      <c r="C1786" s="153"/>
      <c r="D1786" s="131">
        <v>62187695</v>
      </c>
      <c r="E1786" s="158">
        <v>128868000</v>
      </c>
      <c r="F1786" s="78" t="s">
        <v>2209</v>
      </c>
      <c r="G1786" s="173"/>
    </row>
    <row r="1787" spans="1:7" ht="22.5">
      <c r="A1787" s="70">
        <v>540311</v>
      </c>
      <c r="B1787" s="78" t="s">
        <v>2198</v>
      </c>
      <c r="C1787" s="153"/>
      <c r="D1787" s="131">
        <v>9698109</v>
      </c>
      <c r="E1787" s="158">
        <v>128870000</v>
      </c>
      <c r="F1787" s="78" t="s">
        <v>2210</v>
      </c>
      <c r="G1787" s="173"/>
    </row>
    <row r="1788" spans="1:7" ht="22.5">
      <c r="A1788" s="70">
        <v>540311</v>
      </c>
      <c r="B1788" s="78" t="s">
        <v>2198</v>
      </c>
      <c r="C1788" s="153"/>
      <c r="D1788" s="131">
        <v>12899878</v>
      </c>
      <c r="E1788" s="158">
        <v>125354000</v>
      </c>
      <c r="F1788" s="78" t="s">
        <v>2211</v>
      </c>
      <c r="G1788" s="173"/>
    </row>
    <row r="1789" spans="1:7" ht="22.5">
      <c r="A1789" s="70">
        <v>540311</v>
      </c>
      <c r="B1789" s="78" t="s">
        <v>2198</v>
      </c>
      <c r="C1789" s="153"/>
      <c r="D1789" s="131">
        <v>6711408</v>
      </c>
      <c r="E1789" s="158">
        <v>129254000</v>
      </c>
      <c r="F1789" s="78" t="s">
        <v>2212</v>
      </c>
      <c r="G1789" s="173"/>
    </row>
    <row r="1790" spans="1:7" ht="22.5">
      <c r="A1790" s="70">
        <v>540311</v>
      </c>
      <c r="B1790" s="78" t="s">
        <v>2198</v>
      </c>
      <c r="C1790" s="172"/>
      <c r="D1790" s="131">
        <v>21539887</v>
      </c>
      <c r="E1790" s="158">
        <v>129373000</v>
      </c>
      <c r="F1790" s="78" t="s">
        <v>2213</v>
      </c>
      <c r="G1790" s="173"/>
    </row>
    <row r="1791" spans="1:7" ht="22.5">
      <c r="A1791" s="70">
        <v>540311</v>
      </c>
      <c r="B1791" s="78" t="s">
        <v>2198</v>
      </c>
      <c r="C1791" s="153"/>
      <c r="D1791" s="131">
        <v>9149749</v>
      </c>
      <c r="E1791" s="158">
        <v>129444000</v>
      </c>
      <c r="F1791" s="78" t="s">
        <v>2214</v>
      </c>
      <c r="G1791" s="173"/>
    </row>
    <row r="1792" spans="1:7" ht="22.5">
      <c r="A1792" s="70">
        <v>540311</v>
      </c>
      <c r="B1792" s="78" t="s">
        <v>2198</v>
      </c>
      <c r="C1792" s="153"/>
      <c r="D1792" s="131">
        <v>343440</v>
      </c>
      <c r="E1792" s="158">
        <v>128873000</v>
      </c>
      <c r="F1792" s="78" t="s">
        <v>2215</v>
      </c>
      <c r="G1792" s="173"/>
    </row>
    <row r="1793" spans="1:7" ht="22.5">
      <c r="A1793" s="70">
        <v>540318</v>
      </c>
      <c r="B1793" s="78" t="s">
        <v>2216</v>
      </c>
      <c r="C1793" s="153"/>
      <c r="D1793" s="131">
        <v>9303200</v>
      </c>
      <c r="E1793" s="158">
        <v>222711001</v>
      </c>
      <c r="F1793" s="78" t="s">
        <v>2217</v>
      </c>
      <c r="G1793" s="173"/>
    </row>
    <row r="1794" spans="1:7" ht="12.75">
      <c r="A1794" s="70">
        <v>540404</v>
      </c>
      <c r="B1794" s="78" t="s">
        <v>2218</v>
      </c>
      <c r="C1794" s="153"/>
      <c r="D1794" s="131">
        <v>226012</v>
      </c>
      <c r="E1794" s="154" t="s">
        <v>2219</v>
      </c>
      <c r="F1794" s="78" t="s">
        <v>2220</v>
      </c>
      <c r="G1794" s="156"/>
    </row>
    <row r="1795" spans="1:7" ht="12.75">
      <c r="A1795" s="70">
        <v>540404</v>
      </c>
      <c r="B1795" s="78" t="s">
        <v>2218</v>
      </c>
      <c r="C1795" s="153"/>
      <c r="D1795" s="131">
        <v>64670</v>
      </c>
      <c r="E1795" s="154" t="s">
        <v>2221</v>
      </c>
      <c r="F1795" s="78" t="s">
        <v>2222</v>
      </c>
      <c r="G1795" s="156"/>
    </row>
    <row r="1796" spans="1:7" ht="12.75">
      <c r="A1796" s="70">
        <v>540802</v>
      </c>
      <c r="B1796" s="78" t="s">
        <v>2223</v>
      </c>
      <c r="C1796" s="153"/>
      <c r="D1796" s="153">
        <v>463513690</v>
      </c>
      <c r="E1796" s="160">
        <v>110505000</v>
      </c>
      <c r="F1796" s="82" t="s">
        <v>2224</v>
      </c>
      <c r="G1796" s="88"/>
    </row>
    <row r="1797" spans="1:7" ht="12.75">
      <c r="A1797" s="70">
        <v>540802</v>
      </c>
      <c r="B1797" s="78" t="s">
        <v>2223</v>
      </c>
      <c r="C1797" s="153"/>
      <c r="D1797" s="153">
        <v>104053976</v>
      </c>
      <c r="E1797" s="160">
        <v>110808000</v>
      </c>
      <c r="F1797" s="82" t="s">
        <v>2225</v>
      </c>
      <c r="G1797" s="88"/>
    </row>
    <row r="1798" spans="1:7" ht="12.75">
      <c r="A1798" s="70">
        <v>540802</v>
      </c>
      <c r="B1798" s="78" t="s">
        <v>2223</v>
      </c>
      <c r="C1798" s="153"/>
      <c r="D1798" s="153">
        <v>198241851</v>
      </c>
      <c r="E1798" s="160">
        <v>111313000</v>
      </c>
      <c r="F1798" s="82" t="s">
        <v>2226</v>
      </c>
      <c r="G1798" s="88"/>
    </row>
    <row r="1799" spans="1:7" ht="12.75">
      <c r="A1799" s="70">
        <v>540802</v>
      </c>
      <c r="B1799" s="78" t="s">
        <v>2223</v>
      </c>
      <c r="C1799" s="153"/>
      <c r="D1799" s="153">
        <v>241506261</v>
      </c>
      <c r="E1799" s="160">
        <v>111515000</v>
      </c>
      <c r="F1799" s="82" t="s">
        <v>2227</v>
      </c>
      <c r="G1799" s="88"/>
    </row>
    <row r="1800" spans="1:7" ht="12.75">
      <c r="A1800" s="70">
        <v>540802</v>
      </c>
      <c r="B1800" s="78" t="s">
        <v>2223</v>
      </c>
      <c r="C1800" s="153"/>
      <c r="D1800" s="153">
        <v>118658729</v>
      </c>
      <c r="E1800" s="160">
        <v>111717000</v>
      </c>
      <c r="F1800" s="82" t="s">
        <v>2228</v>
      </c>
      <c r="G1800" s="88"/>
    </row>
    <row r="1801" spans="1:7" ht="12.75">
      <c r="A1801" s="70">
        <v>540802</v>
      </c>
      <c r="B1801" s="78" t="s">
        <v>2223</v>
      </c>
      <c r="C1801" s="153"/>
      <c r="D1801" s="153">
        <v>58827021</v>
      </c>
      <c r="E1801" s="160">
        <v>111818000</v>
      </c>
      <c r="F1801" s="82" t="s">
        <v>2229</v>
      </c>
      <c r="G1801" s="88"/>
    </row>
    <row r="1802" spans="1:7" ht="12.75">
      <c r="A1802" s="70">
        <v>540802</v>
      </c>
      <c r="B1802" s="78" t="s">
        <v>2223</v>
      </c>
      <c r="C1802" s="153"/>
      <c r="D1802" s="153">
        <v>209049638</v>
      </c>
      <c r="E1802" s="160">
        <v>111919000</v>
      </c>
      <c r="F1802" s="82" t="s">
        <v>2230</v>
      </c>
      <c r="G1802" s="88"/>
    </row>
    <row r="1803" spans="1:7" ht="12.75">
      <c r="A1803" s="70">
        <v>540802</v>
      </c>
      <c r="B1803" s="78" t="s">
        <v>2223</v>
      </c>
      <c r="C1803" s="153"/>
      <c r="D1803" s="153">
        <v>127731741</v>
      </c>
      <c r="E1803" s="160">
        <v>112020000</v>
      </c>
      <c r="F1803" s="82" t="s">
        <v>2231</v>
      </c>
      <c r="G1803" s="88"/>
    </row>
    <row r="1804" spans="1:7" ht="12.75">
      <c r="A1804" s="70">
        <v>540802</v>
      </c>
      <c r="B1804" s="78" t="s">
        <v>2223</v>
      </c>
      <c r="C1804" s="153"/>
      <c r="D1804" s="153">
        <v>161456189</v>
      </c>
      <c r="E1804" s="160">
        <v>112727000</v>
      </c>
      <c r="F1804" s="82" t="s">
        <v>2232</v>
      </c>
      <c r="G1804" s="88"/>
    </row>
    <row r="1805" spans="1:7" ht="12.75">
      <c r="A1805" s="70">
        <v>540802</v>
      </c>
      <c r="B1805" s="78" t="s">
        <v>2223</v>
      </c>
      <c r="C1805" s="153"/>
      <c r="D1805" s="153">
        <v>195517465</v>
      </c>
      <c r="E1805" s="160">
        <v>112323000</v>
      </c>
      <c r="F1805" s="82" t="s">
        <v>2233</v>
      </c>
      <c r="G1805" s="88"/>
    </row>
    <row r="1806" spans="1:7" ht="12.75">
      <c r="A1806" s="70">
        <v>540802</v>
      </c>
      <c r="B1806" s="78" t="s">
        <v>2223</v>
      </c>
      <c r="C1806" s="153"/>
      <c r="D1806" s="153">
        <v>317731752</v>
      </c>
      <c r="E1806" s="160">
        <v>112525000</v>
      </c>
      <c r="F1806" s="82" t="s">
        <v>2234</v>
      </c>
      <c r="G1806" s="88"/>
    </row>
    <row r="1807" spans="1:7" ht="12.75">
      <c r="A1807" s="70">
        <v>540802</v>
      </c>
      <c r="B1807" s="78" t="s">
        <v>2223</v>
      </c>
      <c r="C1807" s="153"/>
      <c r="D1807" s="153">
        <v>141177726</v>
      </c>
      <c r="E1807" s="160">
        <v>114141000</v>
      </c>
      <c r="F1807" s="82" t="s">
        <v>2235</v>
      </c>
      <c r="G1807" s="88"/>
    </row>
    <row r="1808" spans="1:7" ht="12.75">
      <c r="A1808" s="70">
        <v>540802</v>
      </c>
      <c r="B1808" s="78" t="s">
        <v>2223</v>
      </c>
      <c r="C1808" s="153"/>
      <c r="D1808" s="153">
        <v>138286038</v>
      </c>
      <c r="E1808" s="160">
        <v>114444000</v>
      </c>
      <c r="F1808" s="82" t="s">
        <v>2236</v>
      </c>
      <c r="G1808" s="88"/>
    </row>
    <row r="1809" spans="1:7" ht="12.75">
      <c r="A1809" s="70">
        <v>540802</v>
      </c>
      <c r="B1809" s="78" t="s">
        <v>2223</v>
      </c>
      <c r="C1809" s="153"/>
      <c r="D1809" s="153">
        <v>149132820</v>
      </c>
      <c r="E1809" s="160">
        <v>114747000</v>
      </c>
      <c r="F1809" s="82" t="s">
        <v>2237</v>
      </c>
      <c r="G1809" s="88"/>
    </row>
    <row r="1810" spans="1:7" ht="12.75">
      <c r="A1810" s="70">
        <v>540802</v>
      </c>
      <c r="B1810" s="78" t="s">
        <v>2223</v>
      </c>
      <c r="C1810" s="153"/>
      <c r="D1810" s="153">
        <v>82590973</v>
      </c>
      <c r="E1810" s="160">
        <v>115050000</v>
      </c>
      <c r="F1810" s="82" t="s">
        <v>2238</v>
      </c>
      <c r="G1810" s="88"/>
    </row>
    <row r="1811" spans="1:7" ht="12.75">
      <c r="A1811" s="70">
        <v>540802</v>
      </c>
      <c r="B1811" s="78" t="s">
        <v>2223</v>
      </c>
      <c r="C1811" s="153"/>
      <c r="D1811" s="153">
        <v>206329714</v>
      </c>
      <c r="E1811" s="160">
        <v>115252000</v>
      </c>
      <c r="F1811" s="82" t="s">
        <v>2239</v>
      </c>
      <c r="G1811" s="88"/>
    </row>
    <row r="1812" spans="1:7" ht="12.75">
      <c r="A1812" s="70">
        <v>540802</v>
      </c>
      <c r="B1812" s="78" t="s">
        <v>2223</v>
      </c>
      <c r="C1812" s="153"/>
      <c r="D1812" s="153">
        <v>142695543</v>
      </c>
      <c r="E1812" s="160">
        <v>115454000</v>
      </c>
      <c r="F1812" s="82" t="s">
        <v>2240</v>
      </c>
      <c r="G1812" s="88"/>
    </row>
    <row r="1813" spans="1:7" ht="12.75">
      <c r="A1813" s="70">
        <v>540802</v>
      </c>
      <c r="B1813" s="78" t="s">
        <v>2223</v>
      </c>
      <c r="C1813" s="153"/>
      <c r="D1813" s="153">
        <v>55099033</v>
      </c>
      <c r="E1813" s="160">
        <v>116363000</v>
      </c>
      <c r="F1813" s="82" t="s">
        <v>2241</v>
      </c>
      <c r="G1813" s="88"/>
    </row>
    <row r="1814" spans="1:7" ht="12.75">
      <c r="A1814" s="70">
        <v>540802</v>
      </c>
      <c r="B1814" s="78" t="s">
        <v>2223</v>
      </c>
      <c r="C1814" s="153"/>
      <c r="D1814" s="153">
        <v>66247297</v>
      </c>
      <c r="E1814" s="160">
        <v>116666000</v>
      </c>
      <c r="F1814" s="82" t="s">
        <v>2242</v>
      </c>
      <c r="G1814" s="88"/>
    </row>
    <row r="1815" spans="1:7" ht="12.75">
      <c r="A1815" s="70">
        <v>540802</v>
      </c>
      <c r="B1815" s="78" t="s">
        <v>2223</v>
      </c>
      <c r="C1815" s="153"/>
      <c r="D1815" s="153">
        <v>213268978</v>
      </c>
      <c r="E1815" s="160">
        <v>116868000</v>
      </c>
      <c r="F1815" s="82" t="s">
        <v>2243</v>
      </c>
      <c r="G1815" s="88"/>
    </row>
    <row r="1816" spans="1:7" ht="12.75">
      <c r="A1816" s="70">
        <v>540802</v>
      </c>
      <c r="B1816" s="78" t="s">
        <v>2223</v>
      </c>
      <c r="C1816" s="153"/>
      <c r="D1816" s="153">
        <v>140462259</v>
      </c>
      <c r="E1816" s="160">
        <v>117070000</v>
      </c>
      <c r="F1816" s="82" t="s">
        <v>2244</v>
      </c>
      <c r="G1816" s="88"/>
    </row>
    <row r="1817" spans="1:7" ht="12.75">
      <c r="A1817" s="70">
        <v>540802</v>
      </c>
      <c r="B1817" s="78" t="s">
        <v>2223</v>
      </c>
      <c r="C1817" s="153"/>
      <c r="D1817" s="153">
        <v>196591411</v>
      </c>
      <c r="E1817" s="160">
        <v>117373000</v>
      </c>
      <c r="F1817" s="82" t="s">
        <v>2245</v>
      </c>
      <c r="G1817" s="88"/>
    </row>
    <row r="1818" spans="1:7" ht="12.75">
      <c r="A1818" s="70">
        <v>540802</v>
      </c>
      <c r="B1818" s="78" t="s">
        <v>2223</v>
      </c>
      <c r="C1818" s="153"/>
      <c r="D1818" s="153">
        <v>224962546</v>
      </c>
      <c r="E1818" s="160">
        <v>117676000</v>
      </c>
      <c r="F1818" s="82" t="s">
        <v>2246</v>
      </c>
      <c r="G1818" s="88"/>
    </row>
    <row r="1819" spans="1:7" ht="12.75">
      <c r="A1819" s="70">
        <v>540802</v>
      </c>
      <c r="B1819" s="78" t="s">
        <v>2223</v>
      </c>
      <c r="C1819" s="153"/>
      <c r="D1819" s="153">
        <v>59763057</v>
      </c>
      <c r="E1819" s="160">
        <v>118181000</v>
      </c>
      <c r="F1819" s="82" t="s">
        <v>2247</v>
      </c>
      <c r="G1819" s="88"/>
    </row>
    <row r="1820" spans="1:7" ht="12.75">
      <c r="A1820" s="70">
        <v>540802</v>
      </c>
      <c r="B1820" s="78" t="s">
        <v>2223</v>
      </c>
      <c r="C1820" s="153"/>
      <c r="D1820" s="153">
        <v>77135699</v>
      </c>
      <c r="E1820" s="160">
        <v>118585000</v>
      </c>
      <c r="F1820" s="82" t="s">
        <v>2248</v>
      </c>
      <c r="G1820" s="88"/>
    </row>
    <row r="1821" spans="1:7" ht="12.75">
      <c r="A1821" s="70">
        <v>540802</v>
      </c>
      <c r="B1821" s="78" t="s">
        <v>2223</v>
      </c>
      <c r="C1821" s="153"/>
      <c r="D1821" s="153">
        <v>96954126</v>
      </c>
      <c r="E1821" s="160">
        <v>118686000</v>
      </c>
      <c r="F1821" s="82" t="s">
        <v>2249</v>
      </c>
      <c r="G1821" s="88"/>
    </row>
    <row r="1822" spans="1:7" ht="12.75">
      <c r="A1822" s="70">
        <v>540802</v>
      </c>
      <c r="B1822" s="78" t="s">
        <v>2223</v>
      </c>
      <c r="C1822" s="153"/>
      <c r="D1822" s="153">
        <v>16719472</v>
      </c>
      <c r="E1822" s="160">
        <v>118888000</v>
      </c>
      <c r="F1822" s="82" t="s">
        <v>2250</v>
      </c>
      <c r="G1822" s="88"/>
    </row>
    <row r="1823" spans="1:7" ht="12.75">
      <c r="A1823" s="70">
        <v>540802</v>
      </c>
      <c r="B1823" s="78" t="s">
        <v>2223</v>
      </c>
      <c r="C1823" s="153"/>
      <c r="D1823" s="153">
        <v>30069036</v>
      </c>
      <c r="E1823" s="160">
        <v>119191000</v>
      </c>
      <c r="F1823" s="82" t="s">
        <v>2251</v>
      </c>
      <c r="G1823" s="88"/>
    </row>
    <row r="1824" spans="1:7" ht="12.75">
      <c r="A1824" s="70">
        <v>540802</v>
      </c>
      <c r="B1824" s="78" t="s">
        <v>2223</v>
      </c>
      <c r="C1824" s="153"/>
      <c r="D1824" s="153">
        <v>16291765</v>
      </c>
      <c r="E1824" s="160">
        <v>119494000</v>
      </c>
      <c r="F1824" s="82" t="s">
        <v>2252</v>
      </c>
      <c r="G1824" s="88"/>
    </row>
    <row r="1825" spans="1:7" ht="12.75">
      <c r="A1825" s="70">
        <v>540802</v>
      </c>
      <c r="B1825" s="78" t="s">
        <v>2223</v>
      </c>
      <c r="C1825" s="174"/>
      <c r="D1825" s="174">
        <v>39654178</v>
      </c>
      <c r="E1825" s="160">
        <v>119595000</v>
      </c>
      <c r="F1825" s="82" t="s">
        <v>2253</v>
      </c>
      <c r="G1825" s="88"/>
    </row>
    <row r="1826" spans="1:7" ht="12.75">
      <c r="A1826" s="70">
        <v>540802</v>
      </c>
      <c r="B1826" s="78" t="s">
        <v>2223</v>
      </c>
      <c r="C1826" s="174"/>
      <c r="D1826" s="174">
        <v>14697392</v>
      </c>
      <c r="E1826" s="160">
        <v>119797000</v>
      </c>
      <c r="F1826" s="82" t="s">
        <v>2254</v>
      </c>
      <c r="G1826" s="88"/>
    </row>
    <row r="1827" spans="1:7" ht="12.75">
      <c r="A1827" s="70">
        <v>540802</v>
      </c>
      <c r="B1827" s="78" t="s">
        <v>2223</v>
      </c>
      <c r="C1827" s="175"/>
      <c r="D1827" s="174">
        <v>27869024</v>
      </c>
      <c r="E1827" s="160">
        <v>119999000</v>
      </c>
      <c r="F1827" s="82" t="s">
        <v>2255</v>
      </c>
      <c r="G1827" s="88"/>
    </row>
    <row r="1828" spans="1:7" ht="22.5">
      <c r="A1828" s="70">
        <v>540812</v>
      </c>
      <c r="B1828" s="71" t="s">
        <v>2256</v>
      </c>
      <c r="C1828" s="175"/>
      <c r="D1828" s="174">
        <v>143943775</v>
      </c>
      <c r="E1828" s="158">
        <v>210108001</v>
      </c>
      <c r="F1828" s="87" t="s">
        <v>2257</v>
      </c>
      <c r="G1828" s="88"/>
    </row>
    <row r="1829" spans="1:7" ht="22.5">
      <c r="A1829" s="70">
        <v>540812</v>
      </c>
      <c r="B1829" s="71" t="s">
        <v>2256</v>
      </c>
      <c r="C1829" s="175"/>
      <c r="D1829" s="174">
        <v>151832243</v>
      </c>
      <c r="E1829" s="158">
        <v>210113001</v>
      </c>
      <c r="F1829" s="87" t="s">
        <v>2258</v>
      </c>
      <c r="G1829" s="88"/>
    </row>
    <row r="1830" spans="1:7" ht="22.5">
      <c r="A1830" s="70">
        <v>540812</v>
      </c>
      <c r="B1830" s="71" t="s">
        <v>2256</v>
      </c>
      <c r="C1830" s="175"/>
      <c r="D1830" s="174">
        <v>69481086</v>
      </c>
      <c r="E1830" s="158">
        <v>210147001</v>
      </c>
      <c r="F1830" s="87" t="s">
        <v>2259</v>
      </c>
      <c r="G1830" s="88"/>
    </row>
    <row r="1831" spans="1:7" ht="12.75">
      <c r="A1831" s="70">
        <v>540812</v>
      </c>
      <c r="B1831" s="71" t="s">
        <v>2256</v>
      </c>
      <c r="C1831" s="175"/>
      <c r="D1831" s="174">
        <v>777207115</v>
      </c>
      <c r="E1831" s="158">
        <v>210111001</v>
      </c>
      <c r="F1831" s="87" t="s">
        <v>2260</v>
      </c>
      <c r="G1831" s="176"/>
    </row>
    <row r="1832" spans="1:7" ht="22.5">
      <c r="A1832" s="70">
        <v>540806</v>
      </c>
      <c r="B1832" s="71" t="s">
        <v>2261</v>
      </c>
      <c r="C1832" s="175"/>
      <c r="D1832" s="177">
        <v>283684978</v>
      </c>
      <c r="E1832" s="158" t="s">
        <v>3004</v>
      </c>
      <c r="F1832" s="98" t="s">
        <v>3005</v>
      </c>
      <c r="G1832" s="176"/>
    </row>
    <row r="1833" spans="1:7" ht="22.5">
      <c r="A1833" s="70">
        <v>540806</v>
      </c>
      <c r="B1833" s="71" t="s">
        <v>2261</v>
      </c>
      <c r="C1833" s="175"/>
      <c r="D1833" s="165">
        <v>48079045</v>
      </c>
      <c r="E1833" s="158" t="s">
        <v>3006</v>
      </c>
      <c r="F1833" s="98" t="s">
        <v>3007</v>
      </c>
      <c r="G1833" s="176"/>
    </row>
    <row r="1834" spans="1:7" ht="22.5">
      <c r="A1834" s="70">
        <v>540806</v>
      </c>
      <c r="B1834" s="71" t="s">
        <v>2261</v>
      </c>
      <c r="C1834" s="174"/>
      <c r="D1834" s="165">
        <v>14700181</v>
      </c>
      <c r="E1834" s="160" t="s">
        <v>3008</v>
      </c>
      <c r="F1834" s="99" t="s">
        <v>3009</v>
      </c>
      <c r="G1834" s="176"/>
    </row>
    <row r="1835" spans="1:7" ht="22.5">
      <c r="A1835" s="70">
        <v>540806</v>
      </c>
      <c r="B1835" s="71" t="s">
        <v>2261</v>
      </c>
      <c r="C1835" s="178"/>
      <c r="D1835" s="165">
        <v>28896575</v>
      </c>
      <c r="E1835" s="158">
        <v>216005360</v>
      </c>
      <c r="F1835" s="81" t="s">
        <v>3010</v>
      </c>
      <c r="G1835" s="176"/>
    </row>
    <row r="1836" spans="1:7" ht="22.5">
      <c r="A1836" s="70">
        <v>540806</v>
      </c>
      <c r="B1836" s="71" t="s">
        <v>2261</v>
      </c>
      <c r="C1836" s="178"/>
      <c r="D1836" s="165">
        <v>30717232</v>
      </c>
      <c r="E1836" s="158" t="s">
        <v>409</v>
      </c>
      <c r="F1836" s="98" t="s">
        <v>3011</v>
      </c>
      <c r="G1836" s="176"/>
    </row>
    <row r="1837" spans="1:7" ht="22.5">
      <c r="A1837" s="70">
        <v>540806</v>
      </c>
      <c r="B1837" s="71" t="s">
        <v>2261</v>
      </c>
      <c r="C1837" s="178"/>
      <c r="D1837" s="165">
        <v>37471430</v>
      </c>
      <c r="E1837" s="158" t="s">
        <v>3012</v>
      </c>
      <c r="F1837" s="98" t="s">
        <v>3013</v>
      </c>
      <c r="G1837" s="176"/>
    </row>
    <row r="1838" spans="1:7" ht="22.5">
      <c r="A1838" s="70">
        <v>540806</v>
      </c>
      <c r="B1838" s="71" t="s">
        <v>2261</v>
      </c>
      <c r="C1838" s="175"/>
      <c r="D1838" s="165">
        <v>23621090</v>
      </c>
      <c r="E1838" s="160" t="s">
        <v>3014</v>
      </c>
      <c r="F1838" s="99" t="s">
        <v>3015</v>
      </c>
      <c r="G1838" s="176"/>
    </row>
    <row r="1839" spans="1:7" ht="22.5">
      <c r="A1839" s="70">
        <v>540806</v>
      </c>
      <c r="B1839" s="71" t="s">
        <v>2261</v>
      </c>
      <c r="C1839" s="175"/>
      <c r="D1839" s="165">
        <v>34479479</v>
      </c>
      <c r="E1839" s="158" t="s">
        <v>182</v>
      </c>
      <c r="F1839" s="81" t="s">
        <v>3016</v>
      </c>
      <c r="G1839" s="176"/>
    </row>
    <row r="1840" spans="1:7" ht="22.5">
      <c r="A1840" s="70">
        <v>540806</v>
      </c>
      <c r="B1840" s="71" t="s">
        <v>2261</v>
      </c>
      <c r="C1840" s="175"/>
      <c r="D1840" s="165">
        <v>25644700</v>
      </c>
      <c r="E1840" s="158" t="s">
        <v>3017</v>
      </c>
      <c r="F1840" s="98" t="s">
        <v>3018</v>
      </c>
      <c r="G1840" s="176"/>
    </row>
    <row r="1841" spans="1:7" ht="22.5">
      <c r="A1841" s="70">
        <v>540806</v>
      </c>
      <c r="B1841" s="71" t="s">
        <v>2261</v>
      </c>
      <c r="C1841" s="175"/>
      <c r="D1841" s="165">
        <v>23316870</v>
      </c>
      <c r="E1841" s="160">
        <v>215915759</v>
      </c>
      <c r="F1841" s="99" t="s">
        <v>3019</v>
      </c>
      <c r="G1841" s="176"/>
    </row>
    <row r="1842" spans="1:7" ht="22.5">
      <c r="A1842" s="70">
        <v>540806</v>
      </c>
      <c r="B1842" s="71" t="s">
        <v>2261</v>
      </c>
      <c r="C1842" s="175"/>
      <c r="D1842" s="165">
        <v>75797688</v>
      </c>
      <c r="E1842" s="158" t="s">
        <v>3020</v>
      </c>
      <c r="F1842" s="81" t="s">
        <v>3021</v>
      </c>
      <c r="G1842" s="176"/>
    </row>
    <row r="1843" spans="1:7" ht="22.5">
      <c r="A1843" s="70">
        <v>540806</v>
      </c>
      <c r="B1843" s="71" t="s">
        <v>2261</v>
      </c>
      <c r="C1843" s="174"/>
      <c r="D1843" s="165">
        <v>37115286</v>
      </c>
      <c r="E1843" s="158" t="s">
        <v>3022</v>
      </c>
      <c r="F1843" s="81" t="s">
        <v>3023</v>
      </c>
      <c r="G1843" s="176"/>
    </row>
    <row r="1844" spans="1:7" ht="22.5">
      <c r="A1844" s="70">
        <v>540806</v>
      </c>
      <c r="B1844" s="71" t="s">
        <v>2261</v>
      </c>
      <c r="C1844" s="175"/>
      <c r="D1844" s="165">
        <v>49546320</v>
      </c>
      <c r="E1844" s="158" t="s">
        <v>3024</v>
      </c>
      <c r="F1844" s="98" t="s">
        <v>3025</v>
      </c>
      <c r="G1844" s="176"/>
    </row>
    <row r="1845" spans="1:7" ht="22.5">
      <c r="A1845" s="70">
        <v>540806</v>
      </c>
      <c r="B1845" s="71" t="s">
        <v>2261</v>
      </c>
      <c r="C1845" s="175"/>
      <c r="D1845" s="165">
        <v>66907155</v>
      </c>
      <c r="E1845" s="158" t="s">
        <v>3026</v>
      </c>
      <c r="F1845" s="98" t="s">
        <v>3027</v>
      </c>
      <c r="G1845" s="176"/>
    </row>
    <row r="1846" spans="1:7" ht="22.5">
      <c r="A1846" s="70">
        <v>540806</v>
      </c>
      <c r="B1846" s="71" t="s">
        <v>2261</v>
      </c>
      <c r="C1846" s="175"/>
      <c r="D1846" s="165">
        <v>73639798</v>
      </c>
      <c r="E1846" s="158">
        <v>210123001</v>
      </c>
      <c r="F1846" s="81" t="s">
        <v>3028</v>
      </c>
      <c r="G1846" s="176"/>
    </row>
    <row r="1847" spans="1:7" ht="22.5">
      <c r="A1847" s="70">
        <v>540806</v>
      </c>
      <c r="B1847" s="71" t="s">
        <v>2261</v>
      </c>
      <c r="C1847" s="175"/>
      <c r="D1847" s="165">
        <v>25980495</v>
      </c>
      <c r="E1847" s="169" t="s">
        <v>3029</v>
      </c>
      <c r="F1847" s="98" t="s">
        <v>3030</v>
      </c>
      <c r="G1847" s="176"/>
    </row>
    <row r="1848" spans="1:7" ht="22.5">
      <c r="A1848" s="70">
        <v>540806</v>
      </c>
      <c r="B1848" s="71" t="s">
        <v>2261</v>
      </c>
      <c r="C1848" s="175"/>
      <c r="D1848" s="165">
        <v>22968065</v>
      </c>
      <c r="E1848" s="169" t="s">
        <v>3031</v>
      </c>
      <c r="F1848" s="98" t="s">
        <v>3032</v>
      </c>
      <c r="G1848" s="176"/>
    </row>
    <row r="1849" spans="1:7" ht="22.5">
      <c r="A1849" s="70">
        <v>540806</v>
      </c>
      <c r="B1849" s="71" t="s">
        <v>2261</v>
      </c>
      <c r="C1849" s="175"/>
      <c r="D1849" s="165">
        <v>18333457</v>
      </c>
      <c r="E1849" s="158" t="s">
        <v>3033</v>
      </c>
      <c r="F1849" s="98" t="s">
        <v>3034</v>
      </c>
      <c r="G1849" s="176"/>
    </row>
    <row r="1850" spans="1:7" ht="22.5">
      <c r="A1850" s="70">
        <v>540806</v>
      </c>
      <c r="B1850" s="71" t="s">
        <v>2261</v>
      </c>
      <c r="C1850" s="175"/>
      <c r="D1850" s="165">
        <v>13839974</v>
      </c>
      <c r="E1850" s="158" t="s">
        <v>3035</v>
      </c>
      <c r="F1850" s="98" t="s">
        <v>3036</v>
      </c>
      <c r="G1850" s="176"/>
    </row>
    <row r="1851" spans="1:7" ht="22.5">
      <c r="A1851" s="70">
        <v>540806</v>
      </c>
      <c r="B1851" s="71" t="s">
        <v>2261</v>
      </c>
      <c r="C1851" s="175"/>
      <c r="D1851" s="165">
        <v>47369838</v>
      </c>
      <c r="E1851" s="169" t="s">
        <v>3037</v>
      </c>
      <c r="F1851" s="98" t="s">
        <v>3038</v>
      </c>
      <c r="G1851" s="176"/>
    </row>
    <row r="1852" spans="1:7" ht="22.5">
      <c r="A1852" s="70">
        <v>540806</v>
      </c>
      <c r="B1852" s="71" t="s">
        <v>2261</v>
      </c>
      <c r="C1852" s="175"/>
      <c r="D1852" s="165">
        <v>70860054</v>
      </c>
      <c r="E1852" s="169" t="s">
        <v>3039</v>
      </c>
      <c r="F1852" s="98" t="s">
        <v>3040</v>
      </c>
      <c r="G1852" s="176"/>
    </row>
    <row r="1853" spans="1:7" ht="22.5">
      <c r="A1853" s="70">
        <v>540806</v>
      </c>
      <c r="B1853" s="71" t="s">
        <v>2261</v>
      </c>
      <c r="C1853" s="175"/>
      <c r="D1853" s="165">
        <v>24623111</v>
      </c>
      <c r="E1853" s="169" t="s">
        <v>3041</v>
      </c>
      <c r="F1853" s="98" t="s">
        <v>3042</v>
      </c>
      <c r="G1853" s="176"/>
    </row>
    <row r="1854" spans="1:7" ht="22.5">
      <c r="A1854" s="70">
        <v>540806</v>
      </c>
      <c r="B1854" s="71" t="s">
        <v>2261</v>
      </c>
      <c r="C1854" s="175"/>
      <c r="D1854" s="165">
        <v>25566641</v>
      </c>
      <c r="E1854" s="179" t="s">
        <v>3043</v>
      </c>
      <c r="F1854" s="99" t="s">
        <v>3044</v>
      </c>
      <c r="G1854" s="176"/>
    </row>
    <row r="1855" spans="1:7" ht="22.5">
      <c r="A1855" s="70">
        <v>540806</v>
      </c>
      <c r="B1855" s="71" t="s">
        <v>2261</v>
      </c>
      <c r="C1855" s="175"/>
      <c r="D1855" s="165">
        <v>70491824</v>
      </c>
      <c r="E1855" s="158">
        <v>210150001</v>
      </c>
      <c r="F1855" s="81" t="s">
        <v>3045</v>
      </c>
      <c r="G1855" s="176"/>
    </row>
    <row r="1856" spans="1:7" ht="22.5">
      <c r="A1856" s="70">
        <v>540806</v>
      </c>
      <c r="B1856" s="71" t="s">
        <v>2261</v>
      </c>
      <c r="C1856" s="175"/>
      <c r="D1856" s="165">
        <v>85994623</v>
      </c>
      <c r="E1856" s="160" t="s">
        <v>3046</v>
      </c>
      <c r="F1856" s="99" t="s">
        <v>3047</v>
      </c>
      <c r="G1856" s="176"/>
    </row>
    <row r="1857" spans="1:7" ht="22.5">
      <c r="A1857" s="70">
        <v>540806</v>
      </c>
      <c r="B1857" s="71" t="s">
        <v>2261</v>
      </c>
      <c r="C1857" s="175"/>
      <c r="D1857" s="165">
        <v>38104487</v>
      </c>
      <c r="E1857" s="158">
        <v>213552835</v>
      </c>
      <c r="F1857" s="98" t="s">
        <v>3048</v>
      </c>
      <c r="G1857" s="176"/>
    </row>
    <row r="1858" spans="1:7" ht="22.5">
      <c r="A1858" s="70">
        <v>540806</v>
      </c>
      <c r="B1858" s="71" t="s">
        <v>2261</v>
      </c>
      <c r="C1858" s="175"/>
      <c r="D1858" s="165">
        <v>117404865</v>
      </c>
      <c r="E1858" s="158">
        <v>210154001</v>
      </c>
      <c r="F1858" s="81" t="s">
        <v>3049</v>
      </c>
      <c r="G1858" s="176"/>
    </row>
    <row r="1859" spans="1:7" ht="22.5">
      <c r="A1859" s="70">
        <v>540806</v>
      </c>
      <c r="B1859" s="71" t="s">
        <v>2261</v>
      </c>
      <c r="C1859" s="175"/>
      <c r="D1859" s="165">
        <v>49606426</v>
      </c>
      <c r="E1859" s="160">
        <v>210163001</v>
      </c>
      <c r="F1859" s="101" t="s">
        <v>3050</v>
      </c>
      <c r="G1859" s="176"/>
    </row>
    <row r="1860" spans="1:7" ht="22.5">
      <c r="A1860" s="70">
        <v>540806</v>
      </c>
      <c r="B1860" s="71" t="s">
        <v>2261</v>
      </c>
      <c r="C1860" s="175"/>
      <c r="D1860" s="165">
        <v>71346407</v>
      </c>
      <c r="E1860" s="158">
        <v>210166001</v>
      </c>
      <c r="F1860" s="81" t="s">
        <v>3051</v>
      </c>
      <c r="G1860" s="176"/>
    </row>
    <row r="1861" spans="1:7" ht="22.5">
      <c r="A1861" s="70">
        <v>540806</v>
      </c>
      <c r="B1861" s="71" t="s">
        <v>2261</v>
      </c>
      <c r="C1861" s="175"/>
      <c r="D1861" s="165">
        <v>23922202</v>
      </c>
      <c r="E1861" s="158">
        <v>217066170</v>
      </c>
      <c r="F1861" s="81" t="s">
        <v>3052</v>
      </c>
      <c r="G1861" s="176"/>
    </row>
    <row r="1862" spans="1:7" ht="22.5">
      <c r="A1862" s="70">
        <v>540806</v>
      </c>
      <c r="B1862" s="71" t="s">
        <v>2261</v>
      </c>
      <c r="C1862" s="175"/>
      <c r="D1862" s="165">
        <v>90697724</v>
      </c>
      <c r="E1862" s="169" t="s">
        <v>193</v>
      </c>
      <c r="F1862" s="81" t="s">
        <v>3053</v>
      </c>
      <c r="G1862" s="176"/>
    </row>
    <row r="1863" spans="1:7" ht="22.5">
      <c r="A1863" s="70">
        <v>540806</v>
      </c>
      <c r="B1863" s="71" t="s">
        <v>2261</v>
      </c>
      <c r="C1863" s="175"/>
      <c r="D1863" s="165">
        <v>35161035</v>
      </c>
      <c r="E1863" s="169" t="s">
        <v>3054</v>
      </c>
      <c r="F1863" s="98" t="s">
        <v>3055</v>
      </c>
      <c r="G1863" s="176"/>
    </row>
    <row r="1864" spans="1:7" ht="22.5">
      <c r="A1864" s="70">
        <v>540806</v>
      </c>
      <c r="B1864" s="71" t="s">
        <v>2261</v>
      </c>
      <c r="C1864" s="175"/>
      <c r="D1864" s="165">
        <v>31772961</v>
      </c>
      <c r="E1864" s="169" t="s">
        <v>3056</v>
      </c>
      <c r="F1864" s="98" t="s">
        <v>3057</v>
      </c>
      <c r="G1864" s="176"/>
    </row>
    <row r="1865" spans="1:7" ht="22.5">
      <c r="A1865" s="70">
        <v>540806</v>
      </c>
      <c r="B1865" s="71" t="s">
        <v>2261</v>
      </c>
      <c r="C1865" s="175"/>
      <c r="D1865" s="165">
        <v>20474298</v>
      </c>
      <c r="E1865" s="169" t="s">
        <v>3058</v>
      </c>
      <c r="F1865" s="98" t="s">
        <v>3059</v>
      </c>
      <c r="G1865" s="176"/>
    </row>
    <row r="1866" spans="1:7" ht="22.5">
      <c r="A1866" s="70">
        <v>540806</v>
      </c>
      <c r="B1866" s="71" t="s">
        <v>2261</v>
      </c>
      <c r="C1866" s="175"/>
      <c r="D1866" s="165">
        <v>48378803</v>
      </c>
      <c r="E1866" s="158">
        <v>210170001</v>
      </c>
      <c r="F1866" s="81" t="s">
        <v>3060</v>
      </c>
      <c r="G1866" s="176"/>
    </row>
    <row r="1867" spans="1:7" ht="22.5">
      <c r="A1867" s="70">
        <v>540806</v>
      </c>
      <c r="B1867" s="71" t="s">
        <v>2261</v>
      </c>
      <c r="C1867" s="175"/>
      <c r="D1867" s="165">
        <v>79587615</v>
      </c>
      <c r="E1867" s="158">
        <v>210173001</v>
      </c>
      <c r="F1867" s="81" t="s">
        <v>3061</v>
      </c>
      <c r="G1867" s="176"/>
    </row>
    <row r="1868" spans="1:7" ht="22.5">
      <c r="A1868" s="70">
        <v>540806</v>
      </c>
      <c r="B1868" s="71" t="s">
        <v>2261</v>
      </c>
      <c r="C1868" s="175"/>
      <c r="D1868" s="165">
        <v>193354115</v>
      </c>
      <c r="E1868" s="158">
        <v>210176001</v>
      </c>
      <c r="F1868" s="81" t="s">
        <v>3062</v>
      </c>
      <c r="G1868" s="176"/>
    </row>
    <row r="1869" spans="1:7" ht="22.5">
      <c r="A1869" s="70">
        <v>540806</v>
      </c>
      <c r="B1869" s="71" t="s">
        <v>2261</v>
      </c>
      <c r="C1869" s="175"/>
      <c r="D1869" s="165">
        <v>62710182</v>
      </c>
      <c r="E1869" s="158">
        <v>210976109</v>
      </c>
      <c r="F1869" s="98" t="s">
        <v>3063</v>
      </c>
      <c r="G1869" s="176"/>
    </row>
    <row r="1870" spans="1:7" ht="22.5">
      <c r="A1870" s="70">
        <v>540806</v>
      </c>
      <c r="B1870" s="71" t="s">
        <v>2261</v>
      </c>
      <c r="C1870" s="175"/>
      <c r="D1870" s="165">
        <v>15864209</v>
      </c>
      <c r="E1870" s="158">
        <v>211176111</v>
      </c>
      <c r="F1870" s="98" t="s">
        <v>3064</v>
      </c>
      <c r="G1870" s="176"/>
    </row>
    <row r="1871" spans="1:7" ht="22.5">
      <c r="A1871" s="70">
        <v>540806</v>
      </c>
      <c r="B1871" s="71" t="s">
        <v>2261</v>
      </c>
      <c r="C1871" s="175"/>
      <c r="D1871" s="165">
        <v>18629886</v>
      </c>
      <c r="E1871" s="158">
        <v>214776147</v>
      </c>
      <c r="F1871" s="98" t="s">
        <v>3065</v>
      </c>
      <c r="G1871" s="176"/>
    </row>
    <row r="1872" spans="1:7" ht="22.5">
      <c r="A1872" s="70">
        <v>540806</v>
      </c>
      <c r="B1872" s="71" t="s">
        <v>2261</v>
      </c>
      <c r="C1872" s="175"/>
      <c r="D1872" s="165">
        <v>40522170</v>
      </c>
      <c r="E1872" s="158">
        <v>212076520</v>
      </c>
      <c r="F1872" s="98" t="s">
        <v>3066</v>
      </c>
      <c r="G1872" s="176"/>
    </row>
    <row r="1873" spans="1:7" ht="22.5">
      <c r="A1873" s="70">
        <v>540806</v>
      </c>
      <c r="B1873" s="71" t="s">
        <v>2261</v>
      </c>
      <c r="C1873" s="180"/>
      <c r="D1873" s="165">
        <v>26470897</v>
      </c>
      <c r="E1873" s="160">
        <v>213476834</v>
      </c>
      <c r="F1873" s="99" t="s">
        <v>3067</v>
      </c>
      <c r="G1873" s="176"/>
    </row>
    <row r="1874" spans="1:7" ht="22.5">
      <c r="A1874" s="70">
        <v>540806</v>
      </c>
      <c r="B1874" s="71" t="s">
        <v>2261</v>
      </c>
      <c r="C1874" s="180"/>
      <c r="D1874" s="165">
        <v>210067</v>
      </c>
      <c r="E1874" s="158" t="s">
        <v>3068</v>
      </c>
      <c r="F1874" s="82" t="s">
        <v>3069</v>
      </c>
      <c r="G1874" s="181"/>
    </row>
    <row r="1875" spans="1:7" ht="22.5">
      <c r="A1875" s="70">
        <v>540806</v>
      </c>
      <c r="B1875" s="71" t="s">
        <v>2261</v>
      </c>
      <c r="C1875" s="180"/>
      <c r="D1875" s="165">
        <v>31003</v>
      </c>
      <c r="E1875" s="158" t="s">
        <v>3070</v>
      </c>
      <c r="F1875" s="82" t="s">
        <v>3071</v>
      </c>
      <c r="G1875" s="181"/>
    </row>
    <row r="1876" spans="1:7" ht="22.5">
      <c r="A1876" s="70">
        <v>540806</v>
      </c>
      <c r="B1876" s="71" t="s">
        <v>2261</v>
      </c>
      <c r="C1876" s="180"/>
      <c r="D1876" s="165">
        <v>60052</v>
      </c>
      <c r="E1876" s="158" t="s">
        <v>314</v>
      </c>
      <c r="F1876" s="82" t="s">
        <v>3072</v>
      </c>
      <c r="G1876" s="181"/>
    </row>
    <row r="1877" spans="1:7" ht="22.5">
      <c r="A1877" s="70">
        <v>540806</v>
      </c>
      <c r="B1877" s="71" t="s">
        <v>2261</v>
      </c>
      <c r="C1877" s="180"/>
      <c r="D1877" s="165">
        <v>316972</v>
      </c>
      <c r="E1877" s="158" t="s">
        <v>3073</v>
      </c>
      <c r="F1877" s="82" t="s">
        <v>3074</v>
      </c>
      <c r="G1877" s="181"/>
    </row>
    <row r="1878" spans="1:7" ht="22.5">
      <c r="A1878" s="70">
        <v>540806</v>
      </c>
      <c r="B1878" s="71" t="s">
        <v>2261</v>
      </c>
      <c r="C1878" s="180"/>
      <c r="D1878" s="165">
        <v>263805</v>
      </c>
      <c r="E1878" s="158" t="s">
        <v>380</v>
      </c>
      <c r="F1878" s="82" t="s">
        <v>3075</v>
      </c>
      <c r="G1878" s="181"/>
    </row>
    <row r="1879" spans="1:7" ht="22.5">
      <c r="A1879" s="70">
        <v>540806</v>
      </c>
      <c r="B1879" s="71" t="s">
        <v>2261</v>
      </c>
      <c r="C1879" s="180"/>
      <c r="D1879" s="165">
        <v>416902</v>
      </c>
      <c r="E1879" s="158" t="s">
        <v>3076</v>
      </c>
      <c r="F1879" s="82" t="s">
        <v>3077</v>
      </c>
      <c r="G1879" s="181"/>
    </row>
    <row r="1880" spans="1:7" ht="22.5">
      <c r="A1880" s="70">
        <v>540806</v>
      </c>
      <c r="B1880" s="71" t="s">
        <v>2261</v>
      </c>
      <c r="C1880" s="180"/>
      <c r="D1880" s="165">
        <v>66567</v>
      </c>
      <c r="E1880" s="158" t="s">
        <v>402</v>
      </c>
      <c r="F1880" s="82" t="s">
        <v>3078</v>
      </c>
      <c r="G1880" s="181"/>
    </row>
    <row r="1881" spans="1:7" ht="22.5">
      <c r="A1881" s="70">
        <v>540806</v>
      </c>
      <c r="B1881" s="71" t="s">
        <v>2261</v>
      </c>
      <c r="C1881" s="180"/>
      <c r="D1881" s="165">
        <v>172130</v>
      </c>
      <c r="E1881" s="158" t="s">
        <v>3079</v>
      </c>
      <c r="F1881" s="82" t="s">
        <v>3080</v>
      </c>
      <c r="G1881" s="181"/>
    </row>
    <row r="1882" spans="1:7" ht="22.5">
      <c r="A1882" s="70">
        <v>540806</v>
      </c>
      <c r="B1882" s="71" t="s">
        <v>2261</v>
      </c>
      <c r="C1882" s="180"/>
      <c r="D1882" s="165">
        <v>191268</v>
      </c>
      <c r="E1882" s="158" t="s">
        <v>3081</v>
      </c>
      <c r="F1882" s="82" t="s">
        <v>3082</v>
      </c>
      <c r="G1882" s="181"/>
    </row>
    <row r="1883" spans="1:7" ht="22.5">
      <c r="A1883" s="70">
        <v>540806</v>
      </c>
      <c r="B1883" s="71" t="s">
        <v>2261</v>
      </c>
      <c r="C1883" s="180"/>
      <c r="D1883" s="165">
        <v>303844</v>
      </c>
      <c r="E1883" s="158" t="s">
        <v>430</v>
      </c>
      <c r="F1883" s="82" t="s">
        <v>2969</v>
      </c>
      <c r="G1883" s="181"/>
    </row>
    <row r="1884" spans="1:7" ht="22.5">
      <c r="A1884" s="70">
        <v>540806</v>
      </c>
      <c r="B1884" s="71" t="s">
        <v>2261</v>
      </c>
      <c r="C1884" s="180"/>
      <c r="D1884" s="165">
        <v>102970</v>
      </c>
      <c r="E1884" s="158" t="s">
        <v>3083</v>
      </c>
      <c r="F1884" s="82" t="s">
        <v>3084</v>
      </c>
      <c r="G1884" s="181"/>
    </row>
    <row r="1885" spans="1:7" ht="22.5">
      <c r="A1885" s="70">
        <v>540806</v>
      </c>
      <c r="B1885" s="71" t="s">
        <v>2261</v>
      </c>
      <c r="C1885" s="180"/>
      <c r="D1885" s="165">
        <v>1034740</v>
      </c>
      <c r="E1885" s="158" t="s">
        <v>3085</v>
      </c>
      <c r="F1885" s="82" t="s">
        <v>3086</v>
      </c>
      <c r="G1885" s="181"/>
    </row>
    <row r="1886" spans="1:7" ht="22.5">
      <c r="A1886" s="70">
        <v>540806</v>
      </c>
      <c r="B1886" s="71" t="s">
        <v>2261</v>
      </c>
      <c r="C1886" s="180"/>
      <c r="D1886" s="165">
        <v>635423</v>
      </c>
      <c r="E1886" s="160">
        <v>215105051</v>
      </c>
      <c r="F1886" s="82" t="s">
        <v>3087</v>
      </c>
      <c r="G1886" s="181"/>
    </row>
    <row r="1887" spans="1:7" ht="22.5">
      <c r="A1887" s="70">
        <v>540806</v>
      </c>
      <c r="B1887" s="71" t="s">
        <v>2261</v>
      </c>
      <c r="C1887" s="180"/>
      <c r="D1887" s="165">
        <v>128209</v>
      </c>
      <c r="E1887" s="158" t="s">
        <v>2641</v>
      </c>
      <c r="F1887" s="82" t="s">
        <v>3088</v>
      </c>
      <c r="G1887" s="181"/>
    </row>
    <row r="1888" spans="1:7" ht="22.5">
      <c r="A1888" s="70">
        <v>540806</v>
      </c>
      <c r="B1888" s="71" t="s">
        <v>2261</v>
      </c>
      <c r="C1888" s="180"/>
      <c r="D1888" s="165">
        <v>64000</v>
      </c>
      <c r="E1888" s="158" t="s">
        <v>3089</v>
      </c>
      <c r="F1888" s="82" t="s">
        <v>3050</v>
      </c>
      <c r="G1888" s="181"/>
    </row>
    <row r="1889" spans="1:7" ht="22.5">
      <c r="A1889" s="70">
        <v>540806</v>
      </c>
      <c r="B1889" s="71" t="s">
        <v>2261</v>
      </c>
      <c r="C1889" s="180"/>
      <c r="D1889" s="165">
        <v>449920</v>
      </c>
      <c r="E1889" s="158" t="s">
        <v>3090</v>
      </c>
      <c r="F1889" s="82" t="s">
        <v>3091</v>
      </c>
      <c r="G1889" s="181"/>
    </row>
    <row r="1890" spans="1:7" ht="22.5">
      <c r="A1890" s="70">
        <v>540806</v>
      </c>
      <c r="B1890" s="71" t="s">
        <v>2261</v>
      </c>
      <c r="C1890" s="180"/>
      <c r="D1890" s="165">
        <v>76993</v>
      </c>
      <c r="E1890" s="158" t="s">
        <v>3092</v>
      </c>
      <c r="F1890" s="82" t="s">
        <v>3093</v>
      </c>
      <c r="G1890" s="181"/>
    </row>
    <row r="1891" spans="1:7" ht="22.5">
      <c r="A1891" s="70">
        <v>540806</v>
      </c>
      <c r="B1891" s="71" t="s">
        <v>2261</v>
      </c>
      <c r="C1891" s="180"/>
      <c r="D1891" s="165">
        <v>96705</v>
      </c>
      <c r="E1891" s="158" t="s">
        <v>3094</v>
      </c>
      <c r="F1891" s="82" t="s">
        <v>3095</v>
      </c>
      <c r="G1891" s="181"/>
    </row>
    <row r="1892" spans="1:7" ht="22.5">
      <c r="A1892" s="70">
        <v>540806</v>
      </c>
      <c r="B1892" s="71" t="s">
        <v>2261</v>
      </c>
      <c r="C1892" s="180"/>
      <c r="D1892" s="165">
        <v>206275</v>
      </c>
      <c r="E1892" s="158" t="s">
        <v>2902</v>
      </c>
      <c r="F1892" s="82" t="s">
        <v>3096</v>
      </c>
      <c r="G1892" s="181"/>
    </row>
    <row r="1893" spans="1:7" ht="22.5">
      <c r="A1893" s="70">
        <v>540806</v>
      </c>
      <c r="B1893" s="71" t="s">
        <v>2261</v>
      </c>
      <c r="C1893" s="180"/>
      <c r="D1893" s="165">
        <v>320417</v>
      </c>
      <c r="E1893" s="158" t="s">
        <v>3097</v>
      </c>
      <c r="F1893" s="82" t="s">
        <v>2971</v>
      </c>
      <c r="G1893" s="181"/>
    </row>
    <row r="1894" spans="1:7" ht="22.5">
      <c r="A1894" s="70">
        <v>540806</v>
      </c>
      <c r="B1894" s="71" t="s">
        <v>2261</v>
      </c>
      <c r="C1894" s="180"/>
      <c r="D1894" s="165">
        <v>115962</v>
      </c>
      <c r="E1894" s="158" t="s">
        <v>223</v>
      </c>
      <c r="F1894" s="82" t="s">
        <v>3098</v>
      </c>
      <c r="G1894" s="181"/>
    </row>
    <row r="1895" spans="1:7" ht="22.5">
      <c r="A1895" s="70">
        <v>540806</v>
      </c>
      <c r="B1895" s="71" t="s">
        <v>2261</v>
      </c>
      <c r="C1895" s="180"/>
      <c r="D1895" s="165">
        <v>102835</v>
      </c>
      <c r="E1895" s="158" t="s">
        <v>3099</v>
      </c>
      <c r="F1895" s="82" t="s">
        <v>3100</v>
      </c>
      <c r="G1895" s="181"/>
    </row>
    <row r="1896" spans="1:7" ht="22.5">
      <c r="A1896" s="70">
        <v>540806</v>
      </c>
      <c r="B1896" s="71" t="s">
        <v>2261</v>
      </c>
      <c r="C1896" s="180"/>
      <c r="D1896" s="165">
        <v>501477</v>
      </c>
      <c r="E1896" s="158" t="s">
        <v>3101</v>
      </c>
      <c r="F1896" s="82" t="s">
        <v>3102</v>
      </c>
      <c r="G1896" s="181"/>
    </row>
    <row r="1897" spans="1:7" ht="22.5">
      <c r="A1897" s="70">
        <v>540806</v>
      </c>
      <c r="B1897" s="71" t="s">
        <v>2261</v>
      </c>
      <c r="C1897" s="180"/>
      <c r="D1897" s="165">
        <v>109072</v>
      </c>
      <c r="E1897" s="158" t="s">
        <v>3103</v>
      </c>
      <c r="F1897" s="82" t="s">
        <v>3104</v>
      </c>
      <c r="G1897" s="181"/>
    </row>
    <row r="1898" spans="1:7" ht="22.5">
      <c r="A1898" s="70">
        <v>540806</v>
      </c>
      <c r="B1898" s="71" t="s">
        <v>2261</v>
      </c>
      <c r="C1898" s="180"/>
      <c r="D1898" s="165">
        <v>557530</v>
      </c>
      <c r="E1898" s="158" t="s">
        <v>3105</v>
      </c>
      <c r="F1898" s="82" t="s">
        <v>2973</v>
      </c>
      <c r="G1898" s="181"/>
    </row>
    <row r="1899" spans="1:7" ht="22.5">
      <c r="A1899" s="70">
        <v>540806</v>
      </c>
      <c r="B1899" s="71" t="s">
        <v>2261</v>
      </c>
      <c r="C1899" s="180"/>
      <c r="D1899" s="165">
        <v>109822</v>
      </c>
      <c r="E1899" s="158" t="s">
        <v>395</v>
      </c>
      <c r="F1899" s="82" t="s">
        <v>3106</v>
      </c>
      <c r="G1899" s="181"/>
    </row>
    <row r="1900" spans="1:7" ht="22.5">
      <c r="A1900" s="70">
        <v>540806</v>
      </c>
      <c r="B1900" s="71" t="s">
        <v>2261</v>
      </c>
      <c r="C1900" s="180"/>
      <c r="D1900" s="165">
        <v>271306</v>
      </c>
      <c r="E1900" s="158" t="s">
        <v>3107</v>
      </c>
      <c r="F1900" s="82" t="s">
        <v>3108</v>
      </c>
      <c r="G1900" s="181"/>
    </row>
    <row r="1901" spans="1:7" ht="22.5">
      <c r="A1901" s="70">
        <v>540806</v>
      </c>
      <c r="B1901" s="71" t="s">
        <v>2261</v>
      </c>
      <c r="C1901" s="180"/>
      <c r="D1901" s="165">
        <v>75262</v>
      </c>
      <c r="E1901" s="158" t="s">
        <v>3109</v>
      </c>
      <c r="F1901" s="82" t="s">
        <v>3110</v>
      </c>
      <c r="G1901" s="181"/>
    </row>
    <row r="1902" spans="1:7" ht="22.5">
      <c r="A1902" s="70">
        <v>540806</v>
      </c>
      <c r="B1902" s="71" t="s">
        <v>2261</v>
      </c>
      <c r="C1902" s="180"/>
      <c r="D1902" s="165">
        <v>73011</v>
      </c>
      <c r="E1902" s="158" t="s">
        <v>445</v>
      </c>
      <c r="F1902" s="82" t="s">
        <v>3111</v>
      </c>
      <c r="G1902" s="181"/>
    </row>
    <row r="1903" spans="1:7" ht="22.5">
      <c r="A1903" s="70">
        <v>540806</v>
      </c>
      <c r="B1903" s="71" t="s">
        <v>2261</v>
      </c>
      <c r="C1903" s="180"/>
      <c r="D1903" s="165">
        <v>564037</v>
      </c>
      <c r="E1903" s="158" t="s">
        <v>3112</v>
      </c>
      <c r="F1903" s="82" t="s">
        <v>3113</v>
      </c>
      <c r="G1903" s="181"/>
    </row>
    <row r="1904" spans="1:7" ht="22.5">
      <c r="A1904" s="70">
        <v>540806</v>
      </c>
      <c r="B1904" s="71" t="s">
        <v>2261</v>
      </c>
      <c r="C1904" s="180"/>
      <c r="D1904" s="165">
        <v>466170</v>
      </c>
      <c r="E1904" s="158" t="s">
        <v>3114</v>
      </c>
      <c r="F1904" s="82" t="s">
        <v>3115</v>
      </c>
      <c r="G1904" s="181"/>
    </row>
    <row r="1905" spans="1:7" ht="22.5">
      <c r="A1905" s="70">
        <v>540806</v>
      </c>
      <c r="B1905" s="71" t="s">
        <v>2261</v>
      </c>
      <c r="C1905" s="180"/>
      <c r="D1905" s="165">
        <v>54423</v>
      </c>
      <c r="E1905" s="158">
        <v>215005150</v>
      </c>
      <c r="F1905" s="82" t="s">
        <v>3117</v>
      </c>
      <c r="G1905" s="181"/>
    </row>
    <row r="1906" spans="1:7" ht="22.5">
      <c r="A1906" s="70">
        <v>540806</v>
      </c>
      <c r="B1906" s="71" t="s">
        <v>2261</v>
      </c>
      <c r="C1906" s="180"/>
      <c r="D1906" s="165">
        <v>1086595</v>
      </c>
      <c r="E1906" s="158" t="s">
        <v>3118</v>
      </c>
      <c r="F1906" s="82" t="s">
        <v>3119</v>
      </c>
      <c r="G1906" s="181"/>
    </row>
    <row r="1907" spans="1:7" ht="22.5">
      <c r="A1907" s="70">
        <v>540806</v>
      </c>
      <c r="B1907" s="71" t="s">
        <v>2261</v>
      </c>
      <c r="C1907" s="180"/>
      <c r="D1907" s="165">
        <v>736981</v>
      </c>
      <c r="E1907" s="158" t="s">
        <v>3120</v>
      </c>
      <c r="F1907" s="82" t="s">
        <v>3121</v>
      </c>
      <c r="G1907" s="181"/>
    </row>
    <row r="1908" spans="1:7" ht="22.5">
      <c r="A1908" s="70">
        <v>540806</v>
      </c>
      <c r="B1908" s="71" t="s">
        <v>2261</v>
      </c>
      <c r="C1908" s="180"/>
      <c r="D1908" s="165">
        <v>126276</v>
      </c>
      <c r="E1908" s="158" t="s">
        <v>3122</v>
      </c>
      <c r="F1908" s="82" t="s">
        <v>3123</v>
      </c>
      <c r="G1908" s="181"/>
    </row>
    <row r="1909" spans="1:7" ht="22.5">
      <c r="A1909" s="70">
        <v>540806</v>
      </c>
      <c r="B1909" s="71" t="s">
        <v>2261</v>
      </c>
      <c r="C1909" s="180"/>
      <c r="D1909" s="165">
        <v>221413</v>
      </c>
      <c r="E1909" s="158" t="s">
        <v>3124</v>
      </c>
      <c r="F1909" s="82" t="s">
        <v>3125</v>
      </c>
      <c r="G1909" s="181"/>
    </row>
    <row r="1910" spans="1:7" ht="22.5">
      <c r="A1910" s="70">
        <v>540806</v>
      </c>
      <c r="B1910" s="71" t="s">
        <v>2261</v>
      </c>
      <c r="C1910" s="180"/>
      <c r="D1910" s="165">
        <v>56965</v>
      </c>
      <c r="E1910" s="158" t="s">
        <v>217</v>
      </c>
      <c r="F1910" s="82" t="s">
        <v>3126</v>
      </c>
      <c r="G1910" s="181"/>
    </row>
    <row r="1911" spans="1:7" ht="22.5">
      <c r="A1911" s="70">
        <v>540806</v>
      </c>
      <c r="B1911" s="71" t="s">
        <v>2261</v>
      </c>
      <c r="C1911" s="180"/>
      <c r="D1911" s="165">
        <v>227751</v>
      </c>
      <c r="E1911" s="158" t="s">
        <v>3127</v>
      </c>
      <c r="F1911" s="82" t="s">
        <v>3128</v>
      </c>
      <c r="G1911" s="181"/>
    </row>
    <row r="1912" spans="1:7" ht="22.5">
      <c r="A1912" s="70">
        <v>540806</v>
      </c>
      <c r="B1912" s="71" t="s">
        <v>2261</v>
      </c>
      <c r="C1912" s="180"/>
      <c r="D1912" s="165">
        <v>671717</v>
      </c>
      <c r="E1912" s="158" t="s">
        <v>3129</v>
      </c>
      <c r="F1912" s="82" t="s">
        <v>3130</v>
      </c>
      <c r="G1912" s="181"/>
    </row>
    <row r="1913" spans="1:7" ht="22.5">
      <c r="A1913" s="70">
        <v>540806</v>
      </c>
      <c r="B1913" s="71" t="s">
        <v>2261</v>
      </c>
      <c r="C1913" s="180"/>
      <c r="D1913" s="165">
        <v>361760</v>
      </c>
      <c r="E1913" s="160" t="s">
        <v>3131</v>
      </c>
      <c r="F1913" s="82" t="s">
        <v>3132</v>
      </c>
      <c r="G1913" s="181"/>
    </row>
    <row r="1914" spans="1:7" ht="22.5">
      <c r="A1914" s="70">
        <v>540806</v>
      </c>
      <c r="B1914" s="71" t="s">
        <v>2261</v>
      </c>
      <c r="C1914" s="180"/>
      <c r="D1914" s="165">
        <v>172377</v>
      </c>
      <c r="E1914" s="158" t="s">
        <v>3133</v>
      </c>
      <c r="F1914" s="82" t="s">
        <v>3134</v>
      </c>
      <c r="G1914" s="181"/>
    </row>
    <row r="1915" spans="1:7" ht="22.5">
      <c r="A1915" s="70">
        <v>540806</v>
      </c>
      <c r="B1915" s="71" t="s">
        <v>2261</v>
      </c>
      <c r="C1915" s="180"/>
      <c r="D1915" s="165">
        <v>164569</v>
      </c>
      <c r="E1915" s="158">
        <v>214005240</v>
      </c>
      <c r="F1915" s="82" t="s">
        <v>3135</v>
      </c>
      <c r="G1915" s="181"/>
    </row>
    <row r="1916" spans="1:7" ht="22.5">
      <c r="A1916" s="70">
        <v>540806</v>
      </c>
      <c r="B1916" s="71" t="s">
        <v>2261</v>
      </c>
      <c r="C1916" s="180"/>
      <c r="D1916" s="165">
        <v>690464</v>
      </c>
      <c r="E1916" s="158" t="s">
        <v>3136</v>
      </c>
      <c r="F1916" s="82" t="s">
        <v>3137</v>
      </c>
      <c r="G1916" s="181"/>
    </row>
    <row r="1917" spans="1:7" ht="22.5">
      <c r="A1917" s="70">
        <v>540806</v>
      </c>
      <c r="B1917" s="71" t="s">
        <v>2261</v>
      </c>
      <c r="C1917" s="180"/>
      <c r="D1917" s="165">
        <v>83602</v>
      </c>
      <c r="E1917" s="158" t="s">
        <v>3138</v>
      </c>
      <c r="F1917" s="82" t="s">
        <v>3139</v>
      </c>
      <c r="G1917" s="181"/>
    </row>
    <row r="1918" spans="1:7" ht="22.5">
      <c r="A1918" s="70">
        <v>540806</v>
      </c>
      <c r="B1918" s="71" t="s">
        <v>2261</v>
      </c>
      <c r="C1918" s="180"/>
      <c r="D1918" s="165">
        <v>254575</v>
      </c>
      <c r="E1918" s="158" t="s">
        <v>3140</v>
      </c>
      <c r="F1918" s="82" t="s">
        <v>3141</v>
      </c>
      <c r="G1918" s="181"/>
    </row>
    <row r="1919" spans="1:7" ht="22.5">
      <c r="A1919" s="70">
        <v>540806</v>
      </c>
      <c r="B1919" s="71" t="s">
        <v>2261</v>
      </c>
      <c r="C1919" s="180"/>
      <c r="D1919" s="165">
        <v>327373</v>
      </c>
      <c r="E1919" s="158" t="s">
        <v>3142</v>
      </c>
      <c r="F1919" s="82" t="s">
        <v>3143</v>
      </c>
      <c r="G1919" s="181"/>
    </row>
    <row r="1920" spans="1:7" ht="22.5">
      <c r="A1920" s="70">
        <v>540806</v>
      </c>
      <c r="B1920" s="71" t="s">
        <v>2261</v>
      </c>
      <c r="C1920" s="180"/>
      <c r="D1920" s="165">
        <v>68961</v>
      </c>
      <c r="E1920" s="158" t="s">
        <v>219</v>
      </c>
      <c r="F1920" s="82" t="s">
        <v>3144</v>
      </c>
      <c r="G1920" s="181"/>
    </row>
    <row r="1921" spans="1:7" ht="22.5">
      <c r="A1921" s="70">
        <v>540806</v>
      </c>
      <c r="B1921" s="71" t="s">
        <v>2261</v>
      </c>
      <c r="C1921" s="180"/>
      <c r="D1921" s="165">
        <v>364593</v>
      </c>
      <c r="E1921" s="158" t="s">
        <v>241</v>
      </c>
      <c r="F1921" s="82" t="s">
        <v>3145</v>
      </c>
      <c r="G1921" s="181"/>
    </row>
    <row r="1922" spans="1:7" ht="22.5">
      <c r="A1922" s="70">
        <v>540806</v>
      </c>
      <c r="B1922" s="71" t="s">
        <v>2261</v>
      </c>
      <c r="C1922" s="180"/>
      <c r="D1922" s="165">
        <v>113412</v>
      </c>
      <c r="E1922" s="158">
        <v>211005310</v>
      </c>
      <c r="F1922" s="82" t="s">
        <v>3146</v>
      </c>
      <c r="G1922" s="181"/>
    </row>
    <row r="1923" spans="1:7" ht="22.5">
      <c r="A1923" s="70">
        <v>540806</v>
      </c>
      <c r="B1923" s="71" t="s">
        <v>2261</v>
      </c>
      <c r="C1923" s="180"/>
      <c r="D1923" s="165">
        <v>151218</v>
      </c>
      <c r="E1923" s="158" t="s">
        <v>262</v>
      </c>
      <c r="F1923" s="82" t="s">
        <v>3147</v>
      </c>
      <c r="G1923" s="181"/>
    </row>
    <row r="1924" spans="1:7" ht="22.5">
      <c r="A1924" s="70">
        <v>540806</v>
      </c>
      <c r="B1924" s="71" t="s">
        <v>2261</v>
      </c>
      <c r="C1924" s="180"/>
      <c r="D1924" s="165">
        <v>83872</v>
      </c>
      <c r="E1924" s="158" t="s">
        <v>3148</v>
      </c>
      <c r="F1924" s="82" t="s">
        <v>3149</v>
      </c>
      <c r="G1924" s="181"/>
    </row>
    <row r="1925" spans="1:7" ht="22.5">
      <c r="A1925" s="70">
        <v>540806</v>
      </c>
      <c r="B1925" s="71" t="s">
        <v>2261</v>
      </c>
      <c r="C1925" s="180"/>
      <c r="D1925" s="165">
        <v>315685</v>
      </c>
      <c r="E1925" s="158" t="s">
        <v>286</v>
      </c>
      <c r="F1925" s="82" t="s">
        <v>3150</v>
      </c>
      <c r="G1925" s="181"/>
    </row>
    <row r="1926" spans="1:7" ht="22.5">
      <c r="A1926" s="70">
        <v>540806</v>
      </c>
      <c r="B1926" s="71" t="s">
        <v>2261</v>
      </c>
      <c r="C1926" s="180"/>
      <c r="D1926" s="165">
        <v>75612</v>
      </c>
      <c r="E1926" s="158" t="s">
        <v>3151</v>
      </c>
      <c r="F1926" s="82" t="s">
        <v>3152</v>
      </c>
      <c r="G1926" s="181"/>
    </row>
    <row r="1927" spans="1:7" ht="22.5">
      <c r="A1927" s="70">
        <v>540806</v>
      </c>
      <c r="B1927" s="71" t="s">
        <v>2261</v>
      </c>
      <c r="C1927" s="180"/>
      <c r="D1927" s="165">
        <v>70239</v>
      </c>
      <c r="E1927" s="158" t="s">
        <v>3153</v>
      </c>
      <c r="F1927" s="82" t="s">
        <v>3154</v>
      </c>
      <c r="G1927" s="181"/>
    </row>
    <row r="1928" spans="1:7" ht="22.5">
      <c r="A1928" s="70">
        <v>540806</v>
      </c>
      <c r="B1928" s="71" t="s">
        <v>2261</v>
      </c>
      <c r="C1928" s="180"/>
      <c r="D1928" s="165">
        <v>53813</v>
      </c>
      <c r="E1928" s="158" t="s">
        <v>3155</v>
      </c>
      <c r="F1928" s="82" t="s">
        <v>3156</v>
      </c>
      <c r="G1928" s="181"/>
    </row>
    <row r="1929" spans="1:7" ht="22.5">
      <c r="A1929" s="70">
        <v>540806</v>
      </c>
      <c r="B1929" s="71" t="s">
        <v>2261</v>
      </c>
      <c r="C1929" s="180"/>
      <c r="D1929" s="165">
        <v>409994</v>
      </c>
      <c r="E1929" s="158" t="s">
        <v>3157</v>
      </c>
      <c r="F1929" s="82" t="s">
        <v>3158</v>
      </c>
      <c r="G1929" s="181"/>
    </row>
    <row r="1930" spans="1:7" ht="22.5">
      <c r="A1930" s="70">
        <v>540806</v>
      </c>
      <c r="B1930" s="71" t="s">
        <v>2261</v>
      </c>
      <c r="C1930" s="180"/>
      <c r="D1930" s="165">
        <v>144998</v>
      </c>
      <c r="E1930" s="158" t="s">
        <v>3159</v>
      </c>
      <c r="F1930" s="82" t="s">
        <v>3160</v>
      </c>
      <c r="G1930" s="181"/>
    </row>
    <row r="1931" spans="1:7" ht="22.5">
      <c r="A1931" s="70">
        <v>540806</v>
      </c>
      <c r="B1931" s="71" t="s">
        <v>2261</v>
      </c>
      <c r="C1931" s="180"/>
      <c r="D1931" s="165">
        <v>151625</v>
      </c>
      <c r="E1931" s="158" t="s">
        <v>3161</v>
      </c>
      <c r="F1931" s="82" t="s">
        <v>3162</v>
      </c>
      <c r="G1931" s="181"/>
    </row>
    <row r="1932" spans="1:7" ht="22.5">
      <c r="A1932" s="70">
        <v>540806</v>
      </c>
      <c r="B1932" s="71" t="s">
        <v>2261</v>
      </c>
      <c r="C1932" s="180"/>
      <c r="D1932" s="165">
        <v>418320</v>
      </c>
      <c r="E1932" s="158">
        <v>217605376</v>
      </c>
      <c r="F1932" s="82" t="s">
        <v>3163</v>
      </c>
      <c r="G1932" s="181"/>
    </row>
    <row r="1933" spans="1:7" ht="22.5">
      <c r="A1933" s="70">
        <v>540806</v>
      </c>
      <c r="B1933" s="71" t="s">
        <v>2261</v>
      </c>
      <c r="C1933" s="180"/>
      <c r="D1933" s="165">
        <v>383175</v>
      </c>
      <c r="E1933" s="158" t="s">
        <v>3164</v>
      </c>
      <c r="F1933" s="82" t="s">
        <v>3165</v>
      </c>
      <c r="G1933" s="181"/>
    </row>
    <row r="1934" spans="1:7" ht="22.5">
      <c r="A1934" s="70">
        <v>540806</v>
      </c>
      <c r="B1934" s="71" t="s">
        <v>2261</v>
      </c>
      <c r="C1934" s="180"/>
      <c r="D1934" s="165">
        <v>82622</v>
      </c>
      <c r="E1934" s="158" t="s">
        <v>2883</v>
      </c>
      <c r="F1934" s="82" t="s">
        <v>3166</v>
      </c>
      <c r="G1934" s="181"/>
    </row>
    <row r="1935" spans="1:7" ht="22.5">
      <c r="A1935" s="70">
        <v>540806</v>
      </c>
      <c r="B1935" s="71" t="s">
        <v>2261</v>
      </c>
      <c r="C1935" s="180"/>
      <c r="D1935" s="165">
        <v>180992</v>
      </c>
      <c r="E1935" s="158" t="s">
        <v>162</v>
      </c>
      <c r="F1935" s="82" t="s">
        <v>3167</v>
      </c>
      <c r="G1935" s="181"/>
    </row>
    <row r="1936" spans="1:7" ht="22.5">
      <c r="A1936" s="70">
        <v>540806</v>
      </c>
      <c r="B1936" s="71" t="s">
        <v>2261</v>
      </c>
      <c r="C1936" s="180"/>
      <c r="D1936" s="165">
        <v>127591</v>
      </c>
      <c r="E1936" s="158" t="s">
        <v>3168</v>
      </c>
      <c r="F1936" s="82" t="s">
        <v>3169</v>
      </c>
      <c r="G1936" s="181"/>
    </row>
    <row r="1937" spans="1:7" ht="22.5">
      <c r="A1937" s="70">
        <v>540806</v>
      </c>
      <c r="B1937" s="71" t="s">
        <v>2261</v>
      </c>
      <c r="C1937" s="180"/>
      <c r="D1937" s="165">
        <v>109217</v>
      </c>
      <c r="E1937" s="158" t="s">
        <v>351</v>
      </c>
      <c r="F1937" s="82" t="s">
        <v>3170</v>
      </c>
      <c r="G1937" s="181"/>
    </row>
    <row r="1938" spans="1:7" ht="22.5">
      <c r="A1938" s="70">
        <v>540806</v>
      </c>
      <c r="B1938" s="71" t="s">
        <v>2261</v>
      </c>
      <c r="C1938" s="180"/>
      <c r="D1938" s="165">
        <v>526000</v>
      </c>
      <c r="E1938" s="158" t="s">
        <v>3171</v>
      </c>
      <c r="F1938" s="82" t="s">
        <v>3172</v>
      </c>
      <c r="G1938" s="181"/>
    </row>
    <row r="1939" spans="1:7" ht="22.5">
      <c r="A1939" s="70">
        <v>540806</v>
      </c>
      <c r="B1939" s="71" t="s">
        <v>2261</v>
      </c>
      <c r="C1939" s="180"/>
      <c r="D1939" s="165">
        <v>87772</v>
      </c>
      <c r="E1939" s="158" t="s">
        <v>2716</v>
      </c>
      <c r="F1939" s="82" t="s">
        <v>3173</v>
      </c>
      <c r="G1939" s="181"/>
    </row>
    <row r="1940" spans="1:7" ht="22.5">
      <c r="A1940" s="70">
        <v>540806</v>
      </c>
      <c r="B1940" s="71" t="s">
        <v>2261</v>
      </c>
      <c r="C1940" s="180"/>
      <c r="D1940" s="165">
        <v>79709</v>
      </c>
      <c r="E1940" s="158" t="s">
        <v>3174</v>
      </c>
      <c r="F1940" s="82" t="s">
        <v>3175</v>
      </c>
      <c r="G1940" s="181"/>
    </row>
    <row r="1941" spans="1:7" ht="22.5">
      <c r="A1941" s="70">
        <v>540806</v>
      </c>
      <c r="B1941" s="71" t="s">
        <v>2261</v>
      </c>
      <c r="C1941" s="180"/>
      <c r="D1941" s="165">
        <v>217826</v>
      </c>
      <c r="E1941" s="158" t="s">
        <v>3176</v>
      </c>
      <c r="F1941" s="82" t="s">
        <v>3177</v>
      </c>
      <c r="G1941" s="181"/>
    </row>
    <row r="1942" spans="1:7" ht="22.5">
      <c r="A1942" s="70">
        <v>540806</v>
      </c>
      <c r="B1942" s="71" t="s">
        <v>2261</v>
      </c>
      <c r="C1942" s="180"/>
      <c r="D1942" s="165">
        <v>151777</v>
      </c>
      <c r="E1942" s="158" t="s">
        <v>3178</v>
      </c>
      <c r="F1942" s="82" t="s">
        <v>3179</v>
      </c>
      <c r="G1942" s="181"/>
    </row>
    <row r="1943" spans="1:7" ht="22.5">
      <c r="A1943" s="70">
        <v>540806</v>
      </c>
      <c r="B1943" s="71" t="s">
        <v>2261</v>
      </c>
      <c r="C1943" s="180"/>
      <c r="D1943" s="165">
        <v>925211</v>
      </c>
      <c r="E1943" s="158" t="s">
        <v>3180</v>
      </c>
      <c r="F1943" s="82" t="s">
        <v>3181</v>
      </c>
      <c r="G1943" s="181"/>
    </row>
    <row r="1944" spans="1:7" ht="22.5">
      <c r="A1944" s="70">
        <v>540806</v>
      </c>
      <c r="B1944" s="71" t="s">
        <v>2261</v>
      </c>
      <c r="C1944" s="180"/>
      <c r="D1944" s="165">
        <v>375554</v>
      </c>
      <c r="E1944" s="158" t="s">
        <v>3182</v>
      </c>
      <c r="F1944" s="82" t="s">
        <v>3183</v>
      </c>
      <c r="G1944" s="181"/>
    </row>
    <row r="1945" spans="1:7" ht="22.5">
      <c r="A1945" s="70">
        <v>540806</v>
      </c>
      <c r="B1945" s="71" t="s">
        <v>2261</v>
      </c>
      <c r="C1945" s="180"/>
      <c r="D1945" s="165">
        <v>46116</v>
      </c>
      <c r="E1945" s="158" t="s">
        <v>180</v>
      </c>
      <c r="F1945" s="82" t="s">
        <v>3184</v>
      </c>
      <c r="G1945" s="181"/>
    </row>
    <row r="1946" spans="1:7" ht="22.5">
      <c r="A1946" s="70">
        <v>540806</v>
      </c>
      <c r="B1946" s="71" t="s">
        <v>2261</v>
      </c>
      <c r="C1946" s="180"/>
      <c r="D1946" s="165">
        <v>215430</v>
      </c>
      <c r="E1946" s="158" t="s">
        <v>3185</v>
      </c>
      <c r="F1946" s="82" t="s">
        <v>3186</v>
      </c>
      <c r="G1946" s="181"/>
    </row>
    <row r="1947" spans="1:7" ht="22.5">
      <c r="A1947" s="70">
        <v>540806</v>
      </c>
      <c r="B1947" s="71" t="s">
        <v>2261</v>
      </c>
      <c r="C1947" s="180"/>
      <c r="D1947" s="165">
        <v>139533</v>
      </c>
      <c r="E1947" s="158" t="s">
        <v>3187</v>
      </c>
      <c r="F1947" s="82" t="s">
        <v>3188</v>
      </c>
      <c r="G1947" s="181"/>
    </row>
    <row r="1948" spans="1:7" ht="22.5">
      <c r="A1948" s="70">
        <v>540806</v>
      </c>
      <c r="B1948" s="71" t="s">
        <v>2261</v>
      </c>
      <c r="C1948" s="180"/>
      <c r="D1948" s="165">
        <v>91999</v>
      </c>
      <c r="E1948" s="158" t="s">
        <v>3189</v>
      </c>
      <c r="F1948" s="82" t="s">
        <v>3190</v>
      </c>
      <c r="G1948" s="181"/>
    </row>
    <row r="1949" spans="1:7" ht="22.5">
      <c r="A1949" s="70">
        <v>540806</v>
      </c>
      <c r="B1949" s="71" t="s">
        <v>2261</v>
      </c>
      <c r="C1949" s="180"/>
      <c r="D1949" s="165">
        <v>418947</v>
      </c>
      <c r="E1949" s="158" t="s">
        <v>2812</v>
      </c>
      <c r="F1949" s="82" t="s">
        <v>3191</v>
      </c>
      <c r="G1949" s="181"/>
    </row>
    <row r="1950" spans="1:7" ht="22.5">
      <c r="A1950" s="70">
        <v>540806</v>
      </c>
      <c r="B1950" s="71" t="s">
        <v>2261</v>
      </c>
      <c r="C1950" s="180"/>
      <c r="D1950" s="165">
        <v>178961</v>
      </c>
      <c r="E1950" s="158">
        <v>218505585</v>
      </c>
      <c r="F1950" s="82" t="s">
        <v>3192</v>
      </c>
      <c r="G1950" s="181"/>
    </row>
    <row r="1951" spans="1:7" ht="22.5">
      <c r="A1951" s="70">
        <v>540806</v>
      </c>
      <c r="B1951" s="71" t="s">
        <v>2261</v>
      </c>
      <c r="C1951" s="180"/>
      <c r="D1951" s="165">
        <v>142951</v>
      </c>
      <c r="E1951" s="158" t="s">
        <v>2262</v>
      </c>
      <c r="F1951" s="82" t="s">
        <v>2263</v>
      </c>
      <c r="G1951" s="181"/>
    </row>
    <row r="1952" spans="1:7" ht="22.5">
      <c r="A1952" s="70">
        <v>540806</v>
      </c>
      <c r="B1952" s="71" t="s">
        <v>2261</v>
      </c>
      <c r="C1952" s="180"/>
      <c r="D1952" s="165">
        <v>228782</v>
      </c>
      <c r="E1952" s="158" t="s">
        <v>3193</v>
      </c>
      <c r="F1952" s="82" t="s">
        <v>3194</v>
      </c>
      <c r="G1952" s="181"/>
    </row>
    <row r="1953" spans="1:7" ht="22.5">
      <c r="A1953" s="70">
        <v>540806</v>
      </c>
      <c r="B1953" s="71" t="s">
        <v>2261</v>
      </c>
      <c r="C1953" s="180"/>
      <c r="D1953" s="165">
        <v>151621</v>
      </c>
      <c r="E1953" s="158" t="s">
        <v>3195</v>
      </c>
      <c r="F1953" s="82" t="s">
        <v>3196</v>
      </c>
      <c r="G1953" s="181"/>
    </row>
    <row r="1954" spans="1:7" ht="22.5">
      <c r="A1954" s="70">
        <v>540806</v>
      </c>
      <c r="B1954" s="71" t="s">
        <v>2261</v>
      </c>
      <c r="C1954" s="180"/>
      <c r="D1954" s="165">
        <v>981745</v>
      </c>
      <c r="E1954" s="158" t="s">
        <v>273</v>
      </c>
      <c r="F1954" s="82" t="s">
        <v>3197</v>
      </c>
      <c r="G1954" s="181"/>
    </row>
    <row r="1955" spans="1:7" ht="22.5">
      <c r="A1955" s="70">
        <v>540806</v>
      </c>
      <c r="B1955" s="71" t="s">
        <v>2261</v>
      </c>
      <c r="C1955" s="180"/>
      <c r="D1955" s="165">
        <v>114862</v>
      </c>
      <c r="E1955" s="158" t="s">
        <v>3198</v>
      </c>
      <c r="F1955" s="82" t="s">
        <v>3199</v>
      </c>
      <c r="G1955" s="181"/>
    </row>
    <row r="1956" spans="1:7" ht="22.5">
      <c r="A1956" s="70">
        <v>540806</v>
      </c>
      <c r="B1956" s="71" t="s">
        <v>2261</v>
      </c>
      <c r="C1956" s="180"/>
      <c r="D1956" s="165">
        <v>349403</v>
      </c>
      <c r="E1956" s="158" t="s">
        <v>382</v>
      </c>
      <c r="F1956" s="82" t="s">
        <v>3200</v>
      </c>
      <c r="G1956" s="181"/>
    </row>
    <row r="1957" spans="1:7" ht="22.5">
      <c r="A1957" s="70">
        <v>540806</v>
      </c>
      <c r="B1957" s="71" t="s">
        <v>2261</v>
      </c>
      <c r="C1957" s="180"/>
      <c r="D1957" s="165">
        <v>179798</v>
      </c>
      <c r="E1957" s="158" t="s">
        <v>432</v>
      </c>
      <c r="F1957" s="82" t="s">
        <v>3201</v>
      </c>
      <c r="G1957" s="181"/>
    </row>
    <row r="1958" spans="1:7" ht="22.5">
      <c r="A1958" s="70">
        <v>540806</v>
      </c>
      <c r="B1958" s="71" t="s">
        <v>2261</v>
      </c>
      <c r="C1958" s="180"/>
      <c r="D1958" s="165">
        <v>113355</v>
      </c>
      <c r="E1958" s="158">
        <v>118888000</v>
      </c>
      <c r="F1958" s="82" t="s">
        <v>2994</v>
      </c>
      <c r="G1958" s="181"/>
    </row>
    <row r="1959" spans="1:7" ht="22.5">
      <c r="A1959" s="70">
        <v>540806</v>
      </c>
      <c r="B1959" s="71" t="s">
        <v>2261</v>
      </c>
      <c r="C1959" s="180"/>
      <c r="D1959" s="165">
        <v>170291</v>
      </c>
      <c r="E1959" s="158" t="s">
        <v>465</v>
      </c>
      <c r="F1959" s="82" t="s">
        <v>3202</v>
      </c>
      <c r="G1959" s="181"/>
    </row>
    <row r="1960" spans="1:7" ht="22.5">
      <c r="A1960" s="70">
        <v>540806</v>
      </c>
      <c r="B1960" s="71" t="s">
        <v>2261</v>
      </c>
      <c r="C1960" s="180"/>
      <c r="D1960" s="165">
        <v>92082</v>
      </c>
      <c r="E1960" s="158" t="s">
        <v>2628</v>
      </c>
      <c r="F1960" s="82" t="s">
        <v>3203</v>
      </c>
      <c r="G1960" s="181"/>
    </row>
    <row r="1961" spans="1:7" ht="22.5">
      <c r="A1961" s="70">
        <v>540806</v>
      </c>
      <c r="B1961" s="71" t="s">
        <v>2261</v>
      </c>
      <c r="C1961" s="180"/>
      <c r="D1961" s="165">
        <v>158945</v>
      </c>
      <c r="E1961" s="158" t="s">
        <v>3204</v>
      </c>
      <c r="F1961" s="82" t="s">
        <v>3205</v>
      </c>
      <c r="G1961" s="181"/>
    </row>
    <row r="1962" spans="1:7" ht="22.5">
      <c r="A1962" s="70">
        <v>540806</v>
      </c>
      <c r="B1962" s="71" t="s">
        <v>2261</v>
      </c>
      <c r="C1962" s="180"/>
      <c r="D1962" s="165">
        <v>47307</v>
      </c>
      <c r="E1962" s="158" t="s">
        <v>2663</v>
      </c>
      <c r="F1962" s="82" t="s">
        <v>3206</v>
      </c>
      <c r="G1962" s="181"/>
    </row>
    <row r="1963" spans="1:7" ht="22.5">
      <c r="A1963" s="70">
        <v>540806</v>
      </c>
      <c r="B1963" s="71" t="s">
        <v>2261</v>
      </c>
      <c r="C1963" s="180"/>
      <c r="D1963" s="165">
        <v>402314</v>
      </c>
      <c r="E1963" s="158" t="s">
        <v>3207</v>
      </c>
      <c r="F1963" s="82" t="s">
        <v>3208</v>
      </c>
      <c r="G1963" s="181"/>
    </row>
    <row r="1964" spans="1:7" ht="22.5">
      <c r="A1964" s="70">
        <v>540806</v>
      </c>
      <c r="B1964" s="71" t="s">
        <v>2261</v>
      </c>
      <c r="C1964" s="180"/>
      <c r="D1964" s="165">
        <v>155058</v>
      </c>
      <c r="E1964" s="158" t="s">
        <v>3209</v>
      </c>
      <c r="F1964" s="82" t="s">
        <v>3210</v>
      </c>
      <c r="G1964" s="181"/>
    </row>
    <row r="1965" spans="1:7" ht="22.5">
      <c r="A1965" s="70">
        <v>540806</v>
      </c>
      <c r="B1965" s="71" t="s">
        <v>2261</v>
      </c>
      <c r="C1965" s="180"/>
      <c r="D1965" s="165">
        <v>236542</v>
      </c>
      <c r="E1965" s="158" t="s">
        <v>2698</v>
      </c>
      <c r="F1965" s="82" t="s">
        <v>3211</v>
      </c>
      <c r="G1965" s="181"/>
    </row>
    <row r="1966" spans="1:7" ht="22.5">
      <c r="A1966" s="70">
        <v>540806</v>
      </c>
      <c r="B1966" s="71" t="s">
        <v>2261</v>
      </c>
      <c r="C1966" s="180"/>
      <c r="D1966" s="165">
        <v>585674</v>
      </c>
      <c r="E1966" s="158" t="s">
        <v>2709</v>
      </c>
      <c r="F1966" s="82" t="s">
        <v>2264</v>
      </c>
      <c r="G1966" s="181"/>
    </row>
    <row r="1967" spans="1:7" ht="22.5">
      <c r="A1967" s="70">
        <v>540806</v>
      </c>
      <c r="B1967" s="71" t="s">
        <v>2261</v>
      </c>
      <c r="C1967" s="180"/>
      <c r="D1967" s="165">
        <v>183207</v>
      </c>
      <c r="E1967" s="158" t="s">
        <v>2718</v>
      </c>
      <c r="F1967" s="82" t="s">
        <v>3212</v>
      </c>
      <c r="G1967" s="181"/>
    </row>
    <row r="1968" spans="1:7" ht="22.5">
      <c r="A1968" s="70">
        <v>540806</v>
      </c>
      <c r="B1968" s="71" t="s">
        <v>2261</v>
      </c>
      <c r="C1968" s="180"/>
      <c r="D1968" s="165">
        <v>282942</v>
      </c>
      <c r="E1968" s="158" t="s">
        <v>3213</v>
      </c>
      <c r="F1968" s="82" t="s">
        <v>3214</v>
      </c>
      <c r="G1968" s="181"/>
    </row>
    <row r="1969" spans="1:7" ht="22.5">
      <c r="A1969" s="70">
        <v>540806</v>
      </c>
      <c r="B1969" s="71" t="s">
        <v>2261</v>
      </c>
      <c r="C1969" s="180"/>
      <c r="D1969" s="165">
        <v>292957</v>
      </c>
      <c r="E1969" s="158" t="s">
        <v>2778</v>
      </c>
      <c r="F1969" s="82" t="s">
        <v>3215</v>
      </c>
      <c r="G1969" s="181"/>
    </row>
    <row r="1970" spans="1:7" ht="22.5">
      <c r="A1970" s="70">
        <v>540806</v>
      </c>
      <c r="B1970" s="71" t="s">
        <v>2261</v>
      </c>
      <c r="C1970" s="180"/>
      <c r="D1970" s="165">
        <v>270128</v>
      </c>
      <c r="E1970" s="158" t="s">
        <v>3216</v>
      </c>
      <c r="F1970" s="82" t="s">
        <v>3217</v>
      </c>
      <c r="G1970" s="181"/>
    </row>
    <row r="1971" spans="1:7" ht="22.5">
      <c r="A1971" s="70">
        <v>540806</v>
      </c>
      <c r="B1971" s="71" t="s">
        <v>2261</v>
      </c>
      <c r="C1971" s="180"/>
      <c r="D1971" s="165">
        <v>365240</v>
      </c>
      <c r="E1971" s="158" t="s">
        <v>2863</v>
      </c>
      <c r="F1971" s="82" t="s">
        <v>3218</v>
      </c>
      <c r="G1971" s="181"/>
    </row>
    <row r="1972" spans="1:7" ht="22.5">
      <c r="A1972" s="70">
        <v>540806</v>
      </c>
      <c r="B1972" s="71" t="s">
        <v>2261</v>
      </c>
      <c r="C1972" s="180"/>
      <c r="D1972" s="165">
        <v>139407</v>
      </c>
      <c r="E1972" s="158" t="s">
        <v>2886</v>
      </c>
      <c r="F1972" s="82" t="s">
        <v>3219</v>
      </c>
      <c r="G1972" s="181"/>
    </row>
    <row r="1973" spans="1:7" ht="22.5">
      <c r="A1973" s="70">
        <v>540806</v>
      </c>
      <c r="B1973" s="71" t="s">
        <v>2261</v>
      </c>
      <c r="C1973" s="180"/>
      <c r="D1973" s="165">
        <v>288846</v>
      </c>
      <c r="E1973" s="158" t="s">
        <v>3220</v>
      </c>
      <c r="F1973" s="82" t="s">
        <v>3221</v>
      </c>
      <c r="G1973" s="181"/>
    </row>
    <row r="1974" spans="1:7" ht="22.5">
      <c r="A1974" s="70">
        <v>540806</v>
      </c>
      <c r="B1974" s="71" t="s">
        <v>2261</v>
      </c>
      <c r="C1974" s="180"/>
      <c r="D1974" s="165">
        <v>472974</v>
      </c>
      <c r="E1974" s="158" t="s">
        <v>3222</v>
      </c>
      <c r="F1974" s="82" t="s">
        <v>3223</v>
      </c>
      <c r="G1974" s="181"/>
    </row>
    <row r="1975" spans="1:7" ht="22.5">
      <c r="A1975" s="70">
        <v>540806</v>
      </c>
      <c r="B1975" s="71" t="s">
        <v>2261</v>
      </c>
      <c r="C1975" s="180"/>
      <c r="D1975" s="165">
        <v>382098</v>
      </c>
      <c r="E1975" s="158" t="s">
        <v>2654</v>
      </c>
      <c r="F1975" s="82" t="s">
        <v>3224</v>
      </c>
      <c r="G1975" s="181"/>
    </row>
    <row r="1976" spans="1:7" ht="22.5">
      <c r="A1976" s="70">
        <v>540806</v>
      </c>
      <c r="B1976" s="71" t="s">
        <v>2261</v>
      </c>
      <c r="C1976" s="180"/>
      <c r="D1976" s="165">
        <v>185600</v>
      </c>
      <c r="E1976" s="158" t="s">
        <v>3225</v>
      </c>
      <c r="F1976" s="82" t="s">
        <v>3226</v>
      </c>
      <c r="G1976" s="181"/>
    </row>
    <row r="1977" spans="1:7" ht="22.5">
      <c r="A1977" s="70">
        <v>540806</v>
      </c>
      <c r="B1977" s="71" t="s">
        <v>2261</v>
      </c>
      <c r="C1977" s="180"/>
      <c r="D1977" s="165">
        <v>213900</v>
      </c>
      <c r="E1977" s="158" t="s">
        <v>3227</v>
      </c>
      <c r="F1977" s="82" t="s">
        <v>3228</v>
      </c>
      <c r="G1977" s="181"/>
    </row>
    <row r="1978" spans="1:7" ht="22.5">
      <c r="A1978" s="70">
        <v>540806</v>
      </c>
      <c r="B1978" s="71" t="s">
        <v>2261</v>
      </c>
      <c r="C1978" s="180"/>
      <c r="D1978" s="165">
        <v>394144</v>
      </c>
      <c r="E1978" s="158">
        <v>219005790</v>
      </c>
      <c r="F1978" s="82" t="s">
        <v>3229</v>
      </c>
      <c r="G1978" s="181"/>
    </row>
    <row r="1979" spans="1:7" ht="22.5">
      <c r="A1979" s="70">
        <v>540806</v>
      </c>
      <c r="B1979" s="71" t="s">
        <v>2261</v>
      </c>
      <c r="C1979" s="180"/>
      <c r="D1979" s="165">
        <v>84524</v>
      </c>
      <c r="E1979" s="158" t="s">
        <v>3230</v>
      </c>
      <c r="F1979" s="82" t="s">
        <v>3231</v>
      </c>
      <c r="G1979" s="181"/>
    </row>
    <row r="1980" spans="1:7" ht="22.5">
      <c r="A1980" s="70">
        <v>540806</v>
      </c>
      <c r="B1980" s="71" t="s">
        <v>2261</v>
      </c>
      <c r="C1980" s="180"/>
      <c r="D1980" s="165">
        <v>111413</v>
      </c>
      <c r="E1980" s="158" t="s">
        <v>245</v>
      </c>
      <c r="F1980" s="82" t="s">
        <v>3232</v>
      </c>
      <c r="G1980" s="181"/>
    </row>
    <row r="1981" spans="1:7" ht="22.5">
      <c r="A1981" s="70">
        <v>540806</v>
      </c>
      <c r="B1981" s="71" t="s">
        <v>2261</v>
      </c>
      <c r="C1981" s="180"/>
      <c r="D1981" s="165">
        <v>97291</v>
      </c>
      <c r="E1981" s="158" t="s">
        <v>296</v>
      </c>
      <c r="F1981" s="82" t="s">
        <v>3233</v>
      </c>
      <c r="G1981" s="181"/>
    </row>
    <row r="1982" spans="1:7" ht="22.5">
      <c r="A1982" s="70">
        <v>540806</v>
      </c>
      <c r="B1982" s="71" t="s">
        <v>2261</v>
      </c>
      <c r="C1982" s="180"/>
      <c r="D1982" s="165">
        <v>124343</v>
      </c>
      <c r="E1982" s="158" t="s">
        <v>3234</v>
      </c>
      <c r="F1982" s="82" t="s">
        <v>3235</v>
      </c>
      <c r="G1982" s="181"/>
    </row>
    <row r="1983" spans="1:7" ht="22.5">
      <c r="A1983" s="70">
        <v>540806</v>
      </c>
      <c r="B1983" s="71" t="s">
        <v>2261</v>
      </c>
      <c r="C1983" s="180"/>
      <c r="D1983" s="165">
        <v>433853</v>
      </c>
      <c r="E1983" s="158" t="s">
        <v>3236</v>
      </c>
      <c r="F1983" s="82" t="s">
        <v>3237</v>
      </c>
      <c r="G1983" s="181"/>
    </row>
    <row r="1984" spans="1:7" ht="22.5">
      <c r="A1984" s="70">
        <v>540806</v>
      </c>
      <c r="B1984" s="71" t="s">
        <v>2261</v>
      </c>
      <c r="C1984" s="180"/>
      <c r="D1984" s="165">
        <v>204705</v>
      </c>
      <c r="E1984" s="158" t="s">
        <v>3238</v>
      </c>
      <c r="F1984" s="82" t="s">
        <v>3239</v>
      </c>
      <c r="G1984" s="181"/>
    </row>
    <row r="1985" spans="1:7" ht="22.5">
      <c r="A1985" s="70">
        <v>540806</v>
      </c>
      <c r="B1985" s="71" t="s">
        <v>2261</v>
      </c>
      <c r="C1985" s="180"/>
      <c r="D1985" s="165">
        <v>78793</v>
      </c>
      <c r="E1985" s="158" t="s">
        <v>3240</v>
      </c>
      <c r="F1985" s="82" t="s">
        <v>3241</v>
      </c>
      <c r="G1985" s="181"/>
    </row>
    <row r="1986" spans="1:7" ht="22.5">
      <c r="A1986" s="70">
        <v>540806</v>
      </c>
      <c r="B1986" s="71" t="s">
        <v>2261</v>
      </c>
      <c r="C1986" s="180"/>
      <c r="D1986" s="165">
        <v>144903</v>
      </c>
      <c r="E1986" s="158" t="s">
        <v>3242</v>
      </c>
      <c r="F1986" s="82" t="s">
        <v>3243</v>
      </c>
      <c r="G1986" s="181"/>
    </row>
    <row r="1987" spans="1:7" ht="22.5">
      <c r="A1987" s="70">
        <v>540806</v>
      </c>
      <c r="B1987" s="71" t="s">
        <v>2261</v>
      </c>
      <c r="C1987" s="180"/>
      <c r="D1987" s="165">
        <v>145934</v>
      </c>
      <c r="E1987" s="158" t="s">
        <v>3244</v>
      </c>
      <c r="F1987" s="82" t="s">
        <v>3245</v>
      </c>
      <c r="G1987" s="181"/>
    </row>
    <row r="1988" spans="1:7" ht="22.5">
      <c r="A1988" s="70">
        <v>540806</v>
      </c>
      <c r="B1988" s="71" t="s">
        <v>2261</v>
      </c>
      <c r="C1988" s="180"/>
      <c r="D1988" s="165">
        <v>193593</v>
      </c>
      <c r="E1988" s="158" t="s">
        <v>3246</v>
      </c>
      <c r="F1988" s="82" t="s">
        <v>3247</v>
      </c>
      <c r="G1988" s="181"/>
    </row>
    <row r="1989" spans="1:7" ht="22.5">
      <c r="A1989" s="70">
        <v>540806</v>
      </c>
      <c r="B1989" s="71" t="s">
        <v>2261</v>
      </c>
      <c r="C1989" s="180"/>
      <c r="D1989" s="165">
        <v>107038</v>
      </c>
      <c r="E1989" s="158" t="s">
        <v>2851</v>
      </c>
      <c r="F1989" s="82" t="s">
        <v>3248</v>
      </c>
      <c r="G1989" s="181"/>
    </row>
    <row r="1990" spans="1:7" ht="22.5">
      <c r="A1990" s="70">
        <v>540806</v>
      </c>
      <c r="B1990" s="71" t="s">
        <v>2261</v>
      </c>
      <c r="C1990" s="180"/>
      <c r="D1990" s="165">
        <v>437683</v>
      </c>
      <c r="E1990" s="158" t="s">
        <v>3249</v>
      </c>
      <c r="F1990" s="82" t="s">
        <v>3250</v>
      </c>
      <c r="G1990" s="181"/>
    </row>
    <row r="1991" spans="1:7" ht="22.5">
      <c r="A1991" s="70">
        <v>540806</v>
      </c>
      <c r="B1991" s="71" t="s">
        <v>2261</v>
      </c>
      <c r="C1991" s="180"/>
      <c r="D1991" s="165">
        <v>252461</v>
      </c>
      <c r="E1991" s="158" t="s">
        <v>2888</v>
      </c>
      <c r="F1991" s="82" t="s">
        <v>3251</v>
      </c>
      <c r="G1991" s="181"/>
    </row>
    <row r="1992" spans="1:7" ht="22.5">
      <c r="A1992" s="70">
        <v>540806</v>
      </c>
      <c r="B1992" s="71" t="s">
        <v>2261</v>
      </c>
      <c r="C1992" s="180"/>
      <c r="D1992" s="165">
        <v>212184</v>
      </c>
      <c r="E1992" s="158" t="s">
        <v>3252</v>
      </c>
      <c r="F1992" s="82" t="s">
        <v>3253</v>
      </c>
      <c r="G1992" s="181"/>
    </row>
    <row r="1993" spans="1:7" ht="22.5">
      <c r="A1993" s="70">
        <v>540806</v>
      </c>
      <c r="B1993" s="71" t="s">
        <v>2261</v>
      </c>
      <c r="C1993" s="180"/>
      <c r="D1993" s="165">
        <v>400138</v>
      </c>
      <c r="E1993" s="158" t="s">
        <v>3254</v>
      </c>
      <c r="F1993" s="82" t="s">
        <v>3255</v>
      </c>
      <c r="G1993" s="181"/>
    </row>
    <row r="1994" spans="1:7" ht="22.5">
      <c r="A1994" s="70">
        <v>540806</v>
      </c>
      <c r="B1994" s="71" t="s">
        <v>2261</v>
      </c>
      <c r="C1994" s="180"/>
      <c r="D1994" s="165">
        <v>677662</v>
      </c>
      <c r="E1994" s="158" t="s">
        <v>3256</v>
      </c>
      <c r="F1994" s="82" t="s">
        <v>3257</v>
      </c>
      <c r="G1994" s="181"/>
    </row>
    <row r="1995" spans="1:7" ht="22.5">
      <c r="A1995" s="70">
        <v>540806</v>
      </c>
      <c r="B1995" s="71" t="s">
        <v>2261</v>
      </c>
      <c r="C1995" s="180"/>
      <c r="D1995" s="165">
        <v>364542</v>
      </c>
      <c r="E1995" s="158" t="s">
        <v>411</v>
      </c>
      <c r="F1995" s="82" t="s">
        <v>3258</v>
      </c>
      <c r="G1995" s="181"/>
    </row>
    <row r="1996" spans="1:7" ht="22.5">
      <c r="A1996" s="70">
        <v>540806</v>
      </c>
      <c r="B1996" s="71" t="s">
        <v>2261</v>
      </c>
      <c r="C1996" s="180"/>
      <c r="D1996" s="165">
        <v>216288</v>
      </c>
      <c r="E1996" s="158" t="s">
        <v>3259</v>
      </c>
      <c r="F1996" s="82" t="s">
        <v>3260</v>
      </c>
      <c r="G1996" s="181"/>
    </row>
    <row r="1997" spans="1:7" ht="22.5">
      <c r="A1997" s="70">
        <v>540806</v>
      </c>
      <c r="B1997" s="71" t="s">
        <v>2261</v>
      </c>
      <c r="C1997" s="180"/>
      <c r="D1997" s="165">
        <v>323405</v>
      </c>
      <c r="E1997" s="158" t="s">
        <v>3261</v>
      </c>
      <c r="F1997" s="82" t="s">
        <v>3262</v>
      </c>
      <c r="G1997" s="181"/>
    </row>
    <row r="1998" spans="1:7" ht="22.5">
      <c r="A1998" s="70">
        <v>540806</v>
      </c>
      <c r="B1998" s="71" t="s">
        <v>2261</v>
      </c>
      <c r="C1998" s="180"/>
      <c r="D1998" s="165">
        <v>186647</v>
      </c>
      <c r="E1998" s="158" t="s">
        <v>3263</v>
      </c>
      <c r="F1998" s="82" t="s">
        <v>3264</v>
      </c>
      <c r="G1998" s="181"/>
    </row>
    <row r="1999" spans="1:7" ht="22.5">
      <c r="A1999" s="70">
        <v>540806</v>
      </c>
      <c r="B1999" s="71" t="s">
        <v>2261</v>
      </c>
      <c r="C1999" s="180"/>
      <c r="D1999" s="165">
        <v>381247</v>
      </c>
      <c r="E1999" s="158" t="s">
        <v>3265</v>
      </c>
      <c r="F1999" s="82" t="s">
        <v>3266</v>
      </c>
      <c r="G1999" s="181"/>
    </row>
    <row r="2000" spans="1:7" ht="22.5">
      <c r="A2000" s="70">
        <v>540806</v>
      </c>
      <c r="B2000" s="71" t="s">
        <v>2261</v>
      </c>
      <c r="C2000" s="180"/>
      <c r="D2000" s="165">
        <v>644339</v>
      </c>
      <c r="E2000" s="158" t="s">
        <v>3267</v>
      </c>
      <c r="F2000" s="82" t="s">
        <v>3268</v>
      </c>
      <c r="G2000" s="181"/>
    </row>
    <row r="2001" spans="1:7" ht="22.5">
      <c r="A2001" s="70">
        <v>540806</v>
      </c>
      <c r="B2001" s="71" t="s">
        <v>2261</v>
      </c>
      <c r="C2001" s="180"/>
      <c r="D2001" s="165">
        <v>343424</v>
      </c>
      <c r="E2001" s="158" t="s">
        <v>3269</v>
      </c>
      <c r="F2001" s="82" t="s">
        <v>3270</v>
      </c>
      <c r="G2001" s="181"/>
    </row>
    <row r="2002" spans="1:7" ht="22.5">
      <c r="A2002" s="70">
        <v>540806</v>
      </c>
      <c r="B2002" s="71" t="s">
        <v>2261</v>
      </c>
      <c r="C2002" s="180"/>
      <c r="D2002" s="165">
        <v>329099</v>
      </c>
      <c r="E2002" s="158" t="s">
        <v>3271</v>
      </c>
      <c r="F2002" s="82" t="s">
        <v>3272</v>
      </c>
      <c r="G2002" s="181"/>
    </row>
    <row r="2003" spans="1:7" ht="22.5">
      <c r="A2003" s="70">
        <v>540806</v>
      </c>
      <c r="B2003" s="71" t="s">
        <v>2261</v>
      </c>
      <c r="C2003" s="180"/>
      <c r="D2003" s="165">
        <v>63988</v>
      </c>
      <c r="E2003" s="158" t="s">
        <v>3273</v>
      </c>
      <c r="F2003" s="82" t="s">
        <v>3274</v>
      </c>
      <c r="G2003" s="181"/>
    </row>
    <row r="2004" spans="1:7" ht="22.5">
      <c r="A2004" s="70">
        <v>540806</v>
      </c>
      <c r="B2004" s="71" t="s">
        <v>2261</v>
      </c>
      <c r="C2004" s="180"/>
      <c r="D2004" s="165">
        <v>171892</v>
      </c>
      <c r="E2004" s="158" t="s">
        <v>3275</v>
      </c>
      <c r="F2004" s="82" t="s">
        <v>3276</v>
      </c>
      <c r="G2004" s="181"/>
    </row>
    <row r="2005" spans="1:7" ht="22.5">
      <c r="A2005" s="70">
        <v>540806</v>
      </c>
      <c r="B2005" s="71" t="s">
        <v>2261</v>
      </c>
      <c r="C2005" s="180"/>
      <c r="D2005" s="165">
        <v>273377</v>
      </c>
      <c r="E2005" s="158" t="s">
        <v>3277</v>
      </c>
      <c r="F2005" s="82" t="s">
        <v>3278</v>
      </c>
      <c r="G2005" s="181"/>
    </row>
    <row r="2006" spans="1:7" ht="22.5">
      <c r="A2006" s="70">
        <v>540806</v>
      </c>
      <c r="B2006" s="71" t="s">
        <v>2261</v>
      </c>
      <c r="C2006" s="180"/>
      <c r="D2006" s="165">
        <v>281250</v>
      </c>
      <c r="E2006" s="158" t="s">
        <v>3279</v>
      </c>
      <c r="F2006" s="82" t="s">
        <v>3280</v>
      </c>
      <c r="G2006" s="181"/>
    </row>
    <row r="2007" spans="1:7" ht="22.5">
      <c r="A2007" s="70">
        <v>540806</v>
      </c>
      <c r="B2007" s="71" t="s">
        <v>2261</v>
      </c>
      <c r="C2007" s="180"/>
      <c r="D2007" s="165">
        <v>368721</v>
      </c>
      <c r="E2007" s="158" t="s">
        <v>221</v>
      </c>
      <c r="F2007" s="82" t="s">
        <v>3281</v>
      </c>
      <c r="G2007" s="181"/>
    </row>
    <row r="2008" spans="1:7" ht="22.5">
      <c r="A2008" s="70">
        <v>540806</v>
      </c>
      <c r="B2008" s="71" t="s">
        <v>2261</v>
      </c>
      <c r="C2008" s="180"/>
      <c r="D2008" s="165">
        <v>350615</v>
      </c>
      <c r="E2008" s="158" t="s">
        <v>3282</v>
      </c>
      <c r="F2008" s="82" t="s">
        <v>3283</v>
      </c>
      <c r="G2008" s="181"/>
    </row>
    <row r="2009" spans="1:7" ht="22.5">
      <c r="A2009" s="70">
        <v>540806</v>
      </c>
      <c r="B2009" s="71" t="s">
        <v>2261</v>
      </c>
      <c r="C2009" s="180"/>
      <c r="D2009" s="165">
        <v>941277</v>
      </c>
      <c r="E2009" s="158" t="s">
        <v>416</v>
      </c>
      <c r="F2009" s="82" t="s">
        <v>3199</v>
      </c>
      <c r="G2009" s="181"/>
    </row>
    <row r="2010" spans="1:7" ht="22.5">
      <c r="A2010" s="70">
        <v>540806</v>
      </c>
      <c r="B2010" s="71" t="s">
        <v>2261</v>
      </c>
      <c r="C2010" s="180"/>
      <c r="D2010" s="165">
        <v>183952</v>
      </c>
      <c r="E2010" s="158" t="s">
        <v>3284</v>
      </c>
      <c r="F2010" s="82" t="s">
        <v>3285</v>
      </c>
      <c r="G2010" s="181"/>
    </row>
    <row r="2011" spans="1:7" ht="22.5">
      <c r="A2011" s="70">
        <v>540806</v>
      </c>
      <c r="B2011" s="71" t="s">
        <v>2261</v>
      </c>
      <c r="C2011" s="180"/>
      <c r="D2011" s="165">
        <v>315853</v>
      </c>
      <c r="E2011" s="158" t="s">
        <v>3286</v>
      </c>
      <c r="F2011" s="82" t="s">
        <v>3287</v>
      </c>
      <c r="G2011" s="181"/>
    </row>
    <row r="2012" spans="1:7" ht="22.5">
      <c r="A2012" s="70">
        <v>540806</v>
      </c>
      <c r="B2012" s="71" t="s">
        <v>2261</v>
      </c>
      <c r="C2012" s="180"/>
      <c r="D2012" s="165">
        <v>156831</v>
      </c>
      <c r="E2012" s="158" t="s">
        <v>3288</v>
      </c>
      <c r="F2012" s="82" t="s">
        <v>3289</v>
      </c>
      <c r="G2012" s="181"/>
    </row>
    <row r="2013" spans="1:7" ht="22.5">
      <c r="A2013" s="70">
        <v>540806</v>
      </c>
      <c r="B2013" s="71" t="s">
        <v>2261</v>
      </c>
      <c r="C2013" s="180"/>
      <c r="D2013" s="165">
        <v>115924</v>
      </c>
      <c r="E2013" s="158" t="s">
        <v>3290</v>
      </c>
      <c r="F2013" s="82" t="s">
        <v>3291</v>
      </c>
      <c r="G2013" s="181"/>
    </row>
    <row r="2014" spans="1:7" ht="22.5">
      <c r="A2014" s="70">
        <v>540806</v>
      </c>
      <c r="B2014" s="71" t="s">
        <v>2261</v>
      </c>
      <c r="C2014" s="180"/>
      <c r="D2014" s="165">
        <v>103054</v>
      </c>
      <c r="E2014" s="158" t="s">
        <v>3292</v>
      </c>
      <c r="F2014" s="82" t="s">
        <v>3293</v>
      </c>
      <c r="G2014" s="181"/>
    </row>
    <row r="2015" spans="1:7" ht="22.5">
      <c r="A2015" s="70">
        <v>540806</v>
      </c>
      <c r="B2015" s="71" t="s">
        <v>2261</v>
      </c>
      <c r="C2015" s="180"/>
      <c r="D2015" s="165">
        <v>504580</v>
      </c>
      <c r="E2015" s="158" t="s">
        <v>3294</v>
      </c>
      <c r="F2015" s="82" t="s">
        <v>3295</v>
      </c>
      <c r="G2015" s="181"/>
    </row>
    <row r="2016" spans="1:7" ht="22.5">
      <c r="A2016" s="70">
        <v>540806</v>
      </c>
      <c r="B2016" s="71" t="s">
        <v>2261</v>
      </c>
      <c r="C2016" s="180"/>
      <c r="D2016" s="165">
        <v>190511</v>
      </c>
      <c r="E2016" s="158">
        <v>213013030</v>
      </c>
      <c r="F2016" s="82" t="s">
        <v>3296</v>
      </c>
      <c r="G2016" s="181"/>
    </row>
    <row r="2017" spans="1:7" ht="22.5">
      <c r="A2017" s="70">
        <v>540806</v>
      </c>
      <c r="B2017" s="71" t="s">
        <v>2261</v>
      </c>
      <c r="C2017" s="180"/>
      <c r="D2017" s="165">
        <v>182329</v>
      </c>
      <c r="E2017" s="158" t="s">
        <v>3297</v>
      </c>
      <c r="F2017" s="82" t="s">
        <v>3298</v>
      </c>
      <c r="G2017" s="181"/>
    </row>
    <row r="2018" spans="1:7" ht="22.5">
      <c r="A2018" s="70">
        <v>540806</v>
      </c>
      <c r="B2018" s="71" t="s">
        <v>2261</v>
      </c>
      <c r="C2018" s="180"/>
      <c r="D2018" s="165">
        <v>947551</v>
      </c>
      <c r="E2018" s="158" t="s">
        <v>3299</v>
      </c>
      <c r="F2018" s="82" t="s">
        <v>3300</v>
      </c>
      <c r="G2018" s="181"/>
    </row>
    <row r="2019" spans="1:7" ht="22.5">
      <c r="A2019" s="70">
        <v>540806</v>
      </c>
      <c r="B2019" s="71" t="s">
        <v>2261</v>
      </c>
      <c r="C2019" s="180"/>
      <c r="D2019" s="165">
        <v>113940</v>
      </c>
      <c r="E2019" s="158" t="s">
        <v>3301</v>
      </c>
      <c r="F2019" s="82" t="s">
        <v>3302</v>
      </c>
      <c r="G2019" s="181"/>
    </row>
    <row r="2020" spans="1:7" ht="22.5">
      <c r="A2020" s="70">
        <v>540806</v>
      </c>
      <c r="B2020" s="71" t="s">
        <v>2261</v>
      </c>
      <c r="C2020" s="180"/>
      <c r="D2020" s="165">
        <v>397912</v>
      </c>
      <c r="E2020" s="158">
        <v>217413074</v>
      </c>
      <c r="F2020" s="82" t="s">
        <v>3303</v>
      </c>
      <c r="G2020" s="181"/>
    </row>
    <row r="2021" spans="1:7" ht="22.5">
      <c r="A2021" s="70">
        <v>540806</v>
      </c>
      <c r="B2021" s="71" t="s">
        <v>2261</v>
      </c>
      <c r="C2021" s="180"/>
      <c r="D2021" s="165">
        <v>393161</v>
      </c>
      <c r="E2021" s="160">
        <v>214013140</v>
      </c>
      <c r="F2021" s="82" t="s">
        <v>3304</v>
      </c>
      <c r="G2021" s="181"/>
    </row>
    <row r="2022" spans="1:7" ht="22.5">
      <c r="A2022" s="70">
        <v>540806</v>
      </c>
      <c r="B2022" s="71" t="s">
        <v>2261</v>
      </c>
      <c r="C2022" s="180"/>
      <c r="D2022" s="165">
        <v>129464</v>
      </c>
      <c r="E2022" s="158" t="s">
        <v>3305</v>
      </c>
      <c r="F2022" s="82" t="s">
        <v>3306</v>
      </c>
      <c r="G2022" s="181"/>
    </row>
    <row r="2023" spans="1:7" ht="22.5">
      <c r="A2023" s="70">
        <v>540806</v>
      </c>
      <c r="B2023" s="71" t="s">
        <v>2261</v>
      </c>
      <c r="C2023" s="180"/>
      <c r="D2023" s="165">
        <v>223999</v>
      </c>
      <c r="E2023" s="158" t="s">
        <v>3307</v>
      </c>
      <c r="F2023" s="82" t="s">
        <v>3308</v>
      </c>
      <c r="G2023" s="181"/>
    </row>
    <row r="2024" spans="1:7" ht="22.5">
      <c r="A2024" s="70">
        <v>540806</v>
      </c>
      <c r="B2024" s="71" t="s">
        <v>2261</v>
      </c>
      <c r="C2024" s="180"/>
      <c r="D2024" s="165">
        <v>273057</v>
      </c>
      <c r="E2024" s="158" t="s">
        <v>3309</v>
      </c>
      <c r="F2024" s="82" t="s">
        <v>2978</v>
      </c>
      <c r="G2024" s="181"/>
    </row>
    <row r="2025" spans="1:7" ht="22.5">
      <c r="A2025" s="70">
        <v>540806</v>
      </c>
      <c r="B2025" s="71" t="s">
        <v>2261</v>
      </c>
      <c r="C2025" s="180"/>
      <c r="D2025" s="165">
        <v>277862</v>
      </c>
      <c r="E2025" s="158" t="s">
        <v>3310</v>
      </c>
      <c r="F2025" s="82" t="s">
        <v>3311</v>
      </c>
      <c r="G2025" s="181"/>
    </row>
    <row r="2026" spans="1:7" ht="22.5">
      <c r="A2026" s="70">
        <v>540806</v>
      </c>
      <c r="B2026" s="71" t="s">
        <v>2261</v>
      </c>
      <c r="C2026" s="180"/>
      <c r="D2026" s="165">
        <v>1227963</v>
      </c>
      <c r="E2026" s="158" t="s">
        <v>3312</v>
      </c>
      <c r="F2026" s="82" t="s">
        <v>3313</v>
      </c>
      <c r="G2026" s="181"/>
    </row>
    <row r="2027" spans="1:7" ht="22.5">
      <c r="A2027" s="70">
        <v>540806</v>
      </c>
      <c r="B2027" s="71" t="s">
        <v>2261</v>
      </c>
      <c r="C2027" s="180"/>
      <c r="D2027" s="165">
        <v>153217</v>
      </c>
      <c r="E2027" s="158" t="s">
        <v>3314</v>
      </c>
      <c r="F2027" s="82" t="s">
        <v>3315</v>
      </c>
      <c r="G2027" s="181"/>
    </row>
    <row r="2028" spans="1:7" ht="22.5">
      <c r="A2028" s="70">
        <v>540806</v>
      </c>
      <c r="B2028" s="71" t="s">
        <v>2261</v>
      </c>
      <c r="C2028" s="180"/>
      <c r="D2028" s="165">
        <v>258143</v>
      </c>
      <c r="E2028" s="158" t="s">
        <v>3316</v>
      </c>
      <c r="F2028" s="82" t="s">
        <v>3317</v>
      </c>
      <c r="G2028" s="181"/>
    </row>
    <row r="2029" spans="1:7" ht="22.5">
      <c r="A2029" s="70">
        <v>540806</v>
      </c>
      <c r="B2029" s="71" t="s">
        <v>2261</v>
      </c>
      <c r="C2029" s="180"/>
      <c r="D2029" s="165">
        <v>267276</v>
      </c>
      <c r="E2029" s="158" t="s">
        <v>3318</v>
      </c>
      <c r="F2029" s="82" t="s">
        <v>3319</v>
      </c>
      <c r="G2029" s="181"/>
    </row>
    <row r="2030" spans="1:7" ht="22.5">
      <c r="A2030" s="70">
        <v>540806</v>
      </c>
      <c r="B2030" s="71" t="s">
        <v>2261</v>
      </c>
      <c r="C2030" s="180"/>
      <c r="D2030" s="165">
        <v>499402</v>
      </c>
      <c r="E2030" s="158" t="s">
        <v>390</v>
      </c>
      <c r="F2030" s="82" t="s">
        <v>3320</v>
      </c>
      <c r="G2030" s="181"/>
    </row>
    <row r="2031" spans="1:7" ht="22.5">
      <c r="A2031" s="70">
        <v>540806</v>
      </c>
      <c r="B2031" s="71" t="s">
        <v>2261</v>
      </c>
      <c r="C2031" s="180"/>
      <c r="D2031" s="165">
        <v>167116</v>
      </c>
      <c r="E2031" s="158" t="s">
        <v>3321</v>
      </c>
      <c r="F2031" s="82" t="s">
        <v>3322</v>
      </c>
      <c r="G2031" s="181"/>
    </row>
    <row r="2032" spans="1:7" ht="22.5">
      <c r="A2032" s="70">
        <v>540806</v>
      </c>
      <c r="B2032" s="71" t="s">
        <v>2261</v>
      </c>
      <c r="C2032" s="180"/>
      <c r="D2032" s="165">
        <v>903875</v>
      </c>
      <c r="E2032" s="158" t="s">
        <v>3323</v>
      </c>
      <c r="F2032" s="82" t="s">
        <v>3324</v>
      </c>
      <c r="G2032" s="181"/>
    </row>
    <row r="2033" spans="1:7" ht="22.5">
      <c r="A2033" s="70">
        <v>540806</v>
      </c>
      <c r="B2033" s="71" t="s">
        <v>2261</v>
      </c>
      <c r="C2033" s="180"/>
      <c r="D2033" s="165">
        <v>260705</v>
      </c>
      <c r="E2033" s="158">
        <v>215813458</v>
      </c>
      <c r="F2033" s="82" t="s">
        <v>3325</v>
      </c>
      <c r="G2033" s="181"/>
    </row>
    <row r="2034" spans="1:7" ht="22.5">
      <c r="A2034" s="70">
        <v>540806</v>
      </c>
      <c r="B2034" s="71" t="s">
        <v>2261</v>
      </c>
      <c r="C2034" s="180"/>
      <c r="D2034" s="165">
        <v>779634</v>
      </c>
      <c r="E2034" s="158">
        <v>216813468</v>
      </c>
      <c r="F2034" s="82" t="s">
        <v>3326</v>
      </c>
      <c r="G2034" s="181"/>
    </row>
    <row r="2035" spans="1:7" ht="22.5">
      <c r="A2035" s="70">
        <v>540806</v>
      </c>
      <c r="B2035" s="71" t="s">
        <v>2261</v>
      </c>
      <c r="C2035" s="180"/>
      <c r="D2035" s="165">
        <v>408136</v>
      </c>
      <c r="E2035" s="158" t="s">
        <v>3327</v>
      </c>
      <c r="F2035" s="82" t="s">
        <v>3328</v>
      </c>
      <c r="G2035" s="181"/>
    </row>
    <row r="2036" spans="1:7" ht="22.5">
      <c r="A2036" s="70">
        <v>540806</v>
      </c>
      <c r="B2036" s="71" t="s">
        <v>2261</v>
      </c>
      <c r="C2036" s="180"/>
      <c r="D2036" s="165">
        <v>460221</v>
      </c>
      <c r="E2036" s="158" t="s">
        <v>3329</v>
      </c>
      <c r="F2036" s="82" t="s">
        <v>3330</v>
      </c>
      <c r="G2036" s="181"/>
    </row>
    <row r="2037" spans="1:7" ht="22.5">
      <c r="A2037" s="70">
        <v>540806</v>
      </c>
      <c r="B2037" s="71" t="s">
        <v>2261</v>
      </c>
      <c r="C2037" s="180"/>
      <c r="D2037" s="165">
        <v>86643</v>
      </c>
      <c r="E2037" s="158" t="s">
        <v>3331</v>
      </c>
      <c r="F2037" s="82" t="s">
        <v>3332</v>
      </c>
      <c r="G2037" s="181"/>
    </row>
    <row r="2038" spans="1:7" ht="22.5">
      <c r="A2038" s="70">
        <v>540806</v>
      </c>
      <c r="B2038" s="71" t="s">
        <v>2261</v>
      </c>
      <c r="C2038" s="180"/>
      <c r="D2038" s="165">
        <v>401721</v>
      </c>
      <c r="E2038" s="158">
        <v>210013600</v>
      </c>
      <c r="F2038" s="82" t="s">
        <v>3333</v>
      </c>
      <c r="G2038" s="181"/>
    </row>
    <row r="2039" spans="1:7" ht="22.5">
      <c r="A2039" s="70">
        <v>540806</v>
      </c>
      <c r="B2039" s="71" t="s">
        <v>2261</v>
      </c>
      <c r="C2039" s="180"/>
      <c r="D2039" s="165">
        <v>87735</v>
      </c>
      <c r="E2039" s="158" t="s">
        <v>300</v>
      </c>
      <c r="F2039" s="82" t="s">
        <v>3334</v>
      </c>
      <c r="G2039" s="181"/>
    </row>
    <row r="2040" spans="1:7" ht="22.5">
      <c r="A2040" s="70">
        <v>540806</v>
      </c>
      <c r="B2040" s="71" t="s">
        <v>2261</v>
      </c>
      <c r="C2040" s="180"/>
      <c r="D2040" s="165">
        <v>302451</v>
      </c>
      <c r="E2040" s="158" t="s">
        <v>3335</v>
      </c>
      <c r="F2040" s="82" t="s">
        <v>3336</v>
      </c>
      <c r="G2040" s="181"/>
    </row>
    <row r="2041" spans="1:7" ht="22.5">
      <c r="A2041" s="70">
        <v>540806</v>
      </c>
      <c r="B2041" s="71" t="s">
        <v>2261</v>
      </c>
      <c r="C2041" s="180"/>
      <c r="D2041" s="165">
        <v>166476</v>
      </c>
      <c r="E2041" s="158" t="s">
        <v>3337</v>
      </c>
      <c r="F2041" s="82" t="s">
        <v>3338</v>
      </c>
      <c r="G2041" s="181"/>
    </row>
    <row r="2042" spans="1:7" ht="22.5">
      <c r="A2042" s="70">
        <v>540806</v>
      </c>
      <c r="B2042" s="71" t="s">
        <v>2261</v>
      </c>
      <c r="C2042" s="180"/>
      <c r="D2042" s="165">
        <v>629936</v>
      </c>
      <c r="E2042" s="158" t="s">
        <v>3339</v>
      </c>
      <c r="F2042" s="82" t="s">
        <v>3340</v>
      </c>
      <c r="G2042" s="181"/>
    </row>
    <row r="2043" spans="1:7" ht="22.5">
      <c r="A2043" s="70">
        <v>540806</v>
      </c>
      <c r="B2043" s="71" t="s">
        <v>2261</v>
      </c>
      <c r="C2043" s="180"/>
      <c r="D2043" s="165">
        <v>233861</v>
      </c>
      <c r="E2043" s="158">
        <v>215513655</v>
      </c>
      <c r="F2043" s="82" t="s">
        <v>3341</v>
      </c>
      <c r="G2043" s="181"/>
    </row>
    <row r="2044" spans="1:7" ht="22.5">
      <c r="A2044" s="70">
        <v>540806</v>
      </c>
      <c r="B2044" s="71" t="s">
        <v>2261</v>
      </c>
      <c r="C2044" s="180"/>
      <c r="D2044" s="165">
        <v>484681</v>
      </c>
      <c r="E2044" s="158">
        <v>215713657</v>
      </c>
      <c r="F2044" s="82" t="s">
        <v>3342</v>
      </c>
      <c r="G2044" s="181"/>
    </row>
    <row r="2045" spans="1:7" ht="22.5">
      <c r="A2045" s="70">
        <v>540806</v>
      </c>
      <c r="B2045" s="71" t="s">
        <v>2261</v>
      </c>
      <c r="C2045" s="180"/>
      <c r="D2045" s="165">
        <v>427922</v>
      </c>
      <c r="E2045" s="158">
        <v>216713667</v>
      </c>
      <c r="F2045" s="82" t="s">
        <v>3343</v>
      </c>
      <c r="G2045" s="181"/>
    </row>
    <row r="2046" spans="1:7" ht="22.5">
      <c r="A2046" s="70">
        <v>540806</v>
      </c>
      <c r="B2046" s="71" t="s">
        <v>2261</v>
      </c>
      <c r="C2046" s="180"/>
      <c r="D2046" s="165">
        <v>482869</v>
      </c>
      <c r="E2046" s="158" t="s">
        <v>3344</v>
      </c>
      <c r="F2046" s="82" t="s">
        <v>3345</v>
      </c>
      <c r="G2046" s="181"/>
    </row>
    <row r="2047" spans="1:7" ht="22.5">
      <c r="A2047" s="70">
        <v>540806</v>
      </c>
      <c r="B2047" s="71" t="s">
        <v>2261</v>
      </c>
      <c r="C2047" s="180"/>
      <c r="D2047" s="165">
        <v>276774</v>
      </c>
      <c r="E2047" s="158" t="s">
        <v>3346</v>
      </c>
      <c r="F2047" s="82" t="s">
        <v>476</v>
      </c>
      <c r="G2047" s="181"/>
    </row>
    <row r="2048" spans="1:7" ht="22.5">
      <c r="A2048" s="70">
        <v>540806</v>
      </c>
      <c r="B2048" s="71" t="s">
        <v>2261</v>
      </c>
      <c r="C2048" s="180"/>
      <c r="D2048" s="165">
        <v>320236</v>
      </c>
      <c r="E2048" s="158">
        <v>218313683</v>
      </c>
      <c r="F2048" s="82" t="s">
        <v>477</v>
      </c>
      <c r="G2048" s="181"/>
    </row>
    <row r="2049" spans="1:7" ht="22.5">
      <c r="A2049" s="70">
        <v>540806</v>
      </c>
      <c r="B2049" s="71" t="s">
        <v>2261</v>
      </c>
      <c r="C2049" s="180"/>
      <c r="D2049" s="165">
        <v>573617</v>
      </c>
      <c r="E2049" s="158">
        <v>218813688</v>
      </c>
      <c r="F2049" s="82" t="s">
        <v>478</v>
      </c>
      <c r="G2049" s="181"/>
    </row>
    <row r="2050" spans="1:7" ht="22.5">
      <c r="A2050" s="70">
        <v>540806</v>
      </c>
      <c r="B2050" s="71" t="s">
        <v>2261</v>
      </c>
      <c r="C2050" s="180"/>
      <c r="D2050" s="165">
        <v>534040</v>
      </c>
      <c r="E2050" s="158" t="s">
        <v>441</v>
      </c>
      <c r="F2050" s="82" t="s">
        <v>479</v>
      </c>
      <c r="G2050" s="181"/>
    </row>
    <row r="2051" spans="1:7" ht="22.5">
      <c r="A2051" s="70">
        <v>540806</v>
      </c>
      <c r="B2051" s="71" t="s">
        <v>2261</v>
      </c>
      <c r="C2051" s="180"/>
      <c r="D2051" s="165">
        <v>145192</v>
      </c>
      <c r="E2051" s="158" t="s">
        <v>480</v>
      </c>
      <c r="F2051" s="82" t="s">
        <v>481</v>
      </c>
      <c r="G2051" s="181"/>
    </row>
    <row r="2052" spans="1:7" ht="22.5">
      <c r="A2052" s="70">
        <v>540806</v>
      </c>
      <c r="B2052" s="71" t="s">
        <v>2261</v>
      </c>
      <c r="C2052" s="180"/>
      <c r="D2052" s="165">
        <v>275318</v>
      </c>
      <c r="E2052" s="158" t="s">
        <v>482</v>
      </c>
      <c r="F2052" s="82" t="s">
        <v>483</v>
      </c>
      <c r="G2052" s="181"/>
    </row>
    <row r="2053" spans="1:7" ht="22.5">
      <c r="A2053" s="70">
        <v>540806</v>
      </c>
      <c r="B2053" s="71" t="s">
        <v>2261</v>
      </c>
      <c r="C2053" s="180"/>
      <c r="D2053" s="165">
        <v>390790</v>
      </c>
      <c r="E2053" s="158" t="s">
        <v>484</v>
      </c>
      <c r="F2053" s="82" t="s">
        <v>485</v>
      </c>
      <c r="G2053" s="181"/>
    </row>
    <row r="2054" spans="1:7" ht="22.5">
      <c r="A2054" s="70">
        <v>540806</v>
      </c>
      <c r="B2054" s="71" t="s">
        <v>2261</v>
      </c>
      <c r="C2054" s="180"/>
      <c r="D2054" s="165">
        <v>734352</v>
      </c>
      <c r="E2054" s="158" t="s">
        <v>486</v>
      </c>
      <c r="F2054" s="82" t="s">
        <v>487</v>
      </c>
      <c r="G2054" s="181"/>
    </row>
    <row r="2055" spans="1:7" ht="22.5">
      <c r="A2055" s="70">
        <v>540806</v>
      </c>
      <c r="B2055" s="71" t="s">
        <v>2261</v>
      </c>
      <c r="C2055" s="180"/>
      <c r="D2055" s="165">
        <v>307664</v>
      </c>
      <c r="E2055" s="158" t="s">
        <v>488</v>
      </c>
      <c r="F2055" s="82" t="s">
        <v>489</v>
      </c>
      <c r="G2055" s="181"/>
    </row>
    <row r="2056" spans="1:7" ht="22.5">
      <c r="A2056" s="70">
        <v>540806</v>
      </c>
      <c r="B2056" s="71" t="s">
        <v>2261</v>
      </c>
      <c r="C2056" s="180"/>
      <c r="D2056" s="165">
        <v>345157</v>
      </c>
      <c r="E2056" s="158" t="s">
        <v>490</v>
      </c>
      <c r="F2056" s="82" t="s">
        <v>491</v>
      </c>
      <c r="G2056" s="181"/>
    </row>
    <row r="2057" spans="1:7" ht="22.5">
      <c r="A2057" s="70">
        <v>540806</v>
      </c>
      <c r="B2057" s="71" t="s">
        <v>2261</v>
      </c>
      <c r="C2057" s="180"/>
      <c r="D2057" s="165">
        <v>218323</v>
      </c>
      <c r="E2057" s="158" t="s">
        <v>2908</v>
      </c>
      <c r="F2057" s="82" t="s">
        <v>492</v>
      </c>
      <c r="G2057" s="181"/>
    </row>
    <row r="2058" spans="1:7" ht="22.5">
      <c r="A2058" s="70">
        <v>540806</v>
      </c>
      <c r="B2058" s="71" t="s">
        <v>2261</v>
      </c>
      <c r="C2058" s="180"/>
      <c r="D2058" s="165">
        <v>28919</v>
      </c>
      <c r="E2058" s="158" t="s">
        <v>321</v>
      </c>
      <c r="F2058" s="82" t="s">
        <v>493</v>
      </c>
      <c r="G2058" s="181"/>
    </row>
    <row r="2059" spans="1:7" ht="22.5">
      <c r="A2059" s="70">
        <v>540806</v>
      </c>
      <c r="B2059" s="71" t="s">
        <v>2261</v>
      </c>
      <c r="C2059" s="180"/>
      <c r="D2059" s="165">
        <v>237992</v>
      </c>
      <c r="E2059" s="158" t="s">
        <v>455</v>
      </c>
      <c r="F2059" s="82" t="s">
        <v>494</v>
      </c>
      <c r="G2059" s="181"/>
    </row>
    <row r="2060" spans="1:7" ht="22.5">
      <c r="A2060" s="70">
        <v>540806</v>
      </c>
      <c r="B2060" s="71" t="s">
        <v>2261</v>
      </c>
      <c r="C2060" s="180"/>
      <c r="D2060" s="165">
        <v>72207</v>
      </c>
      <c r="E2060" s="158" t="s">
        <v>495</v>
      </c>
      <c r="F2060" s="82" t="s">
        <v>496</v>
      </c>
      <c r="G2060" s="181"/>
    </row>
    <row r="2061" spans="1:7" ht="22.5">
      <c r="A2061" s="70">
        <v>540806</v>
      </c>
      <c r="B2061" s="71" t="s">
        <v>2261</v>
      </c>
      <c r="C2061" s="180"/>
      <c r="D2061" s="165">
        <v>123049</v>
      </c>
      <c r="E2061" s="158" t="s">
        <v>2871</v>
      </c>
      <c r="F2061" s="82" t="s">
        <v>497</v>
      </c>
      <c r="G2061" s="181"/>
    </row>
    <row r="2062" spans="1:7" ht="22.5">
      <c r="A2062" s="70">
        <v>540806</v>
      </c>
      <c r="B2062" s="71" t="s">
        <v>2261</v>
      </c>
      <c r="C2062" s="180"/>
      <c r="D2062" s="165">
        <v>34798</v>
      </c>
      <c r="E2062" s="158" t="s">
        <v>498</v>
      </c>
      <c r="F2062" s="82" t="s">
        <v>499</v>
      </c>
      <c r="G2062" s="181"/>
    </row>
    <row r="2063" spans="1:7" ht="22.5">
      <c r="A2063" s="70">
        <v>540806</v>
      </c>
      <c r="B2063" s="71" t="s">
        <v>2261</v>
      </c>
      <c r="C2063" s="180"/>
      <c r="D2063" s="165">
        <v>38382</v>
      </c>
      <c r="E2063" s="158" t="s">
        <v>2897</v>
      </c>
      <c r="F2063" s="82" t="s">
        <v>500</v>
      </c>
      <c r="G2063" s="181"/>
    </row>
    <row r="2064" spans="1:7" ht="22.5">
      <c r="A2064" s="70">
        <v>540806</v>
      </c>
      <c r="B2064" s="71" t="s">
        <v>2261</v>
      </c>
      <c r="C2064" s="180"/>
      <c r="D2064" s="165">
        <v>128876</v>
      </c>
      <c r="E2064" s="158" t="s">
        <v>2925</v>
      </c>
      <c r="F2064" s="82" t="s">
        <v>501</v>
      </c>
      <c r="G2064" s="181"/>
    </row>
    <row r="2065" spans="1:7" ht="22.5">
      <c r="A2065" s="70">
        <v>540806</v>
      </c>
      <c r="B2065" s="71" t="s">
        <v>2261</v>
      </c>
      <c r="C2065" s="180"/>
      <c r="D2065" s="165">
        <v>74514</v>
      </c>
      <c r="E2065" s="158" t="s">
        <v>502</v>
      </c>
      <c r="F2065" s="82" t="s">
        <v>2972</v>
      </c>
      <c r="G2065" s="181"/>
    </row>
    <row r="2066" spans="1:7" ht="22.5">
      <c r="A2066" s="70">
        <v>540806</v>
      </c>
      <c r="B2066" s="71" t="s">
        <v>2261</v>
      </c>
      <c r="C2066" s="180"/>
      <c r="D2066" s="165">
        <v>43359</v>
      </c>
      <c r="E2066" s="158" t="s">
        <v>503</v>
      </c>
      <c r="F2066" s="82" t="s">
        <v>504</v>
      </c>
      <c r="G2066" s="181"/>
    </row>
    <row r="2067" spans="1:7" ht="22.5">
      <c r="A2067" s="70">
        <v>540806</v>
      </c>
      <c r="B2067" s="71" t="s">
        <v>2261</v>
      </c>
      <c r="C2067" s="180"/>
      <c r="D2067" s="165">
        <v>100355</v>
      </c>
      <c r="E2067" s="158" t="s">
        <v>505</v>
      </c>
      <c r="F2067" s="82" t="s">
        <v>506</v>
      </c>
      <c r="G2067" s="181"/>
    </row>
    <row r="2068" spans="1:7" ht="22.5">
      <c r="A2068" s="70">
        <v>540806</v>
      </c>
      <c r="B2068" s="71" t="s">
        <v>2261</v>
      </c>
      <c r="C2068" s="180"/>
      <c r="D2068" s="165">
        <v>8246</v>
      </c>
      <c r="E2068" s="158">
        <v>211415114</v>
      </c>
      <c r="F2068" s="82" t="s">
        <v>507</v>
      </c>
      <c r="G2068" s="181"/>
    </row>
    <row r="2069" spans="1:7" ht="22.5">
      <c r="A2069" s="70">
        <v>540806</v>
      </c>
      <c r="B2069" s="71" t="s">
        <v>2261</v>
      </c>
      <c r="C2069" s="180"/>
      <c r="D2069" s="165">
        <v>56757</v>
      </c>
      <c r="E2069" s="158" t="s">
        <v>508</v>
      </c>
      <c r="F2069" s="82" t="s">
        <v>2973</v>
      </c>
      <c r="G2069" s="181"/>
    </row>
    <row r="2070" spans="1:7" ht="22.5">
      <c r="A2070" s="70">
        <v>540806</v>
      </c>
      <c r="B2070" s="71" t="s">
        <v>2261</v>
      </c>
      <c r="C2070" s="180"/>
      <c r="D2070" s="165">
        <v>64429</v>
      </c>
      <c r="E2070" s="158" t="s">
        <v>398</v>
      </c>
      <c r="F2070" s="82" t="s">
        <v>509</v>
      </c>
      <c r="G2070" s="181"/>
    </row>
    <row r="2071" spans="1:7" ht="22.5">
      <c r="A2071" s="70">
        <v>540806</v>
      </c>
      <c r="B2071" s="71" t="s">
        <v>2261</v>
      </c>
      <c r="C2071" s="180"/>
      <c r="D2071" s="165">
        <v>54632</v>
      </c>
      <c r="E2071" s="160" t="s">
        <v>2265</v>
      </c>
      <c r="F2071" s="82" t="s">
        <v>2266</v>
      </c>
      <c r="G2071" s="181"/>
    </row>
    <row r="2072" spans="1:7" ht="22.5">
      <c r="A2072" s="70">
        <v>540806</v>
      </c>
      <c r="B2072" s="71" t="s">
        <v>2261</v>
      </c>
      <c r="C2072" s="180"/>
      <c r="D2072" s="165">
        <v>47335</v>
      </c>
      <c r="E2072" s="158" t="s">
        <v>2758</v>
      </c>
      <c r="F2072" s="82" t="s">
        <v>510</v>
      </c>
      <c r="G2072" s="181"/>
    </row>
    <row r="2073" spans="1:7" ht="22.5">
      <c r="A2073" s="70">
        <v>540806</v>
      </c>
      <c r="B2073" s="71" t="s">
        <v>2261</v>
      </c>
      <c r="C2073" s="180"/>
      <c r="D2073" s="165">
        <v>707851</v>
      </c>
      <c r="E2073" s="158" t="s">
        <v>2790</v>
      </c>
      <c r="F2073" s="82" t="s">
        <v>511</v>
      </c>
      <c r="G2073" s="181"/>
    </row>
    <row r="2074" spans="1:7" ht="22.5">
      <c r="A2074" s="70">
        <v>540806</v>
      </c>
      <c r="B2074" s="71" t="s">
        <v>2261</v>
      </c>
      <c r="C2074" s="180"/>
      <c r="D2074" s="165">
        <v>99677</v>
      </c>
      <c r="E2074" s="158" t="s">
        <v>512</v>
      </c>
      <c r="F2074" s="82" t="s">
        <v>513</v>
      </c>
      <c r="G2074" s="181"/>
    </row>
    <row r="2075" spans="1:7" ht="22.5">
      <c r="A2075" s="70">
        <v>540806</v>
      </c>
      <c r="B2075" s="71" t="s">
        <v>2261</v>
      </c>
      <c r="C2075" s="180"/>
      <c r="D2075" s="165">
        <v>204060</v>
      </c>
      <c r="E2075" s="158" t="s">
        <v>514</v>
      </c>
      <c r="F2075" s="82" t="s">
        <v>515</v>
      </c>
      <c r="G2075" s="181"/>
    </row>
    <row r="2076" spans="1:7" ht="22.5">
      <c r="A2076" s="70">
        <v>540806</v>
      </c>
      <c r="B2076" s="71" t="s">
        <v>2261</v>
      </c>
      <c r="C2076" s="180"/>
      <c r="D2076" s="165">
        <v>108489</v>
      </c>
      <c r="E2076" s="158" t="s">
        <v>516</v>
      </c>
      <c r="F2076" s="82" t="s">
        <v>517</v>
      </c>
      <c r="G2076" s="181"/>
    </row>
    <row r="2077" spans="1:7" ht="22.5">
      <c r="A2077" s="70">
        <v>540806</v>
      </c>
      <c r="B2077" s="71" t="s">
        <v>2261</v>
      </c>
      <c r="C2077" s="180"/>
      <c r="D2077" s="165">
        <v>39156</v>
      </c>
      <c r="E2077" s="158" t="s">
        <v>518</v>
      </c>
      <c r="F2077" s="82" t="s">
        <v>519</v>
      </c>
      <c r="G2077" s="181"/>
    </row>
    <row r="2078" spans="1:7" ht="22.5">
      <c r="A2078" s="70">
        <v>540806</v>
      </c>
      <c r="B2078" s="71" t="s">
        <v>2261</v>
      </c>
      <c r="C2078" s="180"/>
      <c r="D2078" s="165">
        <v>64257</v>
      </c>
      <c r="E2078" s="158">
        <v>218915189</v>
      </c>
      <c r="F2078" s="82" t="s">
        <v>3044</v>
      </c>
      <c r="G2078" s="181"/>
    </row>
    <row r="2079" spans="1:7" ht="22.5">
      <c r="A2079" s="70">
        <v>540806</v>
      </c>
      <c r="B2079" s="71" t="s">
        <v>2261</v>
      </c>
      <c r="C2079" s="180"/>
      <c r="D2079" s="165">
        <v>110831</v>
      </c>
      <c r="E2079" s="158" t="s">
        <v>207</v>
      </c>
      <c r="F2079" s="82" t="s">
        <v>520</v>
      </c>
      <c r="G2079" s="181"/>
    </row>
    <row r="2080" spans="1:7" ht="22.5">
      <c r="A2080" s="70">
        <v>540806</v>
      </c>
      <c r="B2080" s="71" t="s">
        <v>2261</v>
      </c>
      <c r="C2080" s="180"/>
      <c r="D2080" s="165">
        <v>60675</v>
      </c>
      <c r="E2080" s="158" t="s">
        <v>521</v>
      </c>
      <c r="F2080" s="82" t="s">
        <v>522</v>
      </c>
      <c r="G2080" s="181"/>
    </row>
    <row r="2081" spans="1:7" ht="22.5">
      <c r="A2081" s="70">
        <v>540806</v>
      </c>
      <c r="B2081" s="71" t="s">
        <v>2261</v>
      </c>
      <c r="C2081" s="180"/>
      <c r="D2081" s="165">
        <v>33368</v>
      </c>
      <c r="E2081" s="158" t="s">
        <v>523</v>
      </c>
      <c r="F2081" s="82" t="s">
        <v>524</v>
      </c>
      <c r="G2081" s="181"/>
    </row>
    <row r="2082" spans="1:7" ht="22.5">
      <c r="A2082" s="70">
        <v>540806</v>
      </c>
      <c r="B2082" s="71" t="s">
        <v>2261</v>
      </c>
      <c r="C2082" s="180"/>
      <c r="D2082" s="165">
        <v>73146</v>
      </c>
      <c r="E2082" s="158" t="s">
        <v>525</v>
      </c>
      <c r="F2082" s="82" t="s">
        <v>526</v>
      </c>
      <c r="G2082" s="181"/>
    </row>
    <row r="2083" spans="1:7" ht="22.5">
      <c r="A2083" s="70">
        <v>540806</v>
      </c>
      <c r="B2083" s="71" t="s">
        <v>2261</v>
      </c>
      <c r="C2083" s="180"/>
      <c r="D2083" s="165">
        <v>121762</v>
      </c>
      <c r="E2083" s="158" t="s">
        <v>331</v>
      </c>
      <c r="F2083" s="82" t="s">
        <v>527</v>
      </c>
      <c r="G2083" s="181"/>
    </row>
    <row r="2084" spans="1:7" ht="22.5">
      <c r="A2084" s="70">
        <v>540806</v>
      </c>
      <c r="B2084" s="71" t="s">
        <v>2261</v>
      </c>
      <c r="C2084" s="180"/>
      <c r="D2084" s="165">
        <v>59169</v>
      </c>
      <c r="E2084" s="158" t="s">
        <v>337</v>
      </c>
      <c r="F2084" s="82" t="s">
        <v>528</v>
      </c>
      <c r="G2084" s="181"/>
    </row>
    <row r="2085" spans="1:7" ht="22.5">
      <c r="A2085" s="70">
        <v>540806</v>
      </c>
      <c r="B2085" s="71" t="s">
        <v>2261</v>
      </c>
      <c r="C2085" s="180"/>
      <c r="D2085" s="165">
        <v>25943</v>
      </c>
      <c r="E2085" s="158" t="s">
        <v>361</v>
      </c>
      <c r="F2085" s="82" t="s">
        <v>529</v>
      </c>
      <c r="G2085" s="181"/>
    </row>
    <row r="2086" spans="1:7" ht="22.5">
      <c r="A2086" s="70">
        <v>540806</v>
      </c>
      <c r="B2086" s="71" t="s">
        <v>2261</v>
      </c>
      <c r="C2086" s="180"/>
      <c r="D2086" s="165">
        <v>94957</v>
      </c>
      <c r="E2086" s="158">
        <v>213215232</v>
      </c>
      <c r="F2086" s="82" t="s">
        <v>530</v>
      </c>
      <c r="G2086" s="181"/>
    </row>
    <row r="2087" spans="1:7" ht="22.5">
      <c r="A2087" s="70">
        <v>540806</v>
      </c>
      <c r="B2087" s="71" t="s">
        <v>2261</v>
      </c>
      <c r="C2087" s="180"/>
      <c r="D2087" s="165">
        <v>28739</v>
      </c>
      <c r="E2087" s="158" t="s">
        <v>404</v>
      </c>
      <c r="F2087" s="82" t="s">
        <v>531</v>
      </c>
      <c r="G2087" s="181"/>
    </row>
    <row r="2088" spans="1:7" ht="22.5">
      <c r="A2088" s="70">
        <v>540806</v>
      </c>
      <c r="B2088" s="71" t="s">
        <v>2261</v>
      </c>
      <c r="C2088" s="180"/>
      <c r="D2088" s="165">
        <v>89351</v>
      </c>
      <c r="E2088" s="158" t="s">
        <v>532</v>
      </c>
      <c r="F2088" s="82" t="s">
        <v>533</v>
      </c>
      <c r="G2088" s="181"/>
    </row>
    <row r="2089" spans="1:7" ht="22.5">
      <c r="A2089" s="70">
        <v>540806</v>
      </c>
      <c r="B2089" s="71" t="s">
        <v>2261</v>
      </c>
      <c r="C2089" s="180"/>
      <c r="D2089" s="165">
        <v>42742</v>
      </c>
      <c r="E2089" s="158" t="s">
        <v>534</v>
      </c>
      <c r="F2089" s="82" t="s">
        <v>535</v>
      </c>
      <c r="G2089" s="181"/>
    </row>
    <row r="2090" spans="1:7" ht="22.5">
      <c r="A2090" s="70">
        <v>540806</v>
      </c>
      <c r="B2090" s="71" t="s">
        <v>2261</v>
      </c>
      <c r="C2090" s="180"/>
      <c r="D2090" s="165">
        <v>72065</v>
      </c>
      <c r="E2090" s="158" t="s">
        <v>536</v>
      </c>
      <c r="F2090" s="82" t="s">
        <v>537</v>
      </c>
      <c r="G2090" s="181"/>
    </row>
    <row r="2091" spans="1:7" ht="22.5">
      <c r="A2091" s="70">
        <v>540806</v>
      </c>
      <c r="B2091" s="71" t="s">
        <v>2261</v>
      </c>
      <c r="C2091" s="180"/>
      <c r="D2091" s="165">
        <v>53314</v>
      </c>
      <c r="E2091" s="158" t="s">
        <v>538</v>
      </c>
      <c r="F2091" s="82" t="s">
        <v>539</v>
      </c>
      <c r="G2091" s="181"/>
    </row>
    <row r="2092" spans="1:7" ht="22.5">
      <c r="A2092" s="70">
        <v>540806</v>
      </c>
      <c r="B2092" s="71" t="s">
        <v>2261</v>
      </c>
      <c r="C2092" s="180"/>
      <c r="D2092" s="165">
        <v>51226</v>
      </c>
      <c r="E2092" s="158" t="s">
        <v>2904</v>
      </c>
      <c r="F2092" s="82" t="s">
        <v>540</v>
      </c>
      <c r="G2092" s="181"/>
    </row>
    <row r="2093" spans="1:7" ht="22.5">
      <c r="A2093" s="70">
        <v>540806</v>
      </c>
      <c r="B2093" s="71" t="s">
        <v>2261</v>
      </c>
      <c r="C2093" s="180"/>
      <c r="D2093" s="165">
        <v>64141</v>
      </c>
      <c r="E2093" s="158" t="s">
        <v>2919</v>
      </c>
      <c r="F2093" s="82" t="s">
        <v>541</v>
      </c>
      <c r="G2093" s="181"/>
    </row>
    <row r="2094" spans="1:7" ht="22.5">
      <c r="A2094" s="70">
        <v>540806</v>
      </c>
      <c r="B2094" s="71" t="s">
        <v>2261</v>
      </c>
      <c r="C2094" s="180"/>
      <c r="D2094" s="165">
        <v>213966</v>
      </c>
      <c r="E2094" s="158" t="s">
        <v>2937</v>
      </c>
      <c r="F2094" s="82" t="s">
        <v>542</v>
      </c>
      <c r="G2094" s="181"/>
    </row>
    <row r="2095" spans="1:7" ht="22.5">
      <c r="A2095" s="70">
        <v>540806</v>
      </c>
      <c r="B2095" s="71" t="s">
        <v>2261</v>
      </c>
      <c r="C2095" s="180"/>
      <c r="D2095" s="165">
        <v>27014</v>
      </c>
      <c r="E2095" s="158" t="s">
        <v>543</v>
      </c>
      <c r="F2095" s="82" t="s">
        <v>544</v>
      </c>
      <c r="G2095" s="181"/>
    </row>
    <row r="2096" spans="1:7" ht="22.5">
      <c r="A2096" s="70">
        <v>540806</v>
      </c>
      <c r="B2096" s="71" t="s">
        <v>2261</v>
      </c>
      <c r="C2096" s="180"/>
      <c r="D2096" s="165">
        <v>138122</v>
      </c>
      <c r="E2096" s="158" t="s">
        <v>323</v>
      </c>
      <c r="F2096" s="82" t="s">
        <v>545</v>
      </c>
      <c r="G2096" s="181"/>
    </row>
    <row r="2097" spans="1:7" ht="22.5">
      <c r="A2097" s="70">
        <v>540806</v>
      </c>
      <c r="B2097" s="71" t="s">
        <v>2261</v>
      </c>
      <c r="C2097" s="180"/>
      <c r="D2097" s="165">
        <v>49711</v>
      </c>
      <c r="E2097" s="158" t="s">
        <v>546</v>
      </c>
      <c r="F2097" s="82" t="s">
        <v>547</v>
      </c>
      <c r="G2097" s="181"/>
    </row>
    <row r="2098" spans="1:7" ht="22.5">
      <c r="A2098" s="70">
        <v>540806</v>
      </c>
      <c r="B2098" s="71" t="s">
        <v>2261</v>
      </c>
      <c r="C2098" s="180"/>
      <c r="D2098" s="165">
        <v>72864</v>
      </c>
      <c r="E2098" s="158">
        <v>213215332</v>
      </c>
      <c r="F2098" s="82" t="s">
        <v>548</v>
      </c>
      <c r="G2098" s="181"/>
    </row>
    <row r="2099" spans="1:7" ht="22.5">
      <c r="A2099" s="70">
        <v>540806</v>
      </c>
      <c r="B2099" s="71" t="s">
        <v>2261</v>
      </c>
      <c r="C2099" s="180"/>
      <c r="D2099" s="165">
        <v>27724</v>
      </c>
      <c r="E2099" s="158" t="s">
        <v>549</v>
      </c>
      <c r="F2099" s="82" t="s">
        <v>550</v>
      </c>
      <c r="G2099" s="181"/>
    </row>
    <row r="2100" spans="1:7" ht="22.5">
      <c r="A2100" s="70">
        <v>540806</v>
      </c>
      <c r="B2100" s="71" t="s">
        <v>2261</v>
      </c>
      <c r="C2100" s="180"/>
      <c r="D2100" s="165">
        <v>91645</v>
      </c>
      <c r="E2100" s="158" t="s">
        <v>551</v>
      </c>
      <c r="F2100" s="82" t="s">
        <v>552</v>
      </c>
      <c r="G2100" s="181"/>
    </row>
    <row r="2101" spans="1:7" ht="22.5">
      <c r="A2101" s="70">
        <v>540806</v>
      </c>
      <c r="B2101" s="71" t="s">
        <v>2261</v>
      </c>
      <c r="C2101" s="180"/>
      <c r="D2101" s="165">
        <v>85467</v>
      </c>
      <c r="E2101" s="158" t="s">
        <v>553</v>
      </c>
      <c r="F2101" s="82" t="s">
        <v>3162</v>
      </c>
      <c r="G2101" s="181"/>
    </row>
    <row r="2102" spans="1:7" ht="22.5">
      <c r="A2102" s="70">
        <v>540806</v>
      </c>
      <c r="B2102" s="71" t="s">
        <v>2261</v>
      </c>
      <c r="C2102" s="180"/>
      <c r="D2102" s="165">
        <v>73892</v>
      </c>
      <c r="E2102" s="158" t="s">
        <v>554</v>
      </c>
      <c r="F2102" s="82" t="s">
        <v>555</v>
      </c>
      <c r="G2102" s="181"/>
    </row>
    <row r="2103" spans="1:7" ht="22.5">
      <c r="A2103" s="70">
        <v>540806</v>
      </c>
      <c r="B2103" s="71" t="s">
        <v>2261</v>
      </c>
      <c r="C2103" s="180"/>
      <c r="D2103" s="165">
        <v>33790</v>
      </c>
      <c r="E2103" s="158" t="s">
        <v>2824</v>
      </c>
      <c r="F2103" s="82" t="s">
        <v>556</v>
      </c>
      <c r="G2103" s="181"/>
    </row>
    <row r="2104" spans="1:7" ht="22.5">
      <c r="A2104" s="70">
        <v>540806</v>
      </c>
      <c r="B2104" s="71" t="s">
        <v>2261</v>
      </c>
      <c r="C2104" s="180"/>
      <c r="D2104" s="165">
        <v>24017</v>
      </c>
      <c r="E2104" s="158" t="s">
        <v>557</v>
      </c>
      <c r="F2104" s="82" t="s">
        <v>558</v>
      </c>
      <c r="G2104" s="181"/>
    </row>
    <row r="2105" spans="1:7" ht="22.5">
      <c r="A2105" s="70">
        <v>540806</v>
      </c>
      <c r="B2105" s="71" t="s">
        <v>2261</v>
      </c>
      <c r="C2105" s="180"/>
      <c r="D2105" s="165">
        <v>54032</v>
      </c>
      <c r="E2105" s="158" t="s">
        <v>559</v>
      </c>
      <c r="F2105" s="82" t="s">
        <v>560</v>
      </c>
      <c r="G2105" s="181"/>
    </row>
    <row r="2106" spans="1:7" ht="22.5">
      <c r="A2106" s="70">
        <v>540806</v>
      </c>
      <c r="B2106" s="71" t="s">
        <v>2261</v>
      </c>
      <c r="C2106" s="180"/>
      <c r="D2106" s="165">
        <v>135033</v>
      </c>
      <c r="E2106" s="158" t="s">
        <v>561</v>
      </c>
      <c r="F2106" s="82" t="s">
        <v>562</v>
      </c>
      <c r="G2106" s="181"/>
    </row>
    <row r="2107" spans="1:7" ht="22.5">
      <c r="A2107" s="70">
        <v>540806</v>
      </c>
      <c r="B2107" s="71" t="s">
        <v>2261</v>
      </c>
      <c r="C2107" s="180"/>
      <c r="D2107" s="165">
        <v>66655</v>
      </c>
      <c r="E2107" s="158" t="s">
        <v>354</v>
      </c>
      <c r="F2107" s="82" t="s">
        <v>563</v>
      </c>
      <c r="G2107" s="181"/>
    </row>
    <row r="2108" spans="1:7" ht="22.5">
      <c r="A2108" s="70">
        <v>540806</v>
      </c>
      <c r="B2108" s="71" t="s">
        <v>2261</v>
      </c>
      <c r="C2108" s="180"/>
      <c r="D2108" s="165">
        <v>151698</v>
      </c>
      <c r="E2108" s="158" t="s">
        <v>564</v>
      </c>
      <c r="F2108" s="82" t="s">
        <v>565</v>
      </c>
      <c r="G2108" s="181"/>
    </row>
    <row r="2109" spans="1:7" ht="22.5">
      <c r="A2109" s="70">
        <v>540806</v>
      </c>
      <c r="B2109" s="71" t="s">
        <v>2261</v>
      </c>
      <c r="C2109" s="180"/>
      <c r="D2109" s="165">
        <v>113409</v>
      </c>
      <c r="E2109" s="158" t="s">
        <v>566</v>
      </c>
      <c r="F2109" s="82" t="s">
        <v>567</v>
      </c>
      <c r="G2109" s="181"/>
    </row>
    <row r="2110" spans="1:7" ht="22.5">
      <c r="A2110" s="70">
        <v>540806</v>
      </c>
      <c r="B2110" s="71" t="s">
        <v>2261</v>
      </c>
      <c r="C2110" s="180"/>
      <c r="D2110" s="165">
        <v>79572</v>
      </c>
      <c r="E2110" s="158" t="s">
        <v>2700</v>
      </c>
      <c r="F2110" s="82" t="s">
        <v>568</v>
      </c>
      <c r="G2110" s="181"/>
    </row>
    <row r="2111" spans="1:7" ht="22.5">
      <c r="A2111" s="70">
        <v>540806</v>
      </c>
      <c r="B2111" s="71" t="s">
        <v>2261</v>
      </c>
      <c r="C2111" s="180"/>
      <c r="D2111" s="165">
        <v>76087</v>
      </c>
      <c r="E2111" s="158" t="s">
        <v>569</v>
      </c>
      <c r="F2111" s="82" t="s">
        <v>570</v>
      </c>
      <c r="G2111" s="181"/>
    </row>
    <row r="2112" spans="1:7" ht="22.5">
      <c r="A2112" s="70">
        <v>540806</v>
      </c>
      <c r="B2112" s="71" t="s">
        <v>2261</v>
      </c>
      <c r="C2112" s="180"/>
      <c r="D2112" s="165">
        <v>318582</v>
      </c>
      <c r="E2112" s="158" t="s">
        <v>571</v>
      </c>
      <c r="F2112" s="82" t="s">
        <v>572</v>
      </c>
      <c r="G2112" s="181"/>
    </row>
    <row r="2113" spans="1:7" ht="22.5">
      <c r="A2113" s="70">
        <v>540806</v>
      </c>
      <c r="B2113" s="71" t="s">
        <v>2261</v>
      </c>
      <c r="C2113" s="180"/>
      <c r="D2113" s="165">
        <v>75860</v>
      </c>
      <c r="E2113" s="158">
        <v>217615476</v>
      </c>
      <c r="F2113" s="82" t="s">
        <v>573</v>
      </c>
      <c r="G2113" s="181"/>
    </row>
    <row r="2114" spans="1:7" ht="22.5">
      <c r="A2114" s="70">
        <v>540806</v>
      </c>
      <c r="B2114" s="71" t="s">
        <v>2261</v>
      </c>
      <c r="C2114" s="180"/>
      <c r="D2114" s="165">
        <v>157102</v>
      </c>
      <c r="E2114" s="158" t="s">
        <v>2826</v>
      </c>
      <c r="F2114" s="82" t="s">
        <v>574</v>
      </c>
      <c r="G2114" s="181"/>
    </row>
    <row r="2115" spans="1:7" ht="22.5">
      <c r="A2115" s="70">
        <v>540806</v>
      </c>
      <c r="B2115" s="71" t="s">
        <v>2261</v>
      </c>
      <c r="C2115" s="180"/>
      <c r="D2115" s="165">
        <v>155799</v>
      </c>
      <c r="E2115" s="158" t="s">
        <v>575</v>
      </c>
      <c r="F2115" s="82" t="s">
        <v>576</v>
      </c>
      <c r="G2115" s="181"/>
    </row>
    <row r="2116" spans="1:7" ht="22.5">
      <c r="A2116" s="70">
        <v>540806</v>
      </c>
      <c r="B2116" s="71" t="s">
        <v>2261</v>
      </c>
      <c r="C2116" s="180"/>
      <c r="D2116" s="165">
        <v>71232</v>
      </c>
      <c r="E2116" s="158" t="s">
        <v>2910</v>
      </c>
      <c r="F2116" s="82" t="s">
        <v>577</v>
      </c>
      <c r="G2116" s="181"/>
    </row>
    <row r="2117" spans="1:7" ht="22.5">
      <c r="A2117" s="70">
        <v>540806</v>
      </c>
      <c r="B2117" s="71" t="s">
        <v>2261</v>
      </c>
      <c r="C2117" s="180"/>
      <c r="D2117" s="165">
        <v>38159</v>
      </c>
      <c r="E2117" s="158" t="s">
        <v>164</v>
      </c>
      <c r="F2117" s="82" t="s">
        <v>578</v>
      </c>
      <c r="G2117" s="181"/>
    </row>
    <row r="2118" spans="1:7" ht="22.5">
      <c r="A2118" s="70">
        <v>540806</v>
      </c>
      <c r="B2118" s="71" t="s">
        <v>2261</v>
      </c>
      <c r="C2118" s="180"/>
      <c r="D2118" s="165">
        <v>154265</v>
      </c>
      <c r="E2118" s="158" t="s">
        <v>234</v>
      </c>
      <c r="F2118" s="82" t="s">
        <v>579</v>
      </c>
      <c r="G2118" s="181"/>
    </row>
    <row r="2119" spans="1:7" ht="22.5">
      <c r="A2119" s="70">
        <v>540806</v>
      </c>
      <c r="B2119" s="71" t="s">
        <v>2261</v>
      </c>
      <c r="C2119" s="180"/>
      <c r="D2119" s="165">
        <v>32054</v>
      </c>
      <c r="E2119" s="158" t="s">
        <v>254</v>
      </c>
      <c r="F2119" s="82" t="s">
        <v>580</v>
      </c>
      <c r="G2119" s="181"/>
    </row>
    <row r="2120" spans="1:7" ht="22.5">
      <c r="A2120" s="70">
        <v>540806</v>
      </c>
      <c r="B2120" s="71" t="s">
        <v>2261</v>
      </c>
      <c r="C2120" s="180"/>
      <c r="D2120" s="165">
        <v>54474</v>
      </c>
      <c r="E2120" s="158">
        <v>211415514</v>
      </c>
      <c r="F2120" s="82" t="s">
        <v>581</v>
      </c>
      <c r="G2120" s="181"/>
    </row>
    <row r="2121" spans="1:7" ht="22.5">
      <c r="A2121" s="70">
        <v>540806</v>
      </c>
      <c r="B2121" s="71" t="s">
        <v>2261</v>
      </c>
      <c r="C2121" s="180"/>
      <c r="D2121" s="165">
        <v>330232</v>
      </c>
      <c r="E2121" s="158" t="s">
        <v>582</v>
      </c>
      <c r="F2121" s="82" t="s">
        <v>583</v>
      </c>
      <c r="G2121" s="181"/>
    </row>
    <row r="2122" spans="1:7" ht="22.5">
      <c r="A2122" s="70">
        <v>540806</v>
      </c>
      <c r="B2122" s="71" t="s">
        <v>2261</v>
      </c>
      <c r="C2122" s="180"/>
      <c r="D2122" s="165">
        <v>41819</v>
      </c>
      <c r="E2122" s="158" t="s">
        <v>288</v>
      </c>
      <c r="F2122" s="82" t="s">
        <v>584</v>
      </c>
      <c r="G2122" s="181"/>
    </row>
    <row r="2123" spans="1:7" ht="22.5">
      <c r="A2123" s="70">
        <v>540806</v>
      </c>
      <c r="B2123" s="71" t="s">
        <v>2261</v>
      </c>
      <c r="C2123" s="180"/>
      <c r="D2123" s="165">
        <v>30994</v>
      </c>
      <c r="E2123" s="158">
        <v>212215522</v>
      </c>
      <c r="F2123" s="82" t="s">
        <v>585</v>
      </c>
      <c r="G2123" s="181"/>
    </row>
    <row r="2124" spans="1:7" ht="22.5">
      <c r="A2124" s="70">
        <v>540806</v>
      </c>
      <c r="B2124" s="71" t="s">
        <v>2261</v>
      </c>
      <c r="C2124" s="180"/>
      <c r="D2124" s="165">
        <v>146625</v>
      </c>
      <c r="E2124" s="158" t="s">
        <v>586</v>
      </c>
      <c r="F2124" s="82" t="s">
        <v>587</v>
      </c>
      <c r="G2124" s="181"/>
    </row>
    <row r="2125" spans="1:7" ht="22.5">
      <c r="A2125" s="70">
        <v>540806</v>
      </c>
      <c r="B2125" s="71" t="s">
        <v>2261</v>
      </c>
      <c r="C2125" s="180"/>
      <c r="D2125" s="165">
        <v>55171</v>
      </c>
      <c r="E2125" s="158" t="s">
        <v>588</v>
      </c>
      <c r="F2125" s="82" t="s">
        <v>589</v>
      </c>
      <c r="G2125" s="181"/>
    </row>
    <row r="2126" spans="1:7" ht="22.5">
      <c r="A2126" s="70">
        <v>540806</v>
      </c>
      <c r="B2126" s="71" t="s">
        <v>2261</v>
      </c>
      <c r="C2126" s="180"/>
      <c r="D2126" s="165">
        <v>76672</v>
      </c>
      <c r="E2126" s="158" t="s">
        <v>413</v>
      </c>
      <c r="F2126" s="82" t="s">
        <v>590</v>
      </c>
      <c r="G2126" s="181"/>
    </row>
    <row r="2127" spans="1:7" ht="22.5">
      <c r="A2127" s="70">
        <v>540806</v>
      </c>
      <c r="B2127" s="71" t="s">
        <v>2261</v>
      </c>
      <c r="C2127" s="180"/>
      <c r="D2127" s="165">
        <v>127859</v>
      </c>
      <c r="E2127" s="158" t="s">
        <v>435</v>
      </c>
      <c r="F2127" s="82" t="s">
        <v>591</v>
      </c>
      <c r="G2127" s="181"/>
    </row>
    <row r="2128" spans="1:7" ht="22.5">
      <c r="A2128" s="70">
        <v>540806</v>
      </c>
      <c r="B2128" s="71" t="s">
        <v>2261</v>
      </c>
      <c r="C2128" s="180"/>
      <c r="D2128" s="165">
        <v>31066</v>
      </c>
      <c r="E2128" s="158" t="s">
        <v>469</v>
      </c>
      <c r="F2128" s="82" t="s">
        <v>592</v>
      </c>
      <c r="G2128" s="181"/>
    </row>
    <row r="2129" spans="1:7" ht="22.5">
      <c r="A2129" s="70">
        <v>540806</v>
      </c>
      <c r="B2129" s="71" t="s">
        <v>2261</v>
      </c>
      <c r="C2129" s="180"/>
      <c r="D2129" s="165">
        <v>566857</v>
      </c>
      <c r="E2129" s="158" t="s">
        <v>2761</v>
      </c>
      <c r="F2129" s="82" t="s">
        <v>593</v>
      </c>
      <c r="G2129" s="181"/>
    </row>
    <row r="2130" spans="1:7" ht="22.5">
      <c r="A2130" s="70">
        <v>540806</v>
      </c>
      <c r="B2130" s="71" t="s">
        <v>2261</v>
      </c>
      <c r="C2130" s="180"/>
      <c r="D2130" s="165">
        <v>134076</v>
      </c>
      <c r="E2130" s="158">
        <v>218015580</v>
      </c>
      <c r="F2130" s="82" t="s">
        <v>594</v>
      </c>
      <c r="G2130" s="181"/>
    </row>
    <row r="2131" spans="1:7" ht="22.5">
      <c r="A2131" s="70">
        <v>540806</v>
      </c>
      <c r="B2131" s="71" t="s">
        <v>2261</v>
      </c>
      <c r="C2131" s="180"/>
      <c r="D2131" s="165">
        <v>160097</v>
      </c>
      <c r="E2131" s="158" t="s">
        <v>2939</v>
      </c>
      <c r="F2131" s="82" t="s">
        <v>595</v>
      </c>
      <c r="G2131" s="181"/>
    </row>
    <row r="2132" spans="1:7" ht="22.5">
      <c r="A2132" s="70">
        <v>540806</v>
      </c>
      <c r="B2132" s="71" t="s">
        <v>2261</v>
      </c>
      <c r="C2132" s="180"/>
      <c r="D2132" s="165">
        <v>94604</v>
      </c>
      <c r="E2132" s="158">
        <v>210015600</v>
      </c>
      <c r="F2132" s="82" t="s">
        <v>596</v>
      </c>
      <c r="G2132" s="181"/>
    </row>
    <row r="2133" spans="1:7" ht="22.5">
      <c r="A2133" s="70">
        <v>540806</v>
      </c>
      <c r="B2133" s="71" t="s">
        <v>2261</v>
      </c>
      <c r="C2133" s="180"/>
      <c r="D2133" s="165">
        <v>41626</v>
      </c>
      <c r="E2133" s="158" t="s">
        <v>317</v>
      </c>
      <c r="F2133" s="82" t="s">
        <v>597</v>
      </c>
      <c r="G2133" s="181"/>
    </row>
    <row r="2134" spans="1:7" ht="22.5">
      <c r="A2134" s="70">
        <v>540806</v>
      </c>
      <c r="B2134" s="71" t="s">
        <v>2261</v>
      </c>
      <c r="C2134" s="180"/>
      <c r="D2134" s="165">
        <v>224538</v>
      </c>
      <c r="E2134" s="158" t="s">
        <v>386</v>
      </c>
      <c r="F2134" s="82" t="s">
        <v>598</v>
      </c>
      <c r="G2134" s="181"/>
    </row>
    <row r="2135" spans="1:7" ht="22.5">
      <c r="A2135" s="70">
        <v>540806</v>
      </c>
      <c r="B2135" s="71" t="s">
        <v>2261</v>
      </c>
      <c r="C2135" s="180"/>
      <c r="D2135" s="165">
        <v>46892</v>
      </c>
      <c r="E2135" s="158" t="s">
        <v>418</v>
      </c>
      <c r="F2135" s="82" t="s">
        <v>599</v>
      </c>
      <c r="G2135" s="181"/>
    </row>
    <row r="2136" spans="1:7" ht="22.5">
      <c r="A2136" s="70">
        <v>540806</v>
      </c>
      <c r="B2136" s="71" t="s">
        <v>2261</v>
      </c>
      <c r="C2136" s="180"/>
      <c r="D2136" s="165">
        <v>206499</v>
      </c>
      <c r="E2136" s="158" t="s">
        <v>450</v>
      </c>
      <c r="F2136" s="82" t="s">
        <v>600</v>
      </c>
      <c r="G2136" s="181"/>
    </row>
    <row r="2137" spans="1:7" ht="22.5">
      <c r="A2137" s="70">
        <v>540806</v>
      </c>
      <c r="B2137" s="71" t="s">
        <v>2261</v>
      </c>
      <c r="C2137" s="180"/>
      <c r="D2137" s="165">
        <v>30227</v>
      </c>
      <c r="E2137" s="158" t="s">
        <v>2672</v>
      </c>
      <c r="F2137" s="82" t="s">
        <v>601</v>
      </c>
      <c r="G2137" s="181"/>
    </row>
    <row r="2138" spans="1:7" ht="22.5">
      <c r="A2138" s="70">
        <v>540806</v>
      </c>
      <c r="B2138" s="71" t="s">
        <v>2261</v>
      </c>
      <c r="C2138" s="180"/>
      <c r="D2138" s="165">
        <v>71703</v>
      </c>
      <c r="E2138" s="158" t="s">
        <v>2702</v>
      </c>
      <c r="F2138" s="82" t="s">
        <v>602</v>
      </c>
      <c r="G2138" s="181"/>
    </row>
    <row r="2139" spans="1:7" ht="22.5">
      <c r="A2139" s="70">
        <v>540806</v>
      </c>
      <c r="B2139" s="71" t="s">
        <v>2261</v>
      </c>
      <c r="C2139" s="180"/>
      <c r="D2139" s="165">
        <v>94228</v>
      </c>
      <c r="E2139" s="158" t="s">
        <v>2721</v>
      </c>
      <c r="F2139" s="82" t="s">
        <v>603</v>
      </c>
      <c r="G2139" s="181"/>
    </row>
    <row r="2140" spans="1:7" ht="22.5">
      <c r="A2140" s="70">
        <v>540806</v>
      </c>
      <c r="B2140" s="71" t="s">
        <v>2261</v>
      </c>
      <c r="C2140" s="180"/>
      <c r="D2140" s="165">
        <v>90823</v>
      </c>
      <c r="E2140" s="158" t="s">
        <v>604</v>
      </c>
      <c r="F2140" s="82" t="s">
        <v>605</v>
      </c>
      <c r="G2140" s="181"/>
    </row>
    <row r="2141" spans="1:7" ht="22.5">
      <c r="A2141" s="70">
        <v>540806</v>
      </c>
      <c r="B2141" s="71" t="s">
        <v>2261</v>
      </c>
      <c r="C2141" s="180"/>
      <c r="D2141" s="165">
        <v>59579</v>
      </c>
      <c r="E2141" s="158">
        <v>217615676</v>
      </c>
      <c r="F2141" s="82" t="s">
        <v>606</v>
      </c>
      <c r="G2141" s="181"/>
    </row>
    <row r="2142" spans="1:7" ht="22.5">
      <c r="A2142" s="70">
        <v>540806</v>
      </c>
      <c r="B2142" s="71" t="s">
        <v>2261</v>
      </c>
      <c r="C2142" s="180"/>
      <c r="D2142" s="165">
        <v>150339</v>
      </c>
      <c r="E2142" s="158">
        <v>218115681</v>
      </c>
      <c r="F2142" s="82" t="s">
        <v>607</v>
      </c>
      <c r="G2142" s="181"/>
    </row>
    <row r="2143" spans="1:7" ht="22.5">
      <c r="A2143" s="70">
        <v>540806</v>
      </c>
      <c r="B2143" s="71" t="s">
        <v>2261</v>
      </c>
      <c r="C2143" s="180"/>
      <c r="D2143" s="165">
        <v>107080</v>
      </c>
      <c r="E2143" s="158">
        <v>218615686</v>
      </c>
      <c r="F2143" s="82" t="s">
        <v>608</v>
      </c>
      <c r="G2143" s="181"/>
    </row>
    <row r="2144" spans="1:7" ht="22.5">
      <c r="A2144" s="70">
        <v>540806</v>
      </c>
      <c r="B2144" s="71" t="s">
        <v>2261</v>
      </c>
      <c r="C2144" s="180"/>
      <c r="D2144" s="165">
        <v>72794</v>
      </c>
      <c r="E2144" s="158">
        <v>219015690</v>
      </c>
      <c r="F2144" s="82" t="s">
        <v>609</v>
      </c>
      <c r="G2144" s="181"/>
    </row>
    <row r="2145" spans="1:7" ht="22.5">
      <c r="A2145" s="70">
        <v>540806</v>
      </c>
      <c r="B2145" s="71" t="s">
        <v>2261</v>
      </c>
      <c r="C2145" s="180"/>
      <c r="D2145" s="165">
        <v>140858</v>
      </c>
      <c r="E2145" s="160">
        <v>219315693</v>
      </c>
      <c r="F2145" s="82" t="s">
        <v>610</v>
      </c>
      <c r="G2145" s="181"/>
    </row>
    <row r="2146" spans="1:7" ht="22.5">
      <c r="A2146" s="70">
        <v>540806</v>
      </c>
      <c r="B2146" s="71" t="s">
        <v>2261</v>
      </c>
      <c r="C2146" s="180"/>
      <c r="D2146" s="165">
        <v>38086</v>
      </c>
      <c r="E2146" s="158">
        <v>219615696</v>
      </c>
      <c r="F2146" s="82" t="s">
        <v>611</v>
      </c>
      <c r="G2146" s="181"/>
    </row>
    <row r="2147" spans="1:7" ht="22.5">
      <c r="A2147" s="70">
        <v>540806</v>
      </c>
      <c r="B2147" s="71" t="s">
        <v>2261</v>
      </c>
      <c r="C2147" s="180"/>
      <c r="D2147" s="165">
        <v>37088</v>
      </c>
      <c r="E2147" s="158">
        <v>212015720</v>
      </c>
      <c r="F2147" s="82" t="s">
        <v>612</v>
      </c>
      <c r="G2147" s="181"/>
    </row>
    <row r="2148" spans="1:7" ht="22.5">
      <c r="A2148" s="70">
        <v>540806</v>
      </c>
      <c r="B2148" s="71" t="s">
        <v>2261</v>
      </c>
      <c r="C2148" s="180"/>
      <c r="D2148" s="165">
        <v>16053</v>
      </c>
      <c r="E2148" s="158">
        <v>212315723</v>
      </c>
      <c r="F2148" s="82" t="s">
        <v>613</v>
      </c>
      <c r="G2148" s="181"/>
    </row>
    <row r="2149" spans="1:7" ht="22.5">
      <c r="A2149" s="70">
        <v>540806</v>
      </c>
      <c r="B2149" s="71" t="s">
        <v>2261</v>
      </c>
      <c r="C2149" s="180"/>
      <c r="D2149" s="165">
        <v>146892</v>
      </c>
      <c r="E2149" s="158">
        <v>214015740</v>
      </c>
      <c r="F2149" s="82" t="s">
        <v>614</v>
      </c>
      <c r="G2149" s="181"/>
    </row>
    <row r="2150" spans="1:7" ht="22.5">
      <c r="A2150" s="70">
        <v>540806</v>
      </c>
      <c r="B2150" s="71" t="s">
        <v>2261</v>
      </c>
      <c r="C2150" s="180"/>
      <c r="D2150" s="165">
        <v>138755</v>
      </c>
      <c r="E2150" s="158">
        <v>215315753</v>
      </c>
      <c r="F2150" s="82" t="s">
        <v>615</v>
      </c>
      <c r="G2150" s="181"/>
    </row>
    <row r="2151" spans="1:7" ht="22.5">
      <c r="A2151" s="70">
        <v>540806</v>
      </c>
      <c r="B2151" s="71" t="s">
        <v>2261</v>
      </c>
      <c r="C2151" s="180"/>
      <c r="D2151" s="165">
        <v>139379</v>
      </c>
      <c r="E2151" s="158">
        <v>215515755</v>
      </c>
      <c r="F2151" s="82" t="s">
        <v>616</v>
      </c>
      <c r="G2151" s="181"/>
    </row>
    <row r="2152" spans="1:7" ht="22.5">
      <c r="A2152" s="70">
        <v>540806</v>
      </c>
      <c r="B2152" s="71" t="s">
        <v>2261</v>
      </c>
      <c r="C2152" s="180"/>
      <c r="D2152" s="165">
        <v>109362</v>
      </c>
      <c r="E2152" s="158">
        <v>215715757</v>
      </c>
      <c r="F2152" s="82" t="s">
        <v>617</v>
      </c>
      <c r="G2152" s="181"/>
    </row>
    <row r="2153" spans="1:7" ht="22.5">
      <c r="A2153" s="70">
        <v>540806</v>
      </c>
      <c r="B2153" s="71" t="s">
        <v>2261</v>
      </c>
      <c r="C2153" s="180"/>
      <c r="D2153" s="165">
        <v>58917</v>
      </c>
      <c r="E2153" s="158">
        <v>216115761</v>
      </c>
      <c r="F2153" s="82" t="s">
        <v>618</v>
      </c>
      <c r="G2153" s="181"/>
    </row>
    <row r="2154" spans="1:7" ht="22.5">
      <c r="A2154" s="70">
        <v>540806</v>
      </c>
      <c r="B2154" s="71" t="s">
        <v>2261</v>
      </c>
      <c r="C2154" s="180"/>
      <c r="D2154" s="165">
        <v>54193</v>
      </c>
      <c r="E2154" s="158">
        <v>216215762</v>
      </c>
      <c r="F2154" s="82" t="s">
        <v>619</v>
      </c>
      <c r="G2154" s="181"/>
    </row>
    <row r="2155" spans="1:7" ht="22.5">
      <c r="A2155" s="70">
        <v>540806</v>
      </c>
      <c r="B2155" s="71" t="s">
        <v>2261</v>
      </c>
      <c r="C2155" s="180"/>
      <c r="D2155" s="165">
        <v>110583</v>
      </c>
      <c r="E2155" s="158">
        <v>216315763</v>
      </c>
      <c r="F2155" s="82" t="s">
        <v>620</v>
      </c>
      <c r="G2155" s="181"/>
    </row>
    <row r="2156" spans="1:7" ht="22.5">
      <c r="A2156" s="70">
        <v>540806</v>
      </c>
      <c r="B2156" s="71" t="s">
        <v>2261</v>
      </c>
      <c r="C2156" s="180"/>
      <c r="D2156" s="165">
        <v>94768</v>
      </c>
      <c r="E2156" s="158">
        <v>216415764</v>
      </c>
      <c r="F2156" s="82" t="s">
        <v>621</v>
      </c>
      <c r="G2156" s="181"/>
    </row>
    <row r="2157" spans="1:7" ht="22.5">
      <c r="A2157" s="70">
        <v>540806</v>
      </c>
      <c r="B2157" s="71" t="s">
        <v>2261</v>
      </c>
      <c r="C2157" s="180"/>
      <c r="D2157" s="165">
        <v>47258</v>
      </c>
      <c r="E2157" s="158">
        <v>217415774</v>
      </c>
      <c r="F2157" s="82" t="s">
        <v>622</v>
      </c>
      <c r="G2157" s="181"/>
    </row>
    <row r="2158" spans="1:7" ht="22.5">
      <c r="A2158" s="70">
        <v>540806</v>
      </c>
      <c r="B2158" s="71" t="s">
        <v>2261</v>
      </c>
      <c r="C2158" s="180"/>
      <c r="D2158" s="165">
        <v>76279</v>
      </c>
      <c r="E2158" s="158">
        <v>217615776</v>
      </c>
      <c r="F2158" s="82" t="s">
        <v>623</v>
      </c>
      <c r="G2158" s="181"/>
    </row>
    <row r="2159" spans="1:7" ht="22.5">
      <c r="A2159" s="70">
        <v>540806</v>
      </c>
      <c r="B2159" s="71" t="s">
        <v>2261</v>
      </c>
      <c r="C2159" s="180"/>
      <c r="D2159" s="165">
        <v>63627</v>
      </c>
      <c r="E2159" s="158">
        <v>217815778</v>
      </c>
      <c r="F2159" s="82" t="s">
        <v>624</v>
      </c>
      <c r="G2159" s="181"/>
    </row>
    <row r="2160" spans="1:7" ht="22.5">
      <c r="A2160" s="70">
        <v>540806</v>
      </c>
      <c r="B2160" s="71" t="s">
        <v>2261</v>
      </c>
      <c r="C2160" s="180"/>
      <c r="D2160" s="165">
        <v>80188</v>
      </c>
      <c r="E2160" s="158">
        <v>219015790</v>
      </c>
      <c r="F2160" s="82" t="s">
        <v>625</v>
      </c>
      <c r="G2160" s="181"/>
    </row>
    <row r="2161" spans="1:7" ht="22.5">
      <c r="A2161" s="70">
        <v>540806</v>
      </c>
      <c r="B2161" s="71" t="s">
        <v>2261</v>
      </c>
      <c r="C2161" s="180"/>
      <c r="D2161" s="165">
        <v>52402</v>
      </c>
      <c r="E2161" s="158">
        <v>219815798</v>
      </c>
      <c r="F2161" s="82" t="s">
        <v>626</v>
      </c>
      <c r="G2161" s="181"/>
    </row>
    <row r="2162" spans="1:7" ht="22.5">
      <c r="A2162" s="70">
        <v>540806</v>
      </c>
      <c r="B2162" s="71" t="s">
        <v>2261</v>
      </c>
      <c r="C2162" s="180"/>
      <c r="D2162" s="165">
        <v>128257</v>
      </c>
      <c r="E2162" s="158">
        <v>210415804</v>
      </c>
      <c r="F2162" s="82" t="s">
        <v>627</v>
      </c>
      <c r="G2162" s="181"/>
    </row>
    <row r="2163" spans="1:7" ht="22.5">
      <c r="A2163" s="70">
        <v>540806</v>
      </c>
      <c r="B2163" s="71" t="s">
        <v>2261</v>
      </c>
      <c r="C2163" s="180"/>
      <c r="D2163" s="165">
        <v>140061</v>
      </c>
      <c r="E2163" s="158">
        <v>210615806</v>
      </c>
      <c r="F2163" s="82" t="s">
        <v>628</v>
      </c>
      <c r="G2163" s="181"/>
    </row>
    <row r="2164" spans="1:7" ht="22.5">
      <c r="A2164" s="70">
        <v>540806</v>
      </c>
      <c r="B2164" s="71" t="s">
        <v>2261</v>
      </c>
      <c r="C2164" s="180"/>
      <c r="D2164" s="165">
        <v>36051</v>
      </c>
      <c r="E2164" s="158">
        <v>210815808</v>
      </c>
      <c r="F2164" s="82" t="s">
        <v>629</v>
      </c>
      <c r="G2164" s="181"/>
    </row>
    <row r="2165" spans="1:7" ht="22.5">
      <c r="A2165" s="70">
        <v>540806</v>
      </c>
      <c r="B2165" s="71" t="s">
        <v>2261</v>
      </c>
      <c r="C2165" s="180"/>
      <c r="D2165" s="165">
        <v>72565</v>
      </c>
      <c r="E2165" s="158">
        <v>211015810</v>
      </c>
      <c r="F2165" s="82" t="s">
        <v>630</v>
      </c>
      <c r="G2165" s="181"/>
    </row>
    <row r="2166" spans="1:7" ht="22.5">
      <c r="A2166" s="70">
        <v>540806</v>
      </c>
      <c r="B2166" s="71" t="s">
        <v>2261</v>
      </c>
      <c r="C2166" s="180"/>
      <c r="D2166" s="165">
        <v>133107</v>
      </c>
      <c r="E2166" s="158">
        <v>211415814</v>
      </c>
      <c r="F2166" s="82" t="s">
        <v>631</v>
      </c>
      <c r="G2166" s="181"/>
    </row>
    <row r="2167" spans="1:7" ht="22.5">
      <c r="A2167" s="70">
        <v>540806</v>
      </c>
      <c r="B2167" s="71" t="s">
        <v>2261</v>
      </c>
      <c r="C2167" s="180"/>
      <c r="D2167" s="165">
        <v>77207</v>
      </c>
      <c r="E2167" s="158">
        <v>211615816</v>
      </c>
      <c r="F2167" s="82" t="s">
        <v>632</v>
      </c>
      <c r="G2167" s="181"/>
    </row>
    <row r="2168" spans="1:7" ht="22.5">
      <c r="A2168" s="70">
        <v>540806</v>
      </c>
      <c r="B2168" s="71" t="s">
        <v>2261</v>
      </c>
      <c r="C2168" s="180"/>
      <c r="D2168" s="165">
        <v>58191</v>
      </c>
      <c r="E2168" s="158">
        <v>212015820</v>
      </c>
      <c r="F2168" s="82" t="s">
        <v>633</v>
      </c>
      <c r="G2168" s="181"/>
    </row>
    <row r="2169" spans="1:7" ht="22.5">
      <c r="A2169" s="70">
        <v>540806</v>
      </c>
      <c r="B2169" s="71" t="s">
        <v>2261</v>
      </c>
      <c r="C2169" s="180"/>
      <c r="D2169" s="165">
        <v>81605</v>
      </c>
      <c r="E2169" s="158">
        <v>212215822</v>
      </c>
      <c r="F2169" s="82" t="s">
        <v>634</v>
      </c>
      <c r="G2169" s="181"/>
    </row>
    <row r="2170" spans="1:7" ht="22.5">
      <c r="A2170" s="70">
        <v>540806</v>
      </c>
      <c r="B2170" s="71" t="s">
        <v>2261</v>
      </c>
      <c r="C2170" s="180"/>
      <c r="D2170" s="165">
        <v>25052</v>
      </c>
      <c r="E2170" s="158">
        <v>213215832</v>
      </c>
      <c r="F2170" s="82" t="s">
        <v>635</v>
      </c>
      <c r="G2170" s="181"/>
    </row>
    <row r="2171" spans="1:7" ht="22.5">
      <c r="A2171" s="70">
        <v>540806</v>
      </c>
      <c r="B2171" s="71" t="s">
        <v>2261</v>
      </c>
      <c r="C2171" s="180"/>
      <c r="D2171" s="165">
        <v>104520</v>
      </c>
      <c r="E2171" s="158">
        <v>213515835</v>
      </c>
      <c r="F2171" s="82" t="s">
        <v>636</v>
      </c>
      <c r="G2171" s="181"/>
    </row>
    <row r="2172" spans="1:7" ht="22.5">
      <c r="A2172" s="70">
        <v>540806</v>
      </c>
      <c r="B2172" s="71" t="s">
        <v>2261</v>
      </c>
      <c r="C2172" s="180"/>
      <c r="D2172" s="165">
        <v>125065</v>
      </c>
      <c r="E2172" s="158">
        <v>213715837</v>
      </c>
      <c r="F2172" s="82" t="s">
        <v>637</v>
      </c>
      <c r="G2172" s="181"/>
    </row>
    <row r="2173" spans="1:7" ht="22.5">
      <c r="A2173" s="70">
        <v>540806</v>
      </c>
      <c r="B2173" s="71" t="s">
        <v>2261</v>
      </c>
      <c r="C2173" s="180"/>
      <c r="D2173" s="165">
        <v>42914</v>
      </c>
      <c r="E2173" s="158">
        <v>213915839</v>
      </c>
      <c r="F2173" s="82" t="s">
        <v>638</v>
      </c>
      <c r="G2173" s="181"/>
    </row>
    <row r="2174" spans="1:7" ht="22.5">
      <c r="A2174" s="70">
        <v>540806</v>
      </c>
      <c r="B2174" s="71" t="s">
        <v>2261</v>
      </c>
      <c r="C2174" s="180"/>
      <c r="D2174" s="165">
        <v>142028</v>
      </c>
      <c r="E2174" s="158">
        <v>214215842</v>
      </c>
      <c r="F2174" s="82" t="s">
        <v>639</v>
      </c>
      <c r="G2174" s="181"/>
    </row>
    <row r="2175" spans="1:7" ht="22.5">
      <c r="A2175" s="70">
        <v>540806</v>
      </c>
      <c r="B2175" s="71" t="s">
        <v>2261</v>
      </c>
      <c r="C2175" s="180"/>
      <c r="D2175" s="165">
        <v>183945</v>
      </c>
      <c r="E2175" s="158">
        <v>216115861</v>
      </c>
      <c r="F2175" s="82" t="s">
        <v>640</v>
      </c>
      <c r="G2175" s="181"/>
    </row>
    <row r="2176" spans="1:7" ht="22.5">
      <c r="A2176" s="70">
        <v>540806</v>
      </c>
      <c r="B2176" s="71" t="s">
        <v>2261</v>
      </c>
      <c r="C2176" s="180"/>
      <c r="D2176" s="165">
        <v>41959</v>
      </c>
      <c r="E2176" s="158">
        <v>217915879</v>
      </c>
      <c r="F2176" s="82" t="s">
        <v>641</v>
      </c>
      <c r="G2176" s="181"/>
    </row>
    <row r="2177" spans="1:7" ht="22.5">
      <c r="A2177" s="70">
        <v>540806</v>
      </c>
      <c r="B2177" s="71" t="s">
        <v>2261</v>
      </c>
      <c r="C2177" s="180"/>
      <c r="D2177" s="165">
        <v>85520</v>
      </c>
      <c r="E2177" s="158">
        <v>219715897</v>
      </c>
      <c r="F2177" s="82" t="s">
        <v>642</v>
      </c>
      <c r="G2177" s="181"/>
    </row>
    <row r="2178" spans="1:7" ht="22.5">
      <c r="A2178" s="70">
        <v>540806</v>
      </c>
      <c r="B2178" s="71" t="s">
        <v>2261</v>
      </c>
      <c r="C2178" s="180"/>
      <c r="D2178" s="165">
        <v>361262</v>
      </c>
      <c r="E2178" s="158" t="s">
        <v>643</v>
      </c>
      <c r="F2178" s="82" t="s">
        <v>644</v>
      </c>
      <c r="G2178" s="181"/>
    </row>
    <row r="2179" spans="1:7" ht="22.5">
      <c r="A2179" s="70">
        <v>540806</v>
      </c>
      <c r="B2179" s="71" t="s">
        <v>2261</v>
      </c>
      <c r="C2179" s="180"/>
      <c r="D2179" s="165">
        <v>439839</v>
      </c>
      <c r="E2179" s="158">
        <v>214217042</v>
      </c>
      <c r="F2179" s="82" t="s">
        <v>645</v>
      </c>
      <c r="G2179" s="181"/>
    </row>
    <row r="2180" spans="1:7" ht="22.5">
      <c r="A2180" s="70">
        <v>540806</v>
      </c>
      <c r="B2180" s="71" t="s">
        <v>2261</v>
      </c>
      <c r="C2180" s="180"/>
      <c r="D2180" s="165">
        <v>177442</v>
      </c>
      <c r="E2180" s="158">
        <v>215017050</v>
      </c>
      <c r="F2180" s="82" t="s">
        <v>646</v>
      </c>
      <c r="G2180" s="181"/>
    </row>
    <row r="2181" spans="1:7" ht="22.5">
      <c r="A2181" s="70">
        <v>540806</v>
      </c>
      <c r="B2181" s="71" t="s">
        <v>2261</v>
      </c>
      <c r="C2181" s="180"/>
      <c r="D2181" s="165">
        <v>144887</v>
      </c>
      <c r="E2181" s="158">
        <v>218817088</v>
      </c>
      <c r="F2181" s="82" t="s">
        <v>647</v>
      </c>
      <c r="G2181" s="181"/>
    </row>
    <row r="2182" spans="1:7" ht="22.5">
      <c r="A2182" s="70">
        <v>540806</v>
      </c>
      <c r="B2182" s="71" t="s">
        <v>2261</v>
      </c>
      <c r="C2182" s="180"/>
      <c r="D2182" s="165">
        <v>536992</v>
      </c>
      <c r="E2182" s="158">
        <v>217417174</v>
      </c>
      <c r="F2182" s="82" t="s">
        <v>648</v>
      </c>
      <c r="G2182" s="181"/>
    </row>
    <row r="2183" spans="1:7" ht="22.5">
      <c r="A2183" s="70">
        <v>540806</v>
      </c>
      <c r="B2183" s="71" t="s">
        <v>2261</v>
      </c>
      <c r="C2183" s="180"/>
      <c r="D2183" s="165">
        <v>143069</v>
      </c>
      <c r="E2183" s="158">
        <v>217217272</v>
      </c>
      <c r="F2183" s="82" t="s">
        <v>649</v>
      </c>
      <c r="G2183" s="181"/>
    </row>
    <row r="2184" spans="1:7" ht="22.5">
      <c r="A2184" s="70">
        <v>540806</v>
      </c>
      <c r="B2184" s="71" t="s">
        <v>2261</v>
      </c>
      <c r="C2184" s="180"/>
      <c r="D2184" s="165">
        <v>889058</v>
      </c>
      <c r="E2184" s="158">
        <v>218017380</v>
      </c>
      <c r="F2184" s="82" t="s">
        <v>650</v>
      </c>
      <c r="G2184" s="181"/>
    </row>
    <row r="2185" spans="1:7" ht="22.5">
      <c r="A2185" s="70">
        <v>540806</v>
      </c>
      <c r="B2185" s="71" t="s">
        <v>2261</v>
      </c>
      <c r="C2185" s="180"/>
      <c r="D2185" s="165">
        <v>92502</v>
      </c>
      <c r="E2185" s="158">
        <v>218817388</v>
      </c>
      <c r="F2185" s="82" t="s">
        <v>651</v>
      </c>
      <c r="G2185" s="181"/>
    </row>
    <row r="2186" spans="1:7" ht="22.5">
      <c r="A2186" s="70">
        <v>540806</v>
      </c>
      <c r="B2186" s="71" t="s">
        <v>2261</v>
      </c>
      <c r="C2186" s="180"/>
      <c r="D2186" s="165">
        <v>251233</v>
      </c>
      <c r="E2186" s="158">
        <v>213317433</v>
      </c>
      <c r="F2186" s="82" t="s">
        <v>652</v>
      </c>
      <c r="G2186" s="181"/>
    </row>
    <row r="2187" spans="1:7" ht="22.5">
      <c r="A2187" s="70">
        <v>540806</v>
      </c>
      <c r="B2187" s="71" t="s">
        <v>2261</v>
      </c>
      <c r="C2187" s="180"/>
      <c r="D2187" s="165">
        <v>116091</v>
      </c>
      <c r="E2187" s="158">
        <v>214217442</v>
      </c>
      <c r="F2187" s="82" t="s">
        <v>653</v>
      </c>
      <c r="G2187" s="181"/>
    </row>
    <row r="2188" spans="1:7" ht="22.5">
      <c r="A2188" s="70">
        <v>540806</v>
      </c>
      <c r="B2188" s="71" t="s">
        <v>2261</v>
      </c>
      <c r="C2188" s="180"/>
      <c r="D2188" s="165">
        <v>182726</v>
      </c>
      <c r="E2188" s="158">
        <v>214417444</v>
      </c>
      <c r="F2188" s="82" t="s">
        <v>654</v>
      </c>
      <c r="G2188" s="181"/>
    </row>
    <row r="2189" spans="1:7" ht="22.5">
      <c r="A2189" s="70">
        <v>540806</v>
      </c>
      <c r="B2189" s="71" t="s">
        <v>2261</v>
      </c>
      <c r="C2189" s="180"/>
      <c r="D2189" s="165">
        <v>34395</v>
      </c>
      <c r="E2189" s="158">
        <v>214617446</v>
      </c>
      <c r="F2189" s="82" t="s">
        <v>655</v>
      </c>
      <c r="G2189" s="181"/>
    </row>
    <row r="2190" spans="1:7" ht="22.5">
      <c r="A2190" s="70">
        <v>540806</v>
      </c>
      <c r="B2190" s="71" t="s">
        <v>2261</v>
      </c>
      <c r="C2190" s="180"/>
      <c r="D2190" s="165">
        <v>291528</v>
      </c>
      <c r="E2190" s="158">
        <v>218617486</v>
      </c>
      <c r="F2190" s="82" t="s">
        <v>656</v>
      </c>
      <c r="G2190" s="181"/>
    </row>
    <row r="2191" spans="1:7" ht="22.5">
      <c r="A2191" s="70">
        <v>540806</v>
      </c>
      <c r="B2191" s="71" t="s">
        <v>2261</v>
      </c>
      <c r="C2191" s="180"/>
      <c r="D2191" s="165">
        <v>95477</v>
      </c>
      <c r="E2191" s="158">
        <v>219517495</v>
      </c>
      <c r="F2191" s="82" t="s">
        <v>657</v>
      </c>
      <c r="G2191" s="181"/>
    </row>
    <row r="2192" spans="1:7" ht="22.5">
      <c r="A2192" s="70">
        <v>540806</v>
      </c>
      <c r="B2192" s="71" t="s">
        <v>2261</v>
      </c>
      <c r="C2192" s="180"/>
      <c r="D2192" s="165">
        <v>202460</v>
      </c>
      <c r="E2192" s="158">
        <v>211317513</v>
      </c>
      <c r="F2192" s="82" t="s">
        <v>658</v>
      </c>
      <c r="G2192" s="181"/>
    </row>
    <row r="2193" spans="1:7" ht="22.5">
      <c r="A2193" s="70">
        <v>540806</v>
      </c>
      <c r="B2193" s="71" t="s">
        <v>2261</v>
      </c>
      <c r="C2193" s="180"/>
      <c r="D2193" s="165">
        <v>184113</v>
      </c>
      <c r="E2193" s="158">
        <v>212417524</v>
      </c>
      <c r="F2193" s="82" t="s">
        <v>659</v>
      </c>
      <c r="G2193" s="181"/>
    </row>
    <row r="2194" spans="1:7" ht="22.5">
      <c r="A2194" s="70">
        <v>540806</v>
      </c>
      <c r="B2194" s="71" t="s">
        <v>2261</v>
      </c>
      <c r="C2194" s="180"/>
      <c r="D2194" s="165">
        <v>300836</v>
      </c>
      <c r="E2194" s="158">
        <v>214117541</v>
      </c>
      <c r="F2194" s="82" t="s">
        <v>660</v>
      </c>
      <c r="G2194" s="181"/>
    </row>
    <row r="2195" spans="1:7" ht="22.5">
      <c r="A2195" s="70">
        <v>540806</v>
      </c>
      <c r="B2195" s="71" t="s">
        <v>2261</v>
      </c>
      <c r="C2195" s="180"/>
      <c r="D2195" s="165">
        <v>744866</v>
      </c>
      <c r="E2195" s="158">
        <v>211527615</v>
      </c>
      <c r="F2195" s="82" t="s">
        <v>661</v>
      </c>
      <c r="G2195" s="181"/>
    </row>
    <row r="2196" spans="1:7" ht="22.5">
      <c r="A2196" s="70">
        <v>540806</v>
      </c>
      <c r="B2196" s="71" t="s">
        <v>2261</v>
      </c>
      <c r="C2196" s="180"/>
      <c r="D2196" s="165">
        <v>132457</v>
      </c>
      <c r="E2196" s="158">
        <v>211617616</v>
      </c>
      <c r="F2196" s="82" t="s">
        <v>2986</v>
      </c>
      <c r="G2196" s="181"/>
    </row>
    <row r="2197" spans="1:7" ht="22.5">
      <c r="A2197" s="70">
        <v>540806</v>
      </c>
      <c r="B2197" s="71" t="s">
        <v>2261</v>
      </c>
      <c r="C2197" s="180"/>
      <c r="D2197" s="165">
        <v>263672</v>
      </c>
      <c r="E2197" s="158">
        <v>215317653</v>
      </c>
      <c r="F2197" s="82" t="s">
        <v>662</v>
      </c>
      <c r="G2197" s="181"/>
    </row>
    <row r="2198" spans="1:7" ht="22.5">
      <c r="A2198" s="70">
        <v>540806</v>
      </c>
      <c r="B2198" s="71" t="s">
        <v>2261</v>
      </c>
      <c r="C2198" s="180"/>
      <c r="D2198" s="165">
        <v>343060</v>
      </c>
      <c r="E2198" s="158">
        <v>216217662</v>
      </c>
      <c r="F2198" s="82" t="s">
        <v>663</v>
      </c>
      <c r="G2198" s="181"/>
    </row>
    <row r="2199" spans="1:7" ht="22.5">
      <c r="A2199" s="70">
        <v>540806</v>
      </c>
      <c r="B2199" s="71" t="s">
        <v>2261</v>
      </c>
      <c r="C2199" s="180"/>
      <c r="D2199" s="165">
        <v>71940</v>
      </c>
      <c r="E2199" s="158">
        <v>216517665</v>
      </c>
      <c r="F2199" s="82" t="s">
        <v>664</v>
      </c>
      <c r="G2199" s="181"/>
    </row>
    <row r="2200" spans="1:7" ht="22.5">
      <c r="A2200" s="70">
        <v>540806</v>
      </c>
      <c r="B2200" s="71" t="s">
        <v>2261</v>
      </c>
      <c r="C2200" s="180"/>
      <c r="D2200" s="165">
        <v>348737</v>
      </c>
      <c r="E2200" s="158">
        <v>217717777</v>
      </c>
      <c r="F2200" s="82" t="s">
        <v>665</v>
      </c>
      <c r="G2200" s="181"/>
    </row>
    <row r="2201" spans="1:7" ht="22.5">
      <c r="A2201" s="70">
        <v>540806</v>
      </c>
      <c r="B2201" s="71" t="s">
        <v>2261</v>
      </c>
      <c r="C2201" s="180"/>
      <c r="D2201" s="165">
        <v>130501</v>
      </c>
      <c r="E2201" s="158">
        <v>216717867</v>
      </c>
      <c r="F2201" s="82" t="s">
        <v>666</v>
      </c>
      <c r="G2201" s="181"/>
    </row>
    <row r="2202" spans="1:7" ht="22.5">
      <c r="A2202" s="70">
        <v>540806</v>
      </c>
      <c r="B2202" s="71" t="s">
        <v>2261</v>
      </c>
      <c r="C2202" s="180"/>
      <c r="D2202" s="165">
        <v>478964</v>
      </c>
      <c r="E2202" s="158">
        <v>217317873</v>
      </c>
      <c r="F2202" s="82" t="s">
        <v>667</v>
      </c>
      <c r="G2202" s="181"/>
    </row>
    <row r="2203" spans="1:7" ht="22.5">
      <c r="A2203" s="70">
        <v>540806</v>
      </c>
      <c r="B2203" s="71" t="s">
        <v>2261</v>
      </c>
      <c r="C2203" s="180"/>
      <c r="D2203" s="165">
        <v>193875</v>
      </c>
      <c r="E2203" s="158">
        <v>217717877</v>
      </c>
      <c r="F2203" s="82" t="s">
        <v>668</v>
      </c>
      <c r="G2203" s="181"/>
    </row>
    <row r="2204" spans="1:7" ht="22.5">
      <c r="A2204" s="70">
        <v>540806</v>
      </c>
      <c r="B2204" s="71" t="s">
        <v>2261</v>
      </c>
      <c r="C2204" s="180"/>
      <c r="D2204" s="165">
        <v>107520</v>
      </c>
      <c r="E2204" s="158">
        <v>212918029</v>
      </c>
      <c r="F2204" s="82" t="s">
        <v>669</v>
      </c>
      <c r="G2204" s="181"/>
    </row>
    <row r="2205" spans="1:7" ht="22.5">
      <c r="A2205" s="70">
        <v>540806</v>
      </c>
      <c r="B2205" s="71" t="s">
        <v>2261</v>
      </c>
      <c r="C2205" s="180"/>
      <c r="D2205" s="165">
        <v>193306</v>
      </c>
      <c r="E2205" s="158">
        <v>219418094</v>
      </c>
      <c r="F2205" s="82" t="s">
        <v>670</v>
      </c>
      <c r="G2205" s="181"/>
    </row>
    <row r="2206" spans="1:7" ht="22.5">
      <c r="A2206" s="70">
        <v>540806</v>
      </c>
      <c r="B2206" s="71" t="s">
        <v>2261</v>
      </c>
      <c r="C2206" s="180"/>
      <c r="D2206" s="165">
        <v>593823</v>
      </c>
      <c r="E2206" s="158">
        <v>215018150</v>
      </c>
      <c r="F2206" s="82" t="s">
        <v>671</v>
      </c>
      <c r="G2206" s="181"/>
    </row>
    <row r="2207" spans="1:7" ht="22.5">
      <c r="A2207" s="70">
        <v>540806</v>
      </c>
      <c r="B2207" s="71" t="s">
        <v>2261</v>
      </c>
      <c r="C2207" s="180"/>
      <c r="D2207" s="165">
        <v>212350</v>
      </c>
      <c r="E2207" s="158" t="s">
        <v>672</v>
      </c>
      <c r="F2207" s="82" t="s">
        <v>673</v>
      </c>
      <c r="G2207" s="181"/>
    </row>
    <row r="2208" spans="1:7" ht="22.5">
      <c r="A2208" s="70">
        <v>540806</v>
      </c>
      <c r="B2208" s="71" t="s">
        <v>2261</v>
      </c>
      <c r="C2208" s="180"/>
      <c r="D2208" s="165">
        <v>254706</v>
      </c>
      <c r="E2208" s="158" t="s">
        <v>674</v>
      </c>
      <c r="F2208" s="82" t="s">
        <v>675</v>
      </c>
      <c r="G2208" s="181"/>
    </row>
    <row r="2209" spans="1:7" ht="22.5">
      <c r="A2209" s="70">
        <v>540806</v>
      </c>
      <c r="B2209" s="71" t="s">
        <v>2261</v>
      </c>
      <c r="C2209" s="180"/>
      <c r="D2209" s="165">
        <v>250555</v>
      </c>
      <c r="E2209" s="158" t="s">
        <v>676</v>
      </c>
      <c r="F2209" s="82" t="s">
        <v>677</v>
      </c>
      <c r="G2209" s="181"/>
    </row>
    <row r="2210" spans="1:7" ht="22.5">
      <c r="A2210" s="70">
        <v>540806</v>
      </c>
      <c r="B2210" s="71" t="s">
        <v>2261</v>
      </c>
      <c r="C2210" s="180"/>
      <c r="D2210" s="165">
        <v>349232</v>
      </c>
      <c r="E2210" s="158" t="s">
        <v>678</v>
      </c>
      <c r="F2210" s="82" t="s">
        <v>679</v>
      </c>
      <c r="G2210" s="181"/>
    </row>
    <row r="2211" spans="1:7" ht="22.5">
      <c r="A2211" s="70">
        <v>540806</v>
      </c>
      <c r="B2211" s="71" t="s">
        <v>2261</v>
      </c>
      <c r="C2211" s="180"/>
      <c r="D2211" s="165">
        <v>288131</v>
      </c>
      <c r="E2211" s="158" t="s">
        <v>680</v>
      </c>
      <c r="F2211" s="82" t="s">
        <v>681</v>
      </c>
      <c r="G2211" s="181"/>
    </row>
    <row r="2212" spans="1:7" ht="22.5">
      <c r="A2212" s="70">
        <v>540806</v>
      </c>
      <c r="B2212" s="71" t="s">
        <v>2261</v>
      </c>
      <c r="C2212" s="180"/>
      <c r="D2212" s="165">
        <v>59242</v>
      </c>
      <c r="E2212" s="158" t="s">
        <v>682</v>
      </c>
      <c r="F2212" s="82" t="s">
        <v>683</v>
      </c>
      <c r="G2212" s="181"/>
    </row>
    <row r="2213" spans="1:7" ht="22.5">
      <c r="A2213" s="70">
        <v>540806</v>
      </c>
      <c r="B2213" s="71" t="s">
        <v>2261</v>
      </c>
      <c r="C2213" s="180"/>
      <c r="D2213" s="165">
        <v>667470</v>
      </c>
      <c r="E2213" s="158" t="s">
        <v>684</v>
      </c>
      <c r="F2213" s="82" t="s">
        <v>685</v>
      </c>
      <c r="G2213" s="181"/>
    </row>
    <row r="2214" spans="1:7" ht="22.5">
      <c r="A2214" s="70">
        <v>540806</v>
      </c>
      <c r="B2214" s="71" t="s">
        <v>2261</v>
      </c>
      <c r="C2214" s="180"/>
      <c r="D2214" s="165">
        <v>229139</v>
      </c>
      <c r="E2214" s="158">
        <v>211018610</v>
      </c>
      <c r="F2214" s="82" t="s">
        <v>686</v>
      </c>
      <c r="G2214" s="181"/>
    </row>
    <row r="2215" spans="1:7" ht="22.5">
      <c r="A2215" s="70">
        <v>540806</v>
      </c>
      <c r="B2215" s="71" t="s">
        <v>2261</v>
      </c>
      <c r="C2215" s="180"/>
      <c r="D2215" s="165">
        <v>918287</v>
      </c>
      <c r="E2215" s="158">
        <v>215318753</v>
      </c>
      <c r="F2215" s="82" t="s">
        <v>687</v>
      </c>
      <c r="G2215" s="181"/>
    </row>
    <row r="2216" spans="1:7" ht="22.5">
      <c r="A2216" s="70">
        <v>540806</v>
      </c>
      <c r="B2216" s="71" t="s">
        <v>2261</v>
      </c>
      <c r="C2216" s="180"/>
      <c r="D2216" s="165">
        <v>217421</v>
      </c>
      <c r="E2216" s="158">
        <v>215618756</v>
      </c>
      <c r="F2216" s="82" t="s">
        <v>688</v>
      </c>
      <c r="G2216" s="181"/>
    </row>
    <row r="2217" spans="1:7" ht="22.5">
      <c r="A2217" s="70">
        <v>540806</v>
      </c>
      <c r="B2217" s="71" t="s">
        <v>2261</v>
      </c>
      <c r="C2217" s="180"/>
      <c r="D2217" s="165">
        <v>143203</v>
      </c>
      <c r="E2217" s="158">
        <v>218518785</v>
      </c>
      <c r="F2217" s="82" t="s">
        <v>689</v>
      </c>
      <c r="G2217" s="181"/>
    </row>
    <row r="2218" spans="1:7" ht="22.5">
      <c r="A2218" s="70">
        <v>540806</v>
      </c>
      <c r="B2218" s="71" t="s">
        <v>2261</v>
      </c>
      <c r="C2218" s="180"/>
      <c r="D2218" s="165">
        <v>172498</v>
      </c>
      <c r="E2218" s="158">
        <v>216018860</v>
      </c>
      <c r="F2218" s="82" t="s">
        <v>3241</v>
      </c>
      <c r="G2218" s="181"/>
    </row>
    <row r="2219" spans="1:7" ht="22.5">
      <c r="A2219" s="70">
        <v>540806</v>
      </c>
      <c r="B2219" s="71" t="s">
        <v>2261</v>
      </c>
      <c r="C2219" s="180"/>
      <c r="D2219" s="165">
        <v>269454</v>
      </c>
      <c r="E2219" s="158" t="s">
        <v>690</v>
      </c>
      <c r="F2219" s="82" t="s">
        <v>691</v>
      </c>
      <c r="G2219" s="181"/>
    </row>
    <row r="2220" spans="1:7" ht="22.5">
      <c r="A2220" s="70">
        <v>540806</v>
      </c>
      <c r="B2220" s="71" t="s">
        <v>2261</v>
      </c>
      <c r="C2220" s="180"/>
      <c r="D2220" s="165">
        <v>369244</v>
      </c>
      <c r="E2220" s="158" t="s">
        <v>472</v>
      </c>
      <c r="F2220" s="82" t="s">
        <v>3088</v>
      </c>
      <c r="G2220" s="181"/>
    </row>
    <row r="2221" spans="1:7" ht="22.5">
      <c r="A2221" s="70">
        <v>540806</v>
      </c>
      <c r="B2221" s="71" t="s">
        <v>2261</v>
      </c>
      <c r="C2221" s="180"/>
      <c r="D2221" s="165">
        <v>286437</v>
      </c>
      <c r="E2221" s="158" t="s">
        <v>692</v>
      </c>
      <c r="F2221" s="82" t="s">
        <v>693</v>
      </c>
      <c r="G2221" s="181"/>
    </row>
    <row r="2222" spans="1:7" ht="22.5">
      <c r="A2222" s="70">
        <v>540806</v>
      </c>
      <c r="B2222" s="71" t="s">
        <v>2261</v>
      </c>
      <c r="C2222" s="180"/>
      <c r="D2222" s="165">
        <v>595327</v>
      </c>
      <c r="E2222" s="158" t="s">
        <v>167</v>
      </c>
      <c r="F2222" s="82" t="s">
        <v>2971</v>
      </c>
      <c r="G2222" s="181"/>
    </row>
    <row r="2223" spans="1:7" ht="22.5">
      <c r="A2223" s="70">
        <v>540806</v>
      </c>
      <c r="B2223" s="71" t="s">
        <v>2261</v>
      </c>
      <c r="C2223" s="180"/>
      <c r="D2223" s="165">
        <v>370699</v>
      </c>
      <c r="E2223" s="158" t="s">
        <v>694</v>
      </c>
      <c r="F2223" s="82" t="s">
        <v>695</v>
      </c>
      <c r="G2223" s="181"/>
    </row>
    <row r="2224" spans="1:7" ht="22.5">
      <c r="A2224" s="70">
        <v>540806</v>
      </c>
      <c r="B2224" s="71" t="s">
        <v>2261</v>
      </c>
      <c r="C2224" s="180"/>
      <c r="D2224" s="165">
        <v>489331</v>
      </c>
      <c r="E2224" s="158" t="s">
        <v>696</v>
      </c>
      <c r="F2224" s="82" t="s">
        <v>697</v>
      </c>
      <c r="G2224" s="181"/>
    </row>
    <row r="2225" spans="1:7" ht="22.5">
      <c r="A2225" s="70">
        <v>540806</v>
      </c>
      <c r="B2225" s="71" t="s">
        <v>2261</v>
      </c>
      <c r="C2225" s="180"/>
      <c r="D2225" s="165">
        <v>535231</v>
      </c>
      <c r="E2225" s="158">
        <v>213719137</v>
      </c>
      <c r="F2225" s="82" t="s">
        <v>698</v>
      </c>
      <c r="G2225" s="181"/>
    </row>
    <row r="2226" spans="1:7" ht="22.5">
      <c r="A2226" s="70">
        <v>540806</v>
      </c>
      <c r="B2226" s="71" t="s">
        <v>2261</v>
      </c>
      <c r="C2226" s="180"/>
      <c r="D2226" s="165">
        <v>596855</v>
      </c>
      <c r="E2226" s="158">
        <v>214219142</v>
      </c>
      <c r="F2226" s="82" t="s">
        <v>699</v>
      </c>
      <c r="G2226" s="181"/>
    </row>
    <row r="2227" spans="1:7" ht="22.5">
      <c r="A2227" s="70">
        <v>540806</v>
      </c>
      <c r="B2227" s="71" t="s">
        <v>2261</v>
      </c>
      <c r="C2227" s="180"/>
      <c r="D2227" s="165">
        <v>409385</v>
      </c>
      <c r="E2227" s="158">
        <v>211219212</v>
      </c>
      <c r="F2227" s="82" t="s">
        <v>700</v>
      </c>
      <c r="G2227" s="181"/>
    </row>
    <row r="2228" spans="1:7" ht="22.5">
      <c r="A2228" s="70">
        <v>540806</v>
      </c>
      <c r="B2228" s="71" t="s">
        <v>2261</v>
      </c>
      <c r="C2228" s="180"/>
      <c r="D2228" s="165">
        <v>628823</v>
      </c>
      <c r="E2228" s="158">
        <v>215619256</v>
      </c>
      <c r="F2228" s="82" t="s">
        <v>701</v>
      </c>
      <c r="G2228" s="181"/>
    </row>
    <row r="2229" spans="1:7" ht="22.5">
      <c r="A2229" s="70">
        <v>540806</v>
      </c>
      <c r="B2229" s="71" t="s">
        <v>2261</v>
      </c>
      <c r="C2229" s="180"/>
      <c r="D2229" s="165">
        <v>71893</v>
      </c>
      <c r="E2229" s="158">
        <v>219019290</v>
      </c>
      <c r="F2229" s="82" t="s">
        <v>3023</v>
      </c>
      <c r="G2229" s="181"/>
    </row>
    <row r="2230" spans="1:7" ht="22.5">
      <c r="A2230" s="70">
        <v>540806</v>
      </c>
      <c r="B2230" s="71" t="s">
        <v>2261</v>
      </c>
      <c r="C2230" s="180"/>
      <c r="D2230" s="165">
        <v>783468</v>
      </c>
      <c r="E2230" s="158">
        <v>211819318</v>
      </c>
      <c r="F2230" s="82" t="s">
        <v>702</v>
      </c>
      <c r="G2230" s="181"/>
    </row>
    <row r="2231" spans="1:7" ht="22.5">
      <c r="A2231" s="70">
        <v>540806</v>
      </c>
      <c r="B2231" s="71" t="s">
        <v>2261</v>
      </c>
      <c r="C2231" s="180"/>
      <c r="D2231" s="165">
        <v>504069</v>
      </c>
      <c r="E2231" s="158">
        <v>215519355</v>
      </c>
      <c r="F2231" s="82" t="s">
        <v>703</v>
      </c>
      <c r="G2231" s="181"/>
    </row>
    <row r="2232" spans="1:7" ht="22.5">
      <c r="A2232" s="70">
        <v>540806</v>
      </c>
      <c r="B2232" s="71" t="s">
        <v>2261</v>
      </c>
      <c r="C2232" s="180"/>
      <c r="D2232" s="165">
        <v>285768</v>
      </c>
      <c r="E2232" s="158">
        <v>216419364</v>
      </c>
      <c r="F2232" s="82" t="s">
        <v>704</v>
      </c>
      <c r="G2232" s="181"/>
    </row>
    <row r="2233" spans="1:7" ht="22.5">
      <c r="A2233" s="70">
        <v>540806</v>
      </c>
      <c r="B2233" s="71" t="s">
        <v>2261</v>
      </c>
      <c r="C2233" s="180"/>
      <c r="D2233" s="165">
        <v>311558</v>
      </c>
      <c r="E2233" s="158">
        <v>219219392</v>
      </c>
      <c r="F2233" s="82" t="s">
        <v>705</v>
      </c>
      <c r="G2233" s="181"/>
    </row>
    <row r="2234" spans="1:7" ht="22.5">
      <c r="A2234" s="70">
        <v>540806</v>
      </c>
      <c r="B2234" s="71" t="s">
        <v>2261</v>
      </c>
      <c r="C2234" s="180"/>
      <c r="D2234" s="165">
        <v>391965</v>
      </c>
      <c r="E2234" s="158">
        <v>219719397</v>
      </c>
      <c r="F2234" s="82" t="s">
        <v>706</v>
      </c>
      <c r="G2234" s="181"/>
    </row>
    <row r="2235" spans="1:7" ht="22.5">
      <c r="A2235" s="70">
        <v>540806</v>
      </c>
      <c r="B2235" s="71" t="s">
        <v>2261</v>
      </c>
      <c r="C2235" s="180"/>
      <c r="D2235" s="165">
        <v>466314</v>
      </c>
      <c r="E2235" s="158">
        <v>211819418</v>
      </c>
      <c r="F2235" s="82" t="s">
        <v>707</v>
      </c>
      <c r="G2235" s="181"/>
    </row>
    <row r="2236" spans="1:7" ht="22.5">
      <c r="A2236" s="70">
        <v>540806</v>
      </c>
      <c r="B2236" s="71" t="s">
        <v>2261</v>
      </c>
      <c r="C2236" s="180"/>
      <c r="D2236" s="165">
        <v>329467</v>
      </c>
      <c r="E2236" s="158">
        <v>215019450</v>
      </c>
      <c r="F2236" s="82" t="s">
        <v>708</v>
      </c>
      <c r="G2236" s="181"/>
    </row>
    <row r="2237" spans="1:7" ht="22.5">
      <c r="A2237" s="70">
        <v>540806</v>
      </c>
      <c r="B2237" s="71" t="s">
        <v>2261</v>
      </c>
      <c r="C2237" s="180"/>
      <c r="D2237" s="165">
        <v>358618</v>
      </c>
      <c r="E2237" s="158">
        <v>215519455</v>
      </c>
      <c r="F2237" s="82" t="s">
        <v>709</v>
      </c>
      <c r="G2237" s="181"/>
    </row>
    <row r="2238" spans="1:7" ht="22.5">
      <c r="A2238" s="70">
        <v>540806</v>
      </c>
      <c r="B2238" s="71" t="s">
        <v>2261</v>
      </c>
      <c r="C2238" s="180"/>
      <c r="D2238" s="165">
        <v>408038</v>
      </c>
      <c r="E2238" s="158">
        <v>217319473</v>
      </c>
      <c r="F2238" s="82" t="s">
        <v>3328</v>
      </c>
      <c r="G2238" s="181"/>
    </row>
    <row r="2239" spans="1:7" ht="22.5">
      <c r="A2239" s="70">
        <v>540806</v>
      </c>
      <c r="B2239" s="71" t="s">
        <v>2261</v>
      </c>
      <c r="C2239" s="180"/>
      <c r="D2239" s="165">
        <v>113717</v>
      </c>
      <c r="E2239" s="158">
        <v>211319513</v>
      </c>
      <c r="F2239" s="82" t="s">
        <v>710</v>
      </c>
      <c r="G2239" s="181"/>
    </row>
    <row r="2240" spans="1:7" ht="22.5">
      <c r="A2240" s="70">
        <v>540806</v>
      </c>
      <c r="B2240" s="71" t="s">
        <v>2261</v>
      </c>
      <c r="C2240" s="180"/>
      <c r="D2240" s="165">
        <v>665901</v>
      </c>
      <c r="E2240" s="158">
        <v>211719517</v>
      </c>
      <c r="F2240" s="82" t="s">
        <v>581</v>
      </c>
      <c r="G2240" s="181"/>
    </row>
    <row r="2241" spans="1:7" ht="22.5">
      <c r="A2241" s="70">
        <v>540806</v>
      </c>
      <c r="B2241" s="71" t="s">
        <v>2261</v>
      </c>
      <c r="C2241" s="180"/>
      <c r="D2241" s="165">
        <v>470711</v>
      </c>
      <c r="E2241" s="158">
        <v>213219532</v>
      </c>
      <c r="F2241" s="82" t="s">
        <v>711</v>
      </c>
      <c r="G2241" s="181"/>
    </row>
    <row r="2242" spans="1:7" ht="22.5">
      <c r="A2242" s="70">
        <v>540806</v>
      </c>
      <c r="B2242" s="71" t="s">
        <v>2261</v>
      </c>
      <c r="C2242" s="180"/>
      <c r="D2242" s="165">
        <v>126509</v>
      </c>
      <c r="E2242" s="158">
        <v>213319533</v>
      </c>
      <c r="F2242" s="82" t="s">
        <v>712</v>
      </c>
      <c r="G2242" s="181"/>
    </row>
    <row r="2243" spans="1:7" ht="22.5">
      <c r="A2243" s="70">
        <v>540806</v>
      </c>
      <c r="B2243" s="71" t="s">
        <v>2261</v>
      </c>
      <c r="C2243" s="180"/>
      <c r="D2243" s="165">
        <v>388355</v>
      </c>
      <c r="E2243" s="158">
        <v>214819548</v>
      </c>
      <c r="F2243" s="82" t="s">
        <v>713</v>
      </c>
      <c r="G2243" s="181"/>
    </row>
    <row r="2244" spans="1:7" ht="22.5">
      <c r="A2244" s="70">
        <v>540806</v>
      </c>
      <c r="B2244" s="71" t="s">
        <v>2261</v>
      </c>
      <c r="C2244" s="180"/>
      <c r="D2244" s="165">
        <v>494789</v>
      </c>
      <c r="E2244" s="158">
        <v>217319573</v>
      </c>
      <c r="F2244" s="82" t="s">
        <v>714</v>
      </c>
      <c r="G2244" s="181"/>
    </row>
    <row r="2245" spans="1:7" ht="22.5">
      <c r="A2245" s="70">
        <v>540806</v>
      </c>
      <c r="B2245" s="71" t="s">
        <v>2261</v>
      </c>
      <c r="C2245" s="180"/>
      <c r="D2245" s="165">
        <v>258273</v>
      </c>
      <c r="E2245" s="158">
        <v>218519585</v>
      </c>
      <c r="F2245" s="82" t="s">
        <v>715</v>
      </c>
      <c r="G2245" s="181"/>
    </row>
    <row r="2246" spans="1:7" ht="22.5">
      <c r="A2246" s="70">
        <v>540806</v>
      </c>
      <c r="B2246" s="71" t="s">
        <v>2261</v>
      </c>
      <c r="C2246" s="180"/>
      <c r="D2246" s="165">
        <v>122028</v>
      </c>
      <c r="E2246" s="158">
        <v>212219622</v>
      </c>
      <c r="F2246" s="82" t="s">
        <v>716</v>
      </c>
      <c r="G2246" s="181"/>
    </row>
    <row r="2247" spans="1:7" ht="22.5">
      <c r="A2247" s="70">
        <v>540806</v>
      </c>
      <c r="B2247" s="71" t="s">
        <v>2261</v>
      </c>
      <c r="C2247" s="180"/>
      <c r="D2247" s="165">
        <v>158957</v>
      </c>
      <c r="E2247" s="158">
        <v>219319693</v>
      </c>
      <c r="F2247" s="82" t="s">
        <v>717</v>
      </c>
      <c r="G2247" s="181"/>
    </row>
    <row r="2248" spans="1:7" ht="22.5">
      <c r="A2248" s="70">
        <v>540806</v>
      </c>
      <c r="B2248" s="71" t="s">
        <v>2261</v>
      </c>
      <c r="C2248" s="180"/>
      <c r="D2248" s="165">
        <v>943715</v>
      </c>
      <c r="E2248" s="158">
        <v>219819698</v>
      </c>
      <c r="F2248" s="82" t="s">
        <v>718</v>
      </c>
      <c r="G2248" s="181"/>
    </row>
    <row r="2249" spans="1:7" ht="22.5">
      <c r="A2249" s="70">
        <v>540806</v>
      </c>
      <c r="B2249" s="71" t="s">
        <v>2261</v>
      </c>
      <c r="C2249" s="180"/>
      <c r="D2249" s="165">
        <v>143641</v>
      </c>
      <c r="E2249" s="158">
        <v>210119701</v>
      </c>
      <c r="F2249" s="82" t="s">
        <v>477</v>
      </c>
      <c r="G2249" s="181"/>
    </row>
    <row r="2250" spans="1:7" ht="22.5">
      <c r="A2250" s="70">
        <v>540806</v>
      </c>
      <c r="B2250" s="71" t="s">
        <v>2261</v>
      </c>
      <c r="C2250" s="180"/>
      <c r="D2250" s="165">
        <v>601375</v>
      </c>
      <c r="E2250" s="158">
        <v>214319743</v>
      </c>
      <c r="F2250" s="82" t="s">
        <v>719</v>
      </c>
      <c r="G2250" s="181"/>
    </row>
    <row r="2251" spans="1:7" ht="22.5">
      <c r="A2251" s="70">
        <v>540806</v>
      </c>
      <c r="B2251" s="71" t="s">
        <v>2261</v>
      </c>
      <c r="C2251" s="180"/>
      <c r="D2251" s="165">
        <v>171105</v>
      </c>
      <c r="E2251" s="158">
        <v>216019760</v>
      </c>
      <c r="F2251" s="82" t="s">
        <v>720</v>
      </c>
      <c r="G2251" s="181"/>
    </row>
    <row r="2252" spans="1:7" ht="22.5">
      <c r="A2252" s="70">
        <v>540806</v>
      </c>
      <c r="B2252" s="71" t="s">
        <v>2261</v>
      </c>
      <c r="C2252" s="180"/>
      <c r="D2252" s="165">
        <v>328782</v>
      </c>
      <c r="E2252" s="158">
        <v>218019780</v>
      </c>
      <c r="F2252" s="82" t="s">
        <v>721</v>
      </c>
      <c r="G2252" s="181"/>
    </row>
    <row r="2253" spans="1:7" ht="22.5">
      <c r="A2253" s="70">
        <v>540806</v>
      </c>
      <c r="B2253" s="71" t="s">
        <v>2261</v>
      </c>
      <c r="C2253" s="180"/>
      <c r="D2253" s="165">
        <v>125043</v>
      </c>
      <c r="E2253" s="158">
        <v>218519785</v>
      </c>
      <c r="F2253" s="82" t="s">
        <v>2988</v>
      </c>
      <c r="G2253" s="181"/>
    </row>
    <row r="2254" spans="1:7" ht="22.5">
      <c r="A2254" s="70">
        <v>540806</v>
      </c>
      <c r="B2254" s="71" t="s">
        <v>2261</v>
      </c>
      <c r="C2254" s="180"/>
      <c r="D2254" s="165">
        <v>309055</v>
      </c>
      <c r="E2254" s="158">
        <v>210719807</v>
      </c>
      <c r="F2254" s="82" t="s">
        <v>722</v>
      </c>
      <c r="G2254" s="181"/>
    </row>
    <row r="2255" spans="1:7" ht="22.5">
      <c r="A2255" s="70">
        <v>540806</v>
      </c>
      <c r="B2255" s="71" t="s">
        <v>2261</v>
      </c>
      <c r="C2255" s="180"/>
      <c r="D2255" s="165">
        <v>622832</v>
      </c>
      <c r="E2255" s="169">
        <v>210919809</v>
      </c>
      <c r="F2255" s="82" t="s">
        <v>723</v>
      </c>
      <c r="G2255" s="181"/>
    </row>
    <row r="2256" spans="1:7" ht="22.5">
      <c r="A2256" s="70">
        <v>540806</v>
      </c>
      <c r="B2256" s="71" t="s">
        <v>2261</v>
      </c>
      <c r="C2256" s="180"/>
      <c r="D2256" s="165">
        <v>587408</v>
      </c>
      <c r="E2256" s="169">
        <v>212119821</v>
      </c>
      <c r="F2256" s="82" t="s">
        <v>724</v>
      </c>
      <c r="G2256" s="181"/>
    </row>
    <row r="2257" spans="1:7" ht="22.5">
      <c r="A2257" s="70">
        <v>540806</v>
      </c>
      <c r="B2257" s="71" t="s">
        <v>2261</v>
      </c>
      <c r="C2257" s="180"/>
      <c r="D2257" s="165">
        <v>335325</v>
      </c>
      <c r="E2257" s="158">
        <v>212419824</v>
      </c>
      <c r="F2257" s="82" t="s">
        <v>725</v>
      </c>
      <c r="G2257" s="181"/>
    </row>
    <row r="2258" spans="1:7" ht="22.5">
      <c r="A2258" s="70">
        <v>540806</v>
      </c>
      <c r="B2258" s="71" t="s">
        <v>2261</v>
      </c>
      <c r="C2258" s="180"/>
      <c r="D2258" s="165">
        <v>190901</v>
      </c>
      <c r="E2258" s="169">
        <v>214519845</v>
      </c>
      <c r="F2258" s="82" t="s">
        <v>726</v>
      </c>
      <c r="G2258" s="181"/>
    </row>
    <row r="2259" spans="1:7" ht="22.5">
      <c r="A2259" s="70">
        <v>540806</v>
      </c>
      <c r="B2259" s="71" t="s">
        <v>2261</v>
      </c>
      <c r="C2259" s="180"/>
      <c r="D2259" s="165">
        <v>1150061</v>
      </c>
      <c r="E2259" s="169" t="s">
        <v>727</v>
      </c>
      <c r="F2259" s="82" t="s">
        <v>728</v>
      </c>
      <c r="G2259" s="181"/>
    </row>
    <row r="2260" spans="1:7" ht="22.5">
      <c r="A2260" s="70">
        <v>540806</v>
      </c>
      <c r="B2260" s="71" t="s">
        <v>2261</v>
      </c>
      <c r="C2260" s="180"/>
      <c r="D2260" s="165">
        <v>849144</v>
      </c>
      <c r="E2260" s="169" t="s">
        <v>729</v>
      </c>
      <c r="F2260" s="82" t="s">
        <v>730</v>
      </c>
      <c r="G2260" s="181"/>
    </row>
    <row r="2261" spans="1:7" ht="22.5">
      <c r="A2261" s="70">
        <v>540806</v>
      </c>
      <c r="B2261" s="71" t="s">
        <v>2261</v>
      </c>
      <c r="C2261" s="180"/>
      <c r="D2261" s="165">
        <v>346866</v>
      </c>
      <c r="E2261" s="169" t="s">
        <v>731</v>
      </c>
      <c r="F2261" s="82" t="s">
        <v>732</v>
      </c>
      <c r="G2261" s="181"/>
    </row>
    <row r="2262" spans="1:7" ht="22.5">
      <c r="A2262" s="70">
        <v>540806</v>
      </c>
      <c r="B2262" s="71" t="s">
        <v>2261</v>
      </c>
      <c r="C2262" s="180"/>
      <c r="D2262" s="165">
        <v>281219</v>
      </c>
      <c r="E2262" s="169" t="s">
        <v>733</v>
      </c>
      <c r="F2262" s="82" t="s">
        <v>734</v>
      </c>
      <c r="G2262" s="181"/>
    </row>
    <row r="2263" spans="1:7" ht="22.5">
      <c r="A2263" s="70">
        <v>540806</v>
      </c>
      <c r="B2263" s="71" t="s">
        <v>2261</v>
      </c>
      <c r="C2263" s="180"/>
      <c r="D2263" s="165">
        <v>418313</v>
      </c>
      <c r="E2263" s="169" t="s">
        <v>735</v>
      </c>
      <c r="F2263" s="82" t="s">
        <v>736</v>
      </c>
      <c r="G2263" s="181"/>
    </row>
    <row r="2264" spans="1:7" ht="22.5">
      <c r="A2264" s="70">
        <v>540806</v>
      </c>
      <c r="B2264" s="71" t="s">
        <v>2261</v>
      </c>
      <c r="C2264" s="180"/>
      <c r="D2264" s="165">
        <v>617161</v>
      </c>
      <c r="E2264" s="169" t="s">
        <v>737</v>
      </c>
      <c r="F2264" s="82" t="s">
        <v>738</v>
      </c>
      <c r="G2264" s="181"/>
    </row>
    <row r="2265" spans="1:7" ht="22.5">
      <c r="A2265" s="70">
        <v>540806</v>
      </c>
      <c r="B2265" s="71" t="s">
        <v>2261</v>
      </c>
      <c r="C2265" s="180"/>
      <c r="D2265" s="165">
        <v>463363</v>
      </c>
      <c r="E2265" s="169">
        <v>217820178</v>
      </c>
      <c r="F2265" s="82" t="s">
        <v>739</v>
      </c>
      <c r="G2265" s="181"/>
    </row>
    <row r="2266" spans="1:7" ht="22.5">
      <c r="A2266" s="70">
        <v>540806</v>
      </c>
      <c r="B2266" s="71" t="s">
        <v>2261</v>
      </c>
      <c r="C2266" s="180"/>
      <c r="D2266" s="165">
        <v>583755</v>
      </c>
      <c r="E2266" s="169" t="s">
        <v>740</v>
      </c>
      <c r="F2266" s="82" t="s">
        <v>741</v>
      </c>
      <c r="G2266" s="181"/>
    </row>
    <row r="2267" spans="1:7" ht="22.5">
      <c r="A2267" s="70">
        <v>540806</v>
      </c>
      <c r="B2267" s="71" t="s">
        <v>2261</v>
      </c>
      <c r="C2267" s="180"/>
      <c r="D2267" s="165">
        <v>343348</v>
      </c>
      <c r="E2267" s="158" t="s">
        <v>742</v>
      </c>
      <c r="F2267" s="82" t="s">
        <v>743</v>
      </c>
      <c r="G2267" s="181"/>
    </row>
    <row r="2268" spans="1:7" ht="22.5">
      <c r="A2268" s="70">
        <v>540806</v>
      </c>
      <c r="B2268" s="71" t="s">
        <v>2261</v>
      </c>
      <c r="C2268" s="180"/>
      <c r="D2268" s="165">
        <v>355758</v>
      </c>
      <c r="E2268" s="158" t="s">
        <v>744</v>
      </c>
      <c r="F2268" s="82" t="s">
        <v>745</v>
      </c>
      <c r="G2268" s="181"/>
    </row>
    <row r="2269" spans="1:7" ht="22.5">
      <c r="A2269" s="70">
        <v>540806</v>
      </c>
      <c r="B2269" s="71" t="s">
        <v>2261</v>
      </c>
      <c r="C2269" s="180"/>
      <c r="D2269" s="165">
        <v>214064</v>
      </c>
      <c r="E2269" s="169" t="s">
        <v>746</v>
      </c>
      <c r="F2269" s="82" t="s">
        <v>747</v>
      </c>
      <c r="G2269" s="181"/>
    </row>
    <row r="2270" spans="1:7" ht="22.5">
      <c r="A2270" s="70">
        <v>540806</v>
      </c>
      <c r="B2270" s="71" t="s">
        <v>2261</v>
      </c>
      <c r="C2270" s="180"/>
      <c r="D2270" s="165">
        <v>88337</v>
      </c>
      <c r="E2270" s="158" t="s">
        <v>748</v>
      </c>
      <c r="F2270" s="82" t="s">
        <v>749</v>
      </c>
      <c r="G2270" s="181"/>
    </row>
    <row r="2271" spans="1:7" ht="22.5">
      <c r="A2271" s="70">
        <v>540806</v>
      </c>
      <c r="B2271" s="71" t="s">
        <v>2261</v>
      </c>
      <c r="C2271" s="180"/>
      <c r="D2271" s="165">
        <v>245558</v>
      </c>
      <c r="E2271" s="169" t="s">
        <v>750</v>
      </c>
      <c r="F2271" s="82" t="s">
        <v>751</v>
      </c>
      <c r="G2271" s="181"/>
    </row>
    <row r="2272" spans="1:7" ht="22.5">
      <c r="A2272" s="70">
        <v>540806</v>
      </c>
      <c r="B2272" s="71" t="s">
        <v>2261</v>
      </c>
      <c r="C2272" s="180"/>
      <c r="D2272" s="165">
        <v>449283</v>
      </c>
      <c r="E2272" s="158" t="s">
        <v>752</v>
      </c>
      <c r="F2272" s="82" t="s">
        <v>753</v>
      </c>
      <c r="G2272" s="181"/>
    </row>
    <row r="2273" spans="1:7" ht="22.5">
      <c r="A2273" s="70">
        <v>540806</v>
      </c>
      <c r="B2273" s="71" t="s">
        <v>2261</v>
      </c>
      <c r="C2273" s="180"/>
      <c r="D2273" s="165">
        <v>172725</v>
      </c>
      <c r="E2273" s="158" t="s">
        <v>754</v>
      </c>
      <c r="F2273" s="82" t="s">
        <v>755</v>
      </c>
      <c r="G2273" s="181"/>
    </row>
    <row r="2274" spans="1:7" ht="22.5">
      <c r="A2274" s="70">
        <v>540806</v>
      </c>
      <c r="B2274" s="71" t="s">
        <v>2261</v>
      </c>
      <c r="C2274" s="180"/>
      <c r="D2274" s="165">
        <v>324261</v>
      </c>
      <c r="E2274" s="158" t="s">
        <v>756</v>
      </c>
      <c r="F2274" s="82" t="s">
        <v>757</v>
      </c>
      <c r="G2274" s="181"/>
    </row>
    <row r="2275" spans="1:7" ht="22.5">
      <c r="A2275" s="70">
        <v>540806</v>
      </c>
      <c r="B2275" s="71" t="s">
        <v>2261</v>
      </c>
      <c r="C2275" s="180"/>
      <c r="D2275" s="165">
        <v>305201</v>
      </c>
      <c r="E2275" s="169" t="s">
        <v>758</v>
      </c>
      <c r="F2275" s="82" t="s">
        <v>759</v>
      </c>
      <c r="G2275" s="181"/>
    </row>
    <row r="2276" spans="1:7" ht="22.5">
      <c r="A2276" s="70">
        <v>540806</v>
      </c>
      <c r="B2276" s="71" t="s">
        <v>2261</v>
      </c>
      <c r="C2276" s="180"/>
      <c r="D2276" s="165">
        <v>385016</v>
      </c>
      <c r="E2276" s="158" t="s">
        <v>760</v>
      </c>
      <c r="F2276" s="82" t="s">
        <v>761</v>
      </c>
      <c r="G2276" s="181"/>
    </row>
    <row r="2277" spans="1:7" ht="22.5">
      <c r="A2277" s="70">
        <v>540806</v>
      </c>
      <c r="B2277" s="71" t="s">
        <v>2261</v>
      </c>
      <c r="C2277" s="180"/>
      <c r="D2277" s="165">
        <v>306274</v>
      </c>
      <c r="E2277" s="160" t="s">
        <v>762</v>
      </c>
      <c r="F2277" s="82" t="s">
        <v>763</v>
      </c>
      <c r="G2277" s="181"/>
    </row>
    <row r="2278" spans="1:7" ht="22.5">
      <c r="A2278" s="70">
        <v>540806</v>
      </c>
      <c r="B2278" s="71" t="s">
        <v>2261</v>
      </c>
      <c r="C2278" s="180"/>
      <c r="D2278" s="165">
        <v>387184</v>
      </c>
      <c r="E2278" s="158" t="s">
        <v>764</v>
      </c>
      <c r="F2278" s="82" t="s">
        <v>765</v>
      </c>
      <c r="G2278" s="181"/>
    </row>
    <row r="2279" spans="1:7" ht="22.5">
      <c r="A2279" s="70">
        <v>540806</v>
      </c>
      <c r="B2279" s="71" t="s">
        <v>2261</v>
      </c>
      <c r="C2279" s="180"/>
      <c r="D2279" s="165">
        <v>249574</v>
      </c>
      <c r="E2279" s="158" t="s">
        <v>766</v>
      </c>
      <c r="F2279" s="82" t="s">
        <v>767</v>
      </c>
      <c r="G2279" s="181"/>
    </row>
    <row r="2280" spans="1:7" ht="22.5">
      <c r="A2280" s="70">
        <v>540806</v>
      </c>
      <c r="B2280" s="71" t="s">
        <v>2261</v>
      </c>
      <c r="C2280" s="180"/>
      <c r="D2280" s="165">
        <v>219344</v>
      </c>
      <c r="E2280" s="158" t="s">
        <v>768</v>
      </c>
      <c r="F2280" s="82" t="s">
        <v>769</v>
      </c>
      <c r="G2280" s="181"/>
    </row>
    <row r="2281" spans="1:7" ht="22.5">
      <c r="A2281" s="70">
        <v>540806</v>
      </c>
      <c r="B2281" s="71" t="s">
        <v>2261</v>
      </c>
      <c r="C2281" s="180"/>
      <c r="D2281" s="165">
        <v>306474</v>
      </c>
      <c r="E2281" s="158" t="s">
        <v>770</v>
      </c>
      <c r="F2281" s="82" t="s">
        <v>771</v>
      </c>
      <c r="G2281" s="181"/>
    </row>
    <row r="2282" spans="1:7" ht="22.5">
      <c r="A2282" s="70">
        <v>540806</v>
      </c>
      <c r="B2282" s="71" t="s">
        <v>2261</v>
      </c>
      <c r="C2282" s="180"/>
      <c r="D2282" s="165">
        <v>296033</v>
      </c>
      <c r="E2282" s="169" t="s">
        <v>772</v>
      </c>
      <c r="F2282" s="82" t="s">
        <v>773</v>
      </c>
      <c r="G2282" s="181"/>
    </row>
    <row r="2283" spans="1:7" ht="22.5">
      <c r="A2283" s="70">
        <v>540806</v>
      </c>
      <c r="B2283" s="71" t="s">
        <v>2261</v>
      </c>
      <c r="C2283" s="180"/>
      <c r="D2283" s="165">
        <v>957564</v>
      </c>
      <c r="E2283" s="158" t="s">
        <v>774</v>
      </c>
      <c r="F2283" s="82" t="s">
        <v>775</v>
      </c>
      <c r="G2283" s="181"/>
    </row>
    <row r="2284" spans="1:7" ht="22.5">
      <c r="A2284" s="70">
        <v>540806</v>
      </c>
      <c r="B2284" s="71" t="s">
        <v>2261</v>
      </c>
      <c r="C2284" s="180"/>
      <c r="D2284" s="165">
        <v>398578</v>
      </c>
      <c r="E2284" s="169" t="s">
        <v>776</v>
      </c>
      <c r="F2284" s="82" t="s">
        <v>506</v>
      </c>
      <c r="G2284" s="181"/>
    </row>
    <row r="2285" spans="1:7" ht="22.5">
      <c r="A2285" s="70">
        <v>540806</v>
      </c>
      <c r="B2285" s="71" t="s">
        <v>2261</v>
      </c>
      <c r="C2285" s="180"/>
      <c r="D2285" s="165">
        <v>421479</v>
      </c>
      <c r="E2285" s="158">
        <v>219023090</v>
      </c>
      <c r="F2285" s="82" t="s">
        <v>777</v>
      </c>
      <c r="G2285" s="181"/>
    </row>
    <row r="2286" spans="1:7" ht="22.5">
      <c r="A2286" s="70">
        <v>540806</v>
      </c>
      <c r="B2286" s="71" t="s">
        <v>2261</v>
      </c>
      <c r="C2286" s="180"/>
      <c r="D2286" s="165">
        <v>1363455</v>
      </c>
      <c r="E2286" s="158" t="s">
        <v>778</v>
      </c>
      <c r="F2286" s="82" t="s">
        <v>779</v>
      </c>
      <c r="G2286" s="181"/>
    </row>
    <row r="2287" spans="1:7" ht="22.5">
      <c r="A2287" s="70">
        <v>540806</v>
      </c>
      <c r="B2287" s="71" t="s">
        <v>2261</v>
      </c>
      <c r="C2287" s="180"/>
      <c r="D2287" s="165">
        <v>311480</v>
      </c>
      <c r="E2287" s="158" t="s">
        <v>780</v>
      </c>
      <c r="F2287" s="82" t="s">
        <v>781</v>
      </c>
      <c r="G2287" s="181"/>
    </row>
    <row r="2288" spans="1:7" ht="22.5">
      <c r="A2288" s="70">
        <v>540806</v>
      </c>
      <c r="B2288" s="71" t="s">
        <v>2261</v>
      </c>
      <c r="C2288" s="180"/>
      <c r="D2288" s="165">
        <v>855883</v>
      </c>
      <c r="E2288" s="158" t="s">
        <v>782</v>
      </c>
      <c r="F2288" s="82" t="s">
        <v>783</v>
      </c>
      <c r="G2288" s="181"/>
    </row>
    <row r="2289" spans="1:7" ht="22.5">
      <c r="A2289" s="70">
        <v>540806</v>
      </c>
      <c r="B2289" s="71" t="s">
        <v>2261</v>
      </c>
      <c r="C2289" s="180"/>
      <c r="D2289" s="165">
        <v>941893</v>
      </c>
      <c r="E2289" s="158">
        <v>218923189</v>
      </c>
      <c r="F2289" s="82" t="s">
        <v>784</v>
      </c>
      <c r="G2289" s="181"/>
    </row>
    <row r="2290" spans="1:7" ht="22.5">
      <c r="A2290" s="70">
        <v>540806</v>
      </c>
      <c r="B2290" s="71" t="s">
        <v>2261</v>
      </c>
      <c r="C2290" s="180"/>
      <c r="D2290" s="165">
        <v>309039</v>
      </c>
      <c r="E2290" s="158" t="s">
        <v>785</v>
      </c>
      <c r="F2290" s="82" t="s">
        <v>786</v>
      </c>
      <c r="G2290" s="181"/>
    </row>
    <row r="2291" spans="1:7" ht="22.5">
      <c r="A2291" s="70">
        <v>540806</v>
      </c>
      <c r="B2291" s="71" t="s">
        <v>2261</v>
      </c>
      <c r="C2291" s="180"/>
      <c r="D2291" s="165">
        <v>221583</v>
      </c>
      <c r="E2291" s="158" t="s">
        <v>787</v>
      </c>
      <c r="F2291" s="82" t="s">
        <v>788</v>
      </c>
      <c r="G2291" s="181"/>
    </row>
    <row r="2292" spans="1:7" ht="22.5">
      <c r="A2292" s="70">
        <v>540806</v>
      </c>
      <c r="B2292" s="71" t="s">
        <v>2261</v>
      </c>
      <c r="C2292" s="180"/>
      <c r="D2292" s="165">
        <v>379722</v>
      </c>
      <c r="E2292" s="158" t="s">
        <v>789</v>
      </c>
      <c r="F2292" s="82" t="s">
        <v>790</v>
      </c>
      <c r="G2292" s="181"/>
    </row>
    <row r="2293" spans="1:7" ht="22.5">
      <c r="A2293" s="70">
        <v>540806</v>
      </c>
      <c r="B2293" s="71" t="s">
        <v>2261</v>
      </c>
      <c r="C2293" s="180"/>
      <c r="D2293" s="165">
        <v>316616</v>
      </c>
      <c r="E2293" s="158" t="s">
        <v>791</v>
      </c>
      <c r="F2293" s="82" t="s">
        <v>792</v>
      </c>
      <c r="G2293" s="181"/>
    </row>
    <row r="2294" spans="1:7" ht="22.5">
      <c r="A2294" s="70">
        <v>540806</v>
      </c>
      <c r="B2294" s="71" t="s">
        <v>2261</v>
      </c>
      <c r="C2294" s="180"/>
      <c r="D2294" s="165">
        <v>1144957</v>
      </c>
      <c r="E2294" s="158" t="s">
        <v>793</v>
      </c>
      <c r="F2294" s="82" t="s">
        <v>794</v>
      </c>
      <c r="G2294" s="181"/>
    </row>
    <row r="2295" spans="1:7" ht="22.5">
      <c r="A2295" s="70">
        <v>540806</v>
      </c>
      <c r="B2295" s="71" t="s">
        <v>2261</v>
      </c>
      <c r="C2295" s="180"/>
      <c r="D2295" s="165">
        <v>627769</v>
      </c>
      <c r="E2295" s="158" t="s">
        <v>795</v>
      </c>
      <c r="F2295" s="82" t="s">
        <v>796</v>
      </c>
      <c r="G2295" s="181"/>
    </row>
    <row r="2296" spans="1:7" ht="22.5">
      <c r="A2296" s="70">
        <v>540806</v>
      </c>
      <c r="B2296" s="71" t="s">
        <v>2261</v>
      </c>
      <c r="C2296" s="180"/>
      <c r="D2296" s="165">
        <v>1229243</v>
      </c>
      <c r="E2296" s="158" t="s">
        <v>2646</v>
      </c>
      <c r="F2296" s="82" t="s">
        <v>797</v>
      </c>
      <c r="G2296" s="181"/>
    </row>
    <row r="2297" spans="1:7" ht="22.5">
      <c r="A2297" s="70">
        <v>540806</v>
      </c>
      <c r="B2297" s="71" t="s">
        <v>2261</v>
      </c>
      <c r="C2297" s="180"/>
      <c r="D2297" s="165">
        <v>592070</v>
      </c>
      <c r="E2297" s="158">
        <v>217023570</v>
      </c>
      <c r="F2297" s="82" t="s">
        <v>798</v>
      </c>
      <c r="G2297" s="181"/>
    </row>
    <row r="2298" spans="1:7" ht="22.5">
      <c r="A2298" s="70">
        <v>540806</v>
      </c>
      <c r="B2298" s="71" t="s">
        <v>2261</v>
      </c>
      <c r="C2298" s="180"/>
      <c r="D2298" s="165">
        <v>590746</v>
      </c>
      <c r="E2298" s="158">
        <v>217423574</v>
      </c>
      <c r="F2298" s="82" t="s">
        <v>799</v>
      </c>
      <c r="G2298" s="181"/>
    </row>
    <row r="2299" spans="1:7" ht="22.5">
      <c r="A2299" s="70">
        <v>540806</v>
      </c>
      <c r="B2299" s="71" t="s">
        <v>2261</v>
      </c>
      <c r="C2299" s="180"/>
      <c r="D2299" s="165">
        <v>655239</v>
      </c>
      <c r="E2299" s="158">
        <v>218023580</v>
      </c>
      <c r="F2299" s="82" t="s">
        <v>800</v>
      </c>
      <c r="G2299" s="181"/>
    </row>
    <row r="2300" spans="1:7" ht="22.5">
      <c r="A2300" s="70">
        <v>540806</v>
      </c>
      <c r="B2300" s="71" t="s">
        <v>2261</v>
      </c>
      <c r="C2300" s="180"/>
      <c r="D2300" s="165">
        <v>274553</v>
      </c>
      <c r="E2300" s="158">
        <v>218623586</v>
      </c>
      <c r="F2300" s="82" t="s">
        <v>801</v>
      </c>
      <c r="G2300" s="181"/>
    </row>
    <row r="2301" spans="1:7" ht="22.5">
      <c r="A2301" s="70">
        <v>540806</v>
      </c>
      <c r="B2301" s="71" t="s">
        <v>2261</v>
      </c>
      <c r="C2301" s="180"/>
      <c r="D2301" s="165">
        <v>1480641</v>
      </c>
      <c r="E2301" s="158" t="s">
        <v>802</v>
      </c>
      <c r="F2301" s="82" t="s">
        <v>803</v>
      </c>
      <c r="G2301" s="181"/>
    </row>
    <row r="2302" spans="1:7" ht="22.5">
      <c r="A2302" s="70">
        <v>540806</v>
      </c>
      <c r="B2302" s="71" t="s">
        <v>2261</v>
      </c>
      <c r="C2302" s="180"/>
      <c r="D2302" s="165">
        <v>1001082</v>
      </c>
      <c r="E2302" s="158" t="s">
        <v>804</v>
      </c>
      <c r="F2302" s="82" t="s">
        <v>805</v>
      </c>
      <c r="G2302" s="181"/>
    </row>
    <row r="2303" spans="1:7" ht="22.5">
      <c r="A2303" s="70">
        <v>540806</v>
      </c>
      <c r="B2303" s="71" t="s">
        <v>2261</v>
      </c>
      <c r="C2303" s="180"/>
      <c r="D2303" s="165">
        <v>703665</v>
      </c>
      <c r="E2303" s="158" t="s">
        <v>806</v>
      </c>
      <c r="F2303" s="82" t="s">
        <v>807</v>
      </c>
      <c r="G2303" s="181"/>
    </row>
    <row r="2304" spans="1:7" ht="22.5">
      <c r="A2304" s="70">
        <v>540806</v>
      </c>
      <c r="B2304" s="71" t="s">
        <v>2261</v>
      </c>
      <c r="C2304" s="180"/>
      <c r="D2304" s="165">
        <v>487686</v>
      </c>
      <c r="E2304" s="158" t="s">
        <v>808</v>
      </c>
      <c r="F2304" s="82" t="s">
        <v>3202</v>
      </c>
      <c r="G2304" s="181"/>
    </row>
    <row r="2305" spans="1:7" ht="22.5">
      <c r="A2305" s="70">
        <v>540806</v>
      </c>
      <c r="B2305" s="71" t="s">
        <v>2261</v>
      </c>
      <c r="C2305" s="180"/>
      <c r="D2305" s="165">
        <v>821915</v>
      </c>
      <c r="E2305" s="158" t="s">
        <v>809</v>
      </c>
      <c r="F2305" s="82" t="s">
        <v>810</v>
      </c>
      <c r="G2305" s="181"/>
    </row>
    <row r="2306" spans="1:7" ht="22.5">
      <c r="A2306" s="70">
        <v>540806</v>
      </c>
      <c r="B2306" s="71" t="s">
        <v>2261</v>
      </c>
      <c r="C2306" s="180"/>
      <c r="D2306" s="165">
        <v>1369994</v>
      </c>
      <c r="E2306" s="158" t="s">
        <v>811</v>
      </c>
      <c r="F2306" s="82" t="s">
        <v>812</v>
      </c>
      <c r="G2306" s="181"/>
    </row>
    <row r="2307" spans="1:7" ht="22.5">
      <c r="A2307" s="70">
        <v>540806</v>
      </c>
      <c r="B2307" s="71" t="s">
        <v>2261</v>
      </c>
      <c r="C2307" s="180"/>
      <c r="D2307" s="165">
        <v>703068</v>
      </c>
      <c r="E2307" s="158" t="s">
        <v>813</v>
      </c>
      <c r="F2307" s="82" t="s">
        <v>814</v>
      </c>
      <c r="G2307" s="181"/>
    </row>
    <row r="2308" spans="1:7" ht="22.5">
      <c r="A2308" s="70">
        <v>540806</v>
      </c>
      <c r="B2308" s="71" t="s">
        <v>2261</v>
      </c>
      <c r="C2308" s="180"/>
      <c r="D2308" s="165">
        <v>122455</v>
      </c>
      <c r="E2308" s="158" t="s">
        <v>815</v>
      </c>
      <c r="F2308" s="82" t="s">
        <v>816</v>
      </c>
      <c r="G2308" s="181"/>
    </row>
    <row r="2309" spans="1:7" ht="22.5">
      <c r="A2309" s="70">
        <v>540806</v>
      </c>
      <c r="B2309" s="71" t="s">
        <v>2261</v>
      </c>
      <c r="C2309" s="180"/>
      <c r="D2309" s="165">
        <v>82507</v>
      </c>
      <c r="E2309" s="158" t="s">
        <v>817</v>
      </c>
      <c r="F2309" s="82" t="s">
        <v>818</v>
      </c>
      <c r="G2309" s="181"/>
    </row>
    <row r="2310" spans="1:7" ht="22.5">
      <c r="A2310" s="70">
        <v>540806</v>
      </c>
      <c r="B2310" s="71" t="s">
        <v>2261</v>
      </c>
      <c r="C2310" s="180"/>
      <c r="D2310" s="165">
        <v>120285</v>
      </c>
      <c r="E2310" s="158" t="s">
        <v>819</v>
      </c>
      <c r="F2310" s="82" t="s">
        <v>820</v>
      </c>
      <c r="G2310" s="181"/>
    </row>
    <row r="2311" spans="1:7" ht="22.5">
      <c r="A2311" s="70">
        <v>540806</v>
      </c>
      <c r="B2311" s="71" t="s">
        <v>2261</v>
      </c>
      <c r="C2311" s="180"/>
      <c r="D2311" s="165">
        <v>182466</v>
      </c>
      <c r="E2311" s="158" t="s">
        <v>821</v>
      </c>
      <c r="F2311" s="82" t="s">
        <v>822</v>
      </c>
      <c r="G2311" s="181"/>
    </row>
    <row r="2312" spans="1:7" ht="22.5">
      <c r="A2312" s="70">
        <v>540806</v>
      </c>
      <c r="B2312" s="71" t="s">
        <v>2261</v>
      </c>
      <c r="C2312" s="180"/>
      <c r="D2312" s="165">
        <v>149968</v>
      </c>
      <c r="E2312" s="158" t="s">
        <v>823</v>
      </c>
      <c r="F2312" s="82" t="s">
        <v>824</v>
      </c>
      <c r="G2312" s="181"/>
    </row>
    <row r="2313" spans="1:7" ht="22.5">
      <c r="A2313" s="70">
        <v>540806</v>
      </c>
      <c r="B2313" s="71" t="s">
        <v>2261</v>
      </c>
      <c r="C2313" s="180"/>
      <c r="D2313" s="165">
        <v>38098</v>
      </c>
      <c r="E2313" s="158" t="s">
        <v>825</v>
      </c>
      <c r="F2313" s="82" t="s">
        <v>826</v>
      </c>
      <c r="G2313" s="181"/>
    </row>
    <row r="2314" spans="1:7" ht="22.5">
      <c r="A2314" s="70">
        <v>540806</v>
      </c>
      <c r="B2314" s="71" t="s">
        <v>2261</v>
      </c>
      <c r="C2314" s="180"/>
      <c r="D2314" s="165">
        <v>38778</v>
      </c>
      <c r="E2314" s="158" t="s">
        <v>827</v>
      </c>
      <c r="F2314" s="82" t="s">
        <v>828</v>
      </c>
      <c r="G2314" s="181"/>
    </row>
    <row r="2315" spans="1:7" ht="22.5">
      <c r="A2315" s="70">
        <v>540806</v>
      </c>
      <c r="B2315" s="71" t="s">
        <v>2261</v>
      </c>
      <c r="C2315" s="180"/>
      <c r="D2315" s="165">
        <v>88894</v>
      </c>
      <c r="E2315" s="158" t="s">
        <v>829</v>
      </c>
      <c r="F2315" s="82" t="s">
        <v>830</v>
      </c>
      <c r="G2315" s="181"/>
    </row>
    <row r="2316" spans="1:7" ht="22.5">
      <c r="A2316" s="70">
        <v>540806</v>
      </c>
      <c r="B2316" s="71" t="s">
        <v>2261</v>
      </c>
      <c r="C2316" s="180"/>
      <c r="D2316" s="165">
        <v>71709</v>
      </c>
      <c r="E2316" s="158" t="s">
        <v>304</v>
      </c>
      <c r="F2316" s="82" t="s">
        <v>831</v>
      </c>
      <c r="G2316" s="181"/>
    </row>
    <row r="2317" spans="1:7" ht="22.5">
      <c r="A2317" s="70">
        <v>540806</v>
      </c>
      <c r="B2317" s="71" t="s">
        <v>2261</v>
      </c>
      <c r="C2317" s="180"/>
      <c r="D2317" s="165">
        <v>101313</v>
      </c>
      <c r="E2317" s="158" t="s">
        <v>832</v>
      </c>
      <c r="F2317" s="82" t="s">
        <v>833</v>
      </c>
      <c r="G2317" s="181"/>
    </row>
    <row r="2318" spans="1:7" ht="22.5">
      <c r="A2318" s="70">
        <v>540806</v>
      </c>
      <c r="B2318" s="71" t="s">
        <v>2261</v>
      </c>
      <c r="C2318" s="180"/>
      <c r="D2318" s="165">
        <v>409375</v>
      </c>
      <c r="E2318" s="158" t="s">
        <v>834</v>
      </c>
      <c r="F2318" s="82" t="s">
        <v>835</v>
      </c>
      <c r="G2318" s="181"/>
    </row>
    <row r="2319" spans="1:7" ht="22.5">
      <c r="A2319" s="70">
        <v>540806</v>
      </c>
      <c r="B2319" s="71" t="s">
        <v>2261</v>
      </c>
      <c r="C2319" s="180"/>
      <c r="D2319" s="165">
        <v>232662</v>
      </c>
      <c r="E2319" s="158" t="s">
        <v>836</v>
      </c>
      <c r="F2319" s="82" t="s">
        <v>837</v>
      </c>
      <c r="G2319" s="181"/>
    </row>
    <row r="2320" spans="1:7" ht="22.5">
      <c r="A2320" s="70">
        <v>540806</v>
      </c>
      <c r="B2320" s="71" t="s">
        <v>2261</v>
      </c>
      <c r="C2320" s="180"/>
      <c r="D2320" s="165">
        <v>141873</v>
      </c>
      <c r="E2320" s="158" t="s">
        <v>838</v>
      </c>
      <c r="F2320" s="82" t="s">
        <v>839</v>
      </c>
      <c r="G2320" s="181"/>
    </row>
    <row r="2321" spans="1:7" ht="22.5">
      <c r="A2321" s="70">
        <v>540806</v>
      </c>
      <c r="B2321" s="71" t="s">
        <v>2261</v>
      </c>
      <c r="C2321" s="180"/>
      <c r="D2321" s="165">
        <v>91654</v>
      </c>
      <c r="E2321" s="158" t="s">
        <v>840</v>
      </c>
      <c r="F2321" s="82" t="s">
        <v>841</v>
      </c>
      <c r="G2321" s="181"/>
    </row>
    <row r="2322" spans="1:7" ht="22.5">
      <c r="A2322" s="70">
        <v>540806</v>
      </c>
      <c r="B2322" s="71" t="s">
        <v>2261</v>
      </c>
      <c r="C2322" s="180"/>
      <c r="D2322" s="165">
        <v>52698</v>
      </c>
      <c r="E2322" s="158" t="s">
        <v>842</v>
      </c>
      <c r="F2322" s="82" t="s">
        <v>843</v>
      </c>
      <c r="G2322" s="181"/>
    </row>
    <row r="2323" spans="1:7" ht="22.5">
      <c r="A2323" s="70">
        <v>540806</v>
      </c>
      <c r="B2323" s="71" t="s">
        <v>2261</v>
      </c>
      <c r="C2323" s="180"/>
      <c r="D2323" s="165">
        <v>748228</v>
      </c>
      <c r="E2323" s="158" t="s">
        <v>844</v>
      </c>
      <c r="F2323" s="82" t="s">
        <v>845</v>
      </c>
      <c r="G2323" s="181"/>
    </row>
    <row r="2324" spans="1:7" ht="22.5">
      <c r="A2324" s="70">
        <v>540806</v>
      </c>
      <c r="B2324" s="71" t="s">
        <v>2261</v>
      </c>
      <c r="C2324" s="180"/>
      <c r="D2324" s="165">
        <v>97648</v>
      </c>
      <c r="E2324" s="158" t="s">
        <v>846</v>
      </c>
      <c r="F2324" s="82" t="s">
        <v>847</v>
      </c>
      <c r="G2324" s="181"/>
    </row>
    <row r="2325" spans="1:7" ht="22.5">
      <c r="A2325" s="70">
        <v>540806</v>
      </c>
      <c r="B2325" s="71" t="s">
        <v>2261</v>
      </c>
      <c r="C2325" s="180"/>
      <c r="D2325" s="165">
        <v>154387</v>
      </c>
      <c r="E2325" s="158" t="s">
        <v>848</v>
      </c>
      <c r="F2325" s="82" t="s">
        <v>849</v>
      </c>
      <c r="G2325" s="181"/>
    </row>
    <row r="2326" spans="1:7" ht="22.5">
      <c r="A2326" s="70">
        <v>540806</v>
      </c>
      <c r="B2326" s="71" t="s">
        <v>2261</v>
      </c>
      <c r="C2326" s="180"/>
      <c r="D2326" s="165">
        <v>229435</v>
      </c>
      <c r="E2326" s="158" t="s">
        <v>850</v>
      </c>
      <c r="F2326" s="82" t="s">
        <v>851</v>
      </c>
      <c r="G2326" s="181"/>
    </row>
    <row r="2327" spans="1:7" ht="22.5">
      <c r="A2327" s="70">
        <v>540806</v>
      </c>
      <c r="B2327" s="71" t="s">
        <v>2261</v>
      </c>
      <c r="C2327" s="180"/>
      <c r="D2327" s="165">
        <v>149522</v>
      </c>
      <c r="E2327" s="158" t="s">
        <v>852</v>
      </c>
      <c r="F2327" s="82" t="s">
        <v>853</v>
      </c>
      <c r="G2327" s="181"/>
    </row>
    <row r="2328" spans="1:7" ht="22.5">
      <c r="A2328" s="70">
        <v>540806</v>
      </c>
      <c r="B2328" s="71" t="s">
        <v>2261</v>
      </c>
      <c r="C2328" s="180"/>
      <c r="D2328" s="165">
        <v>173739</v>
      </c>
      <c r="E2328" s="158" t="s">
        <v>854</v>
      </c>
      <c r="F2328" s="82" t="s">
        <v>855</v>
      </c>
      <c r="G2328" s="181"/>
    </row>
    <row r="2329" spans="1:7" ht="22.5">
      <c r="A2329" s="70">
        <v>540806</v>
      </c>
      <c r="B2329" s="71" t="s">
        <v>2261</v>
      </c>
      <c r="C2329" s="180"/>
      <c r="D2329" s="165">
        <v>87419</v>
      </c>
      <c r="E2329" s="158" t="s">
        <v>856</v>
      </c>
      <c r="F2329" s="82" t="s">
        <v>857</v>
      </c>
      <c r="G2329" s="181"/>
    </row>
    <row r="2330" spans="1:7" ht="22.5">
      <c r="A2330" s="70">
        <v>540806</v>
      </c>
      <c r="B2330" s="71" t="s">
        <v>2261</v>
      </c>
      <c r="C2330" s="180"/>
      <c r="D2330" s="165">
        <v>283922</v>
      </c>
      <c r="E2330" s="158" t="s">
        <v>858</v>
      </c>
      <c r="F2330" s="82" t="s">
        <v>859</v>
      </c>
      <c r="G2330" s="181"/>
    </row>
    <row r="2331" spans="1:7" ht="22.5">
      <c r="A2331" s="70">
        <v>540806</v>
      </c>
      <c r="B2331" s="71" t="s">
        <v>2261</v>
      </c>
      <c r="C2331" s="180"/>
      <c r="D2331" s="165">
        <v>92194</v>
      </c>
      <c r="E2331" s="158">
        <v>215825258</v>
      </c>
      <c r="F2331" s="82" t="s">
        <v>3317</v>
      </c>
      <c r="G2331" s="181"/>
    </row>
    <row r="2332" spans="1:7" ht="22.5">
      <c r="A2332" s="70">
        <v>540806</v>
      </c>
      <c r="B2332" s="71" t="s">
        <v>2261</v>
      </c>
      <c r="C2332" s="180"/>
      <c r="D2332" s="165">
        <v>137794</v>
      </c>
      <c r="E2332" s="158" t="s">
        <v>860</v>
      </c>
      <c r="F2332" s="82" t="s">
        <v>861</v>
      </c>
      <c r="G2332" s="181"/>
    </row>
    <row r="2333" spans="1:7" ht="22.5">
      <c r="A2333" s="70">
        <v>540806</v>
      </c>
      <c r="B2333" s="71" t="s">
        <v>2261</v>
      </c>
      <c r="C2333" s="180"/>
      <c r="D2333" s="165">
        <v>962351</v>
      </c>
      <c r="E2333" s="158" t="s">
        <v>862</v>
      </c>
      <c r="F2333" s="82" t="s">
        <v>863</v>
      </c>
      <c r="G2333" s="181"/>
    </row>
    <row r="2334" spans="1:7" ht="22.5">
      <c r="A2334" s="70">
        <v>540806</v>
      </c>
      <c r="B2334" s="71" t="s">
        <v>2261</v>
      </c>
      <c r="C2334" s="180"/>
      <c r="D2334" s="165">
        <v>134930</v>
      </c>
      <c r="E2334" s="158" t="s">
        <v>864</v>
      </c>
      <c r="F2334" s="82" t="s">
        <v>865</v>
      </c>
      <c r="G2334" s="181"/>
    </row>
    <row r="2335" spans="1:7" ht="22.5">
      <c r="A2335" s="70">
        <v>540806</v>
      </c>
      <c r="B2335" s="71" t="s">
        <v>2261</v>
      </c>
      <c r="C2335" s="180"/>
      <c r="D2335" s="165">
        <v>93575</v>
      </c>
      <c r="E2335" s="158">
        <v>218125281</v>
      </c>
      <c r="F2335" s="82" t="s">
        <v>866</v>
      </c>
      <c r="G2335" s="181"/>
    </row>
    <row r="2336" spans="1:7" ht="22.5">
      <c r="A2336" s="70">
        <v>540806</v>
      </c>
      <c r="B2336" s="71" t="s">
        <v>2261</v>
      </c>
      <c r="C2336" s="180"/>
      <c r="D2336" s="165">
        <v>460454</v>
      </c>
      <c r="E2336" s="158" t="s">
        <v>867</v>
      </c>
      <c r="F2336" s="82" t="s">
        <v>868</v>
      </c>
      <c r="G2336" s="181"/>
    </row>
    <row r="2337" spans="1:7" ht="22.5">
      <c r="A2337" s="70">
        <v>540806</v>
      </c>
      <c r="B2337" s="71" t="s">
        <v>2261</v>
      </c>
      <c r="C2337" s="180"/>
      <c r="D2337" s="165">
        <v>76631</v>
      </c>
      <c r="E2337" s="158" t="s">
        <v>869</v>
      </c>
      <c r="F2337" s="82" t="s">
        <v>870</v>
      </c>
      <c r="G2337" s="181"/>
    </row>
    <row r="2338" spans="1:7" ht="22.5">
      <c r="A2338" s="70">
        <v>540806</v>
      </c>
      <c r="B2338" s="71" t="s">
        <v>2261</v>
      </c>
      <c r="C2338" s="180"/>
      <c r="D2338" s="165">
        <v>86279</v>
      </c>
      <c r="E2338" s="158" t="s">
        <v>871</v>
      </c>
      <c r="F2338" s="82" t="s">
        <v>872</v>
      </c>
      <c r="G2338" s="181"/>
    </row>
    <row r="2339" spans="1:7" ht="22.5">
      <c r="A2339" s="70">
        <v>540806</v>
      </c>
      <c r="B2339" s="71" t="s">
        <v>2261</v>
      </c>
      <c r="C2339" s="180"/>
      <c r="D2339" s="165">
        <v>108659</v>
      </c>
      <c r="E2339" s="158">
        <v>219525295</v>
      </c>
      <c r="F2339" s="82" t="s">
        <v>873</v>
      </c>
      <c r="G2339" s="181"/>
    </row>
    <row r="2340" spans="1:7" ht="22.5">
      <c r="A2340" s="70">
        <v>540806</v>
      </c>
      <c r="B2340" s="71" t="s">
        <v>2261</v>
      </c>
      <c r="C2340" s="180"/>
      <c r="D2340" s="165">
        <v>160848</v>
      </c>
      <c r="E2340" s="158" t="s">
        <v>874</v>
      </c>
      <c r="F2340" s="82" t="s">
        <v>875</v>
      </c>
      <c r="G2340" s="181"/>
    </row>
    <row r="2341" spans="1:7" ht="22.5">
      <c r="A2341" s="70">
        <v>540806</v>
      </c>
      <c r="B2341" s="71" t="s">
        <v>2261</v>
      </c>
      <c r="C2341" s="180"/>
      <c r="D2341" s="165">
        <v>50046</v>
      </c>
      <c r="E2341" s="158" t="s">
        <v>876</v>
      </c>
      <c r="F2341" s="82" t="s">
        <v>877</v>
      </c>
      <c r="G2341" s="181"/>
    </row>
    <row r="2342" spans="1:7" ht="22.5">
      <c r="A2342" s="70">
        <v>540806</v>
      </c>
      <c r="B2342" s="71" t="s">
        <v>2261</v>
      </c>
      <c r="C2342" s="180"/>
      <c r="D2342" s="165">
        <v>91510</v>
      </c>
      <c r="E2342" s="158" t="s">
        <v>878</v>
      </c>
      <c r="F2342" s="82" t="s">
        <v>3147</v>
      </c>
      <c r="G2342" s="181"/>
    </row>
    <row r="2343" spans="1:7" ht="22.5">
      <c r="A2343" s="70">
        <v>540806</v>
      </c>
      <c r="B2343" s="71" t="s">
        <v>2261</v>
      </c>
      <c r="C2343" s="180"/>
      <c r="D2343" s="165">
        <v>140252</v>
      </c>
      <c r="E2343" s="158" t="s">
        <v>879</v>
      </c>
      <c r="F2343" s="82" t="s">
        <v>880</v>
      </c>
      <c r="G2343" s="181"/>
    </row>
    <row r="2344" spans="1:7" ht="22.5">
      <c r="A2344" s="70">
        <v>540806</v>
      </c>
      <c r="B2344" s="71" t="s">
        <v>2261</v>
      </c>
      <c r="C2344" s="180"/>
      <c r="D2344" s="165">
        <v>307276</v>
      </c>
      <c r="E2344" s="158" t="s">
        <v>881</v>
      </c>
      <c r="F2344" s="82" t="s">
        <v>882</v>
      </c>
      <c r="G2344" s="181"/>
    </row>
    <row r="2345" spans="1:7" ht="22.5">
      <c r="A2345" s="70">
        <v>540806</v>
      </c>
      <c r="B2345" s="71" t="s">
        <v>2261</v>
      </c>
      <c r="C2345" s="180"/>
      <c r="D2345" s="165">
        <v>186346</v>
      </c>
      <c r="E2345" s="158" t="s">
        <v>883</v>
      </c>
      <c r="F2345" s="82" t="s">
        <v>884</v>
      </c>
      <c r="G2345" s="181"/>
    </row>
    <row r="2346" spans="1:7" ht="22.5">
      <c r="A2346" s="70">
        <v>540806</v>
      </c>
      <c r="B2346" s="71" t="s">
        <v>2261</v>
      </c>
      <c r="C2346" s="180"/>
      <c r="D2346" s="165">
        <v>52169</v>
      </c>
      <c r="E2346" s="158" t="s">
        <v>885</v>
      </c>
      <c r="F2346" s="82" t="s">
        <v>886</v>
      </c>
      <c r="G2346" s="181"/>
    </row>
    <row r="2347" spans="1:7" ht="22.5">
      <c r="A2347" s="70">
        <v>540806</v>
      </c>
      <c r="B2347" s="71" t="s">
        <v>2261</v>
      </c>
      <c r="C2347" s="180"/>
      <c r="D2347" s="165">
        <v>63413</v>
      </c>
      <c r="E2347" s="158" t="s">
        <v>887</v>
      </c>
      <c r="F2347" s="82" t="s">
        <v>888</v>
      </c>
      <c r="G2347" s="181"/>
    </row>
    <row r="2348" spans="1:7" ht="22.5">
      <c r="A2348" s="70">
        <v>540806</v>
      </c>
      <c r="B2348" s="71" t="s">
        <v>2261</v>
      </c>
      <c r="C2348" s="180"/>
      <c r="D2348" s="165">
        <v>55680</v>
      </c>
      <c r="E2348" s="158">
        <v>212825328</v>
      </c>
      <c r="F2348" s="82" t="s">
        <v>889</v>
      </c>
      <c r="G2348" s="181"/>
    </row>
    <row r="2349" spans="1:7" ht="22.5">
      <c r="A2349" s="70">
        <v>540806</v>
      </c>
      <c r="B2349" s="71" t="s">
        <v>2261</v>
      </c>
      <c r="C2349" s="180"/>
      <c r="D2349" s="165">
        <v>65608</v>
      </c>
      <c r="E2349" s="158" t="s">
        <v>890</v>
      </c>
      <c r="F2349" s="82" t="s">
        <v>891</v>
      </c>
      <c r="G2349" s="181"/>
    </row>
    <row r="2350" spans="1:7" ht="22.5">
      <c r="A2350" s="70">
        <v>540806</v>
      </c>
      <c r="B2350" s="71" t="s">
        <v>2261</v>
      </c>
      <c r="C2350" s="180"/>
      <c r="D2350" s="165">
        <v>60713</v>
      </c>
      <c r="E2350" s="169" t="s">
        <v>892</v>
      </c>
      <c r="F2350" s="82" t="s">
        <v>893</v>
      </c>
      <c r="G2350" s="181"/>
    </row>
    <row r="2351" spans="1:7" ht="22.5">
      <c r="A2351" s="70">
        <v>540806</v>
      </c>
      <c r="B2351" s="71" t="s">
        <v>2261</v>
      </c>
      <c r="C2351" s="180"/>
      <c r="D2351" s="165">
        <v>46146</v>
      </c>
      <c r="E2351" s="158" t="s">
        <v>894</v>
      </c>
      <c r="F2351" s="82" t="s">
        <v>895</v>
      </c>
      <c r="G2351" s="181"/>
    </row>
    <row r="2352" spans="1:7" ht="22.5">
      <c r="A2352" s="70">
        <v>540806</v>
      </c>
      <c r="B2352" s="71" t="s">
        <v>2261</v>
      </c>
      <c r="C2352" s="180"/>
      <c r="D2352" s="165">
        <v>118299</v>
      </c>
      <c r="E2352" s="169" t="s">
        <v>896</v>
      </c>
      <c r="F2352" s="82" t="s">
        <v>897</v>
      </c>
      <c r="G2352" s="181"/>
    </row>
    <row r="2353" spans="1:7" ht="22.5">
      <c r="A2353" s="70">
        <v>540806</v>
      </c>
      <c r="B2353" s="71" t="s">
        <v>2261</v>
      </c>
      <c r="C2353" s="180"/>
      <c r="D2353" s="165">
        <v>216101</v>
      </c>
      <c r="E2353" s="169" t="s">
        <v>898</v>
      </c>
      <c r="F2353" s="82" t="s">
        <v>899</v>
      </c>
      <c r="G2353" s="181"/>
    </row>
    <row r="2354" spans="1:7" ht="22.5">
      <c r="A2354" s="70">
        <v>540806</v>
      </c>
      <c r="B2354" s="71" t="s">
        <v>2261</v>
      </c>
      <c r="C2354" s="180"/>
      <c r="D2354" s="165">
        <v>284364</v>
      </c>
      <c r="E2354" s="169" t="s">
        <v>900</v>
      </c>
      <c r="F2354" s="82" t="s">
        <v>901</v>
      </c>
      <c r="G2354" s="181"/>
    </row>
    <row r="2355" spans="1:7" ht="22.5">
      <c r="A2355" s="70">
        <v>540806</v>
      </c>
      <c r="B2355" s="71" t="s">
        <v>2261</v>
      </c>
      <c r="C2355" s="180"/>
      <c r="D2355" s="165">
        <v>131917</v>
      </c>
      <c r="E2355" s="169" t="s">
        <v>902</v>
      </c>
      <c r="F2355" s="82" t="s">
        <v>903</v>
      </c>
      <c r="G2355" s="181"/>
    </row>
    <row r="2356" spans="1:7" ht="22.5">
      <c r="A2356" s="70">
        <v>540806</v>
      </c>
      <c r="B2356" s="71" t="s">
        <v>2261</v>
      </c>
      <c r="C2356" s="180"/>
      <c r="D2356" s="165">
        <v>117435</v>
      </c>
      <c r="E2356" s="169" t="s">
        <v>904</v>
      </c>
      <c r="F2356" s="82" t="s">
        <v>905</v>
      </c>
      <c r="G2356" s="181"/>
    </row>
    <row r="2357" spans="1:7" ht="22.5">
      <c r="A2357" s="70">
        <v>540806</v>
      </c>
      <c r="B2357" s="71" t="s">
        <v>2261</v>
      </c>
      <c r="C2357" s="180"/>
      <c r="D2357" s="165">
        <v>189443</v>
      </c>
      <c r="E2357" s="169" t="s">
        <v>906</v>
      </c>
      <c r="F2357" s="82" t="s">
        <v>706</v>
      </c>
      <c r="G2357" s="181"/>
    </row>
    <row r="2358" spans="1:7" ht="22.5">
      <c r="A2358" s="70">
        <v>540806</v>
      </c>
      <c r="B2358" s="71" t="s">
        <v>2261</v>
      </c>
      <c r="C2358" s="180"/>
      <c r="D2358" s="165">
        <v>115700</v>
      </c>
      <c r="E2358" s="169" t="s">
        <v>907</v>
      </c>
      <c r="F2358" s="82" t="s">
        <v>908</v>
      </c>
      <c r="G2358" s="181"/>
    </row>
    <row r="2359" spans="1:7" ht="22.5">
      <c r="A2359" s="70">
        <v>540806</v>
      </c>
      <c r="B2359" s="71" t="s">
        <v>2261</v>
      </c>
      <c r="C2359" s="180"/>
      <c r="D2359" s="165">
        <v>59000</v>
      </c>
      <c r="E2359" s="169" t="s">
        <v>909</v>
      </c>
      <c r="F2359" s="82" t="s">
        <v>910</v>
      </c>
      <c r="G2359" s="181"/>
    </row>
    <row r="2360" spans="1:7" ht="22.5">
      <c r="A2360" s="70">
        <v>540806</v>
      </c>
      <c r="B2360" s="71" t="s">
        <v>2261</v>
      </c>
      <c r="C2360" s="180"/>
      <c r="D2360" s="165">
        <v>546988</v>
      </c>
      <c r="E2360" s="169" t="s">
        <v>911</v>
      </c>
      <c r="F2360" s="82" t="s">
        <v>912</v>
      </c>
      <c r="G2360" s="181"/>
    </row>
    <row r="2361" spans="1:7" ht="22.5">
      <c r="A2361" s="70">
        <v>540806</v>
      </c>
      <c r="B2361" s="71" t="s">
        <v>2261</v>
      </c>
      <c r="C2361" s="180"/>
      <c r="D2361" s="165">
        <v>54229</v>
      </c>
      <c r="E2361" s="169" t="s">
        <v>913</v>
      </c>
      <c r="F2361" s="82" t="s">
        <v>914</v>
      </c>
      <c r="G2361" s="181"/>
    </row>
    <row r="2362" spans="1:7" ht="22.5">
      <c r="A2362" s="70">
        <v>540806</v>
      </c>
      <c r="B2362" s="71" t="s">
        <v>2261</v>
      </c>
      <c r="C2362" s="180"/>
      <c r="D2362" s="165">
        <v>160784</v>
      </c>
      <c r="E2362" s="169" t="s">
        <v>915</v>
      </c>
      <c r="F2362" s="82" t="s">
        <v>916</v>
      </c>
      <c r="G2362" s="181"/>
    </row>
    <row r="2363" spans="1:7" ht="22.5">
      <c r="A2363" s="70">
        <v>540806</v>
      </c>
      <c r="B2363" s="71" t="s">
        <v>2261</v>
      </c>
      <c r="C2363" s="180"/>
      <c r="D2363" s="165">
        <v>388705</v>
      </c>
      <c r="E2363" s="169" t="s">
        <v>917</v>
      </c>
      <c r="F2363" s="82" t="s">
        <v>918</v>
      </c>
      <c r="G2363" s="181"/>
    </row>
    <row r="2364" spans="1:7" ht="22.5">
      <c r="A2364" s="70">
        <v>540806</v>
      </c>
      <c r="B2364" s="71" t="s">
        <v>2261</v>
      </c>
      <c r="C2364" s="180"/>
      <c r="D2364" s="165">
        <v>34511</v>
      </c>
      <c r="E2364" s="169">
        <v>218325483</v>
      </c>
      <c r="F2364" s="82" t="s">
        <v>2983</v>
      </c>
      <c r="G2364" s="181"/>
    </row>
    <row r="2365" spans="1:7" ht="22.5">
      <c r="A2365" s="70">
        <v>540806</v>
      </c>
      <c r="B2365" s="71" t="s">
        <v>2261</v>
      </c>
      <c r="C2365" s="180"/>
      <c r="D2365" s="165">
        <v>145355</v>
      </c>
      <c r="E2365" s="169" t="s">
        <v>919</v>
      </c>
      <c r="F2365" s="82" t="s">
        <v>920</v>
      </c>
      <c r="G2365" s="181"/>
    </row>
    <row r="2366" spans="1:7" ht="22.5">
      <c r="A2366" s="70">
        <v>540806</v>
      </c>
      <c r="B2366" s="71" t="s">
        <v>2261</v>
      </c>
      <c r="C2366" s="180"/>
      <c r="D2366" s="165">
        <v>103488</v>
      </c>
      <c r="E2366" s="169" t="s">
        <v>2877</v>
      </c>
      <c r="F2366" s="82" t="s">
        <v>921</v>
      </c>
      <c r="G2366" s="181"/>
    </row>
    <row r="2367" spans="1:7" ht="22.5">
      <c r="A2367" s="70">
        <v>540806</v>
      </c>
      <c r="B2367" s="71" t="s">
        <v>2261</v>
      </c>
      <c r="C2367" s="180"/>
      <c r="D2367" s="165">
        <v>79363</v>
      </c>
      <c r="E2367" s="169" t="s">
        <v>922</v>
      </c>
      <c r="F2367" s="82" t="s">
        <v>923</v>
      </c>
      <c r="G2367" s="181"/>
    </row>
    <row r="2368" spans="1:7" ht="22.5">
      <c r="A2368" s="70">
        <v>540806</v>
      </c>
      <c r="B2368" s="71" t="s">
        <v>2261</v>
      </c>
      <c r="C2368" s="180"/>
      <c r="D2368" s="165">
        <v>109610</v>
      </c>
      <c r="E2368" s="169" t="s">
        <v>924</v>
      </c>
      <c r="F2368" s="82" t="s">
        <v>925</v>
      </c>
      <c r="G2368" s="181"/>
    </row>
    <row r="2369" spans="1:7" ht="22.5">
      <c r="A2369" s="70">
        <v>540806</v>
      </c>
      <c r="B2369" s="71" t="s">
        <v>2261</v>
      </c>
      <c r="C2369" s="180"/>
      <c r="D2369" s="165">
        <v>62122</v>
      </c>
      <c r="E2369" s="169">
        <v>210625506</v>
      </c>
      <c r="F2369" s="82" t="s">
        <v>926</v>
      </c>
      <c r="G2369" s="181"/>
    </row>
    <row r="2370" spans="1:7" ht="22.5">
      <c r="A2370" s="70">
        <v>540806</v>
      </c>
      <c r="B2370" s="71" t="s">
        <v>2261</v>
      </c>
      <c r="C2370" s="180"/>
      <c r="D2370" s="165">
        <v>355083</v>
      </c>
      <c r="E2370" s="169" t="s">
        <v>927</v>
      </c>
      <c r="F2370" s="82" t="s">
        <v>928</v>
      </c>
      <c r="G2370" s="181"/>
    </row>
    <row r="2371" spans="1:7" ht="22.5">
      <c r="A2371" s="70">
        <v>540806</v>
      </c>
      <c r="B2371" s="71" t="s">
        <v>2261</v>
      </c>
      <c r="C2371" s="180"/>
      <c r="D2371" s="165">
        <v>102390</v>
      </c>
      <c r="E2371" s="169" t="s">
        <v>929</v>
      </c>
      <c r="F2371" s="82" t="s">
        <v>930</v>
      </c>
      <c r="G2371" s="181"/>
    </row>
    <row r="2372" spans="1:7" ht="22.5">
      <c r="A2372" s="70">
        <v>540806</v>
      </c>
      <c r="B2372" s="71" t="s">
        <v>2261</v>
      </c>
      <c r="C2372" s="180"/>
      <c r="D2372" s="165">
        <v>68655</v>
      </c>
      <c r="E2372" s="169" t="s">
        <v>931</v>
      </c>
      <c r="F2372" s="82" t="s">
        <v>932</v>
      </c>
      <c r="G2372" s="181"/>
    </row>
    <row r="2373" spans="1:7" ht="22.5">
      <c r="A2373" s="70">
        <v>540806</v>
      </c>
      <c r="B2373" s="71" t="s">
        <v>2261</v>
      </c>
      <c r="C2373" s="180"/>
      <c r="D2373" s="165">
        <v>117609</v>
      </c>
      <c r="E2373" s="169" t="s">
        <v>933</v>
      </c>
      <c r="F2373" s="82" t="s">
        <v>934</v>
      </c>
      <c r="G2373" s="181"/>
    </row>
    <row r="2374" spans="1:7" ht="22.5">
      <c r="A2374" s="70">
        <v>540806</v>
      </c>
      <c r="B2374" s="71" t="s">
        <v>2261</v>
      </c>
      <c r="C2374" s="180"/>
      <c r="D2374" s="165">
        <v>176860</v>
      </c>
      <c r="E2374" s="169" t="s">
        <v>935</v>
      </c>
      <c r="F2374" s="82" t="s">
        <v>936</v>
      </c>
      <c r="G2374" s="181"/>
    </row>
    <row r="2375" spans="1:7" ht="22.5">
      <c r="A2375" s="70">
        <v>540806</v>
      </c>
      <c r="B2375" s="71" t="s">
        <v>2261</v>
      </c>
      <c r="C2375" s="180"/>
      <c r="D2375" s="165">
        <v>236080</v>
      </c>
      <c r="E2375" s="169" t="s">
        <v>937</v>
      </c>
      <c r="F2375" s="82" t="s">
        <v>938</v>
      </c>
      <c r="G2375" s="181"/>
    </row>
    <row r="2376" spans="1:7" ht="22.5">
      <c r="A2376" s="70">
        <v>540806</v>
      </c>
      <c r="B2376" s="71" t="s">
        <v>2261</v>
      </c>
      <c r="C2376" s="180"/>
      <c r="D2376" s="165">
        <v>44228</v>
      </c>
      <c r="E2376" s="169" t="s">
        <v>2831</v>
      </c>
      <c r="F2376" s="82" t="s">
        <v>939</v>
      </c>
      <c r="G2376" s="181"/>
    </row>
    <row r="2377" spans="1:7" ht="22.5">
      <c r="A2377" s="70">
        <v>540806</v>
      </c>
      <c r="B2377" s="71" t="s">
        <v>2261</v>
      </c>
      <c r="C2377" s="180"/>
      <c r="D2377" s="165">
        <v>69023</v>
      </c>
      <c r="E2377" s="169" t="s">
        <v>940</v>
      </c>
      <c r="F2377" s="82" t="s">
        <v>941</v>
      </c>
      <c r="G2377" s="181"/>
    </row>
    <row r="2378" spans="1:7" ht="22.5">
      <c r="A2378" s="70">
        <v>540806</v>
      </c>
      <c r="B2378" s="71" t="s">
        <v>2261</v>
      </c>
      <c r="C2378" s="180"/>
      <c r="D2378" s="165">
        <v>114840</v>
      </c>
      <c r="E2378" s="169" t="s">
        <v>942</v>
      </c>
      <c r="F2378" s="82" t="s">
        <v>943</v>
      </c>
      <c r="G2378" s="181"/>
    </row>
    <row r="2379" spans="1:7" ht="22.5">
      <c r="A2379" s="70">
        <v>540806</v>
      </c>
      <c r="B2379" s="71" t="s">
        <v>2261</v>
      </c>
      <c r="C2379" s="180"/>
      <c r="D2379" s="165">
        <v>153888</v>
      </c>
      <c r="E2379" s="169">
        <v>219625596</v>
      </c>
      <c r="F2379" s="82" t="s">
        <v>944</v>
      </c>
      <c r="G2379" s="181"/>
    </row>
    <row r="2380" spans="1:7" ht="22.5">
      <c r="A2380" s="70">
        <v>540806</v>
      </c>
      <c r="B2380" s="71" t="s">
        <v>2261</v>
      </c>
      <c r="C2380" s="180"/>
      <c r="D2380" s="165">
        <v>98253</v>
      </c>
      <c r="E2380" s="158" t="s">
        <v>945</v>
      </c>
      <c r="F2380" s="82" t="s">
        <v>946</v>
      </c>
      <c r="G2380" s="181"/>
    </row>
    <row r="2381" spans="1:7" ht="22.5">
      <c r="A2381" s="70">
        <v>540806</v>
      </c>
      <c r="B2381" s="71" t="s">
        <v>2261</v>
      </c>
      <c r="C2381" s="180"/>
      <c r="D2381" s="165">
        <v>109459</v>
      </c>
      <c r="E2381" s="169" t="s">
        <v>947</v>
      </c>
      <c r="F2381" s="82" t="s">
        <v>948</v>
      </c>
      <c r="G2381" s="181"/>
    </row>
    <row r="2382" spans="1:7" ht="22.5">
      <c r="A2382" s="70">
        <v>540806</v>
      </c>
      <c r="B2382" s="71" t="s">
        <v>2261</v>
      </c>
      <c r="C2382" s="180"/>
      <c r="D2382" s="165">
        <v>211530</v>
      </c>
      <c r="E2382" s="169" t="s">
        <v>949</v>
      </c>
      <c r="F2382" s="82" t="s">
        <v>950</v>
      </c>
      <c r="G2382" s="181"/>
    </row>
    <row r="2383" spans="1:7" ht="22.5">
      <c r="A2383" s="70">
        <v>540806</v>
      </c>
      <c r="B2383" s="71" t="s">
        <v>2261</v>
      </c>
      <c r="C2383" s="180"/>
      <c r="D2383" s="165">
        <v>152014</v>
      </c>
      <c r="E2383" s="169" t="s">
        <v>951</v>
      </c>
      <c r="F2383" s="82" t="s">
        <v>952</v>
      </c>
      <c r="G2383" s="181"/>
    </row>
    <row r="2384" spans="1:7" ht="22.5">
      <c r="A2384" s="70">
        <v>540806</v>
      </c>
      <c r="B2384" s="71" t="s">
        <v>2261</v>
      </c>
      <c r="C2384" s="180"/>
      <c r="D2384" s="165">
        <v>98721</v>
      </c>
      <c r="E2384" s="169" t="s">
        <v>953</v>
      </c>
      <c r="F2384" s="82" t="s">
        <v>954</v>
      </c>
      <c r="G2384" s="181"/>
    </row>
    <row r="2385" spans="1:7" ht="22.5">
      <c r="A2385" s="70">
        <v>540806</v>
      </c>
      <c r="B2385" s="71" t="s">
        <v>2261</v>
      </c>
      <c r="C2385" s="180"/>
      <c r="D2385" s="165">
        <v>102342</v>
      </c>
      <c r="E2385" s="169" t="s">
        <v>955</v>
      </c>
      <c r="F2385" s="82" t="s">
        <v>3203</v>
      </c>
      <c r="G2385" s="181"/>
    </row>
    <row r="2386" spans="1:7" ht="22.5">
      <c r="A2386" s="70">
        <v>540806</v>
      </c>
      <c r="B2386" s="71" t="s">
        <v>2261</v>
      </c>
      <c r="C2386" s="180"/>
      <c r="D2386" s="165">
        <v>128447</v>
      </c>
      <c r="E2386" s="169" t="s">
        <v>956</v>
      </c>
      <c r="F2386" s="82" t="s">
        <v>957</v>
      </c>
      <c r="G2386" s="181"/>
    </row>
    <row r="2387" spans="1:7" ht="22.5">
      <c r="A2387" s="70">
        <v>540806</v>
      </c>
      <c r="B2387" s="71" t="s">
        <v>2261</v>
      </c>
      <c r="C2387" s="180"/>
      <c r="D2387" s="165">
        <v>138458</v>
      </c>
      <c r="E2387" s="169" t="s">
        <v>958</v>
      </c>
      <c r="F2387" s="82" t="s">
        <v>959</v>
      </c>
      <c r="G2387" s="181"/>
    </row>
    <row r="2388" spans="1:7" ht="22.5">
      <c r="A2388" s="70">
        <v>540806</v>
      </c>
      <c r="B2388" s="71" t="s">
        <v>2261</v>
      </c>
      <c r="C2388" s="180"/>
      <c r="D2388" s="165">
        <v>110552</v>
      </c>
      <c r="E2388" s="169" t="s">
        <v>960</v>
      </c>
      <c r="F2388" s="82" t="s">
        <v>961</v>
      </c>
      <c r="G2388" s="181"/>
    </row>
    <row r="2389" spans="1:7" ht="22.5">
      <c r="A2389" s="70">
        <v>540806</v>
      </c>
      <c r="B2389" s="71" t="s">
        <v>2261</v>
      </c>
      <c r="C2389" s="180"/>
      <c r="D2389" s="165">
        <v>332266</v>
      </c>
      <c r="E2389" s="169" t="s">
        <v>962</v>
      </c>
      <c r="F2389" s="82" t="s">
        <v>963</v>
      </c>
      <c r="G2389" s="181"/>
    </row>
    <row r="2390" spans="1:7" ht="22.5">
      <c r="A2390" s="70">
        <v>540806</v>
      </c>
      <c r="B2390" s="71" t="s">
        <v>2261</v>
      </c>
      <c r="C2390" s="180"/>
      <c r="D2390" s="165">
        <v>283908</v>
      </c>
      <c r="E2390" s="169" t="s">
        <v>964</v>
      </c>
      <c r="F2390" s="82" t="s">
        <v>965</v>
      </c>
      <c r="G2390" s="181"/>
    </row>
    <row r="2391" spans="1:7" ht="22.5">
      <c r="A2391" s="70">
        <v>540806</v>
      </c>
      <c r="B2391" s="71" t="s">
        <v>2261</v>
      </c>
      <c r="C2391" s="180"/>
      <c r="D2391" s="165">
        <v>153024</v>
      </c>
      <c r="E2391" s="169" t="s">
        <v>966</v>
      </c>
      <c r="F2391" s="82" t="s">
        <v>967</v>
      </c>
      <c r="G2391" s="181"/>
    </row>
    <row r="2392" spans="1:7" ht="22.5">
      <c r="A2392" s="70">
        <v>540806</v>
      </c>
      <c r="B2392" s="71" t="s">
        <v>2261</v>
      </c>
      <c r="C2392" s="180"/>
      <c r="D2392" s="165">
        <v>193374</v>
      </c>
      <c r="E2392" s="169" t="s">
        <v>968</v>
      </c>
      <c r="F2392" s="82" t="s">
        <v>969</v>
      </c>
      <c r="G2392" s="181"/>
    </row>
    <row r="2393" spans="1:7" ht="22.5">
      <c r="A2393" s="70">
        <v>540806</v>
      </c>
      <c r="B2393" s="71" t="s">
        <v>2261</v>
      </c>
      <c r="C2393" s="180"/>
      <c r="D2393" s="165">
        <v>149563</v>
      </c>
      <c r="E2393" s="169" t="s">
        <v>970</v>
      </c>
      <c r="F2393" s="82" t="s">
        <v>971</v>
      </c>
      <c r="G2393" s="181"/>
    </row>
    <row r="2394" spans="1:7" ht="22.5">
      <c r="A2394" s="70">
        <v>540806</v>
      </c>
      <c r="B2394" s="71" t="s">
        <v>2261</v>
      </c>
      <c r="C2394" s="180"/>
      <c r="D2394" s="165">
        <v>164873</v>
      </c>
      <c r="E2394" s="169" t="s">
        <v>972</v>
      </c>
      <c r="F2394" s="82" t="s">
        <v>973</v>
      </c>
      <c r="G2394" s="181"/>
    </row>
    <row r="2395" spans="1:7" ht="22.5">
      <c r="A2395" s="70">
        <v>540806</v>
      </c>
      <c r="B2395" s="71" t="s">
        <v>2261</v>
      </c>
      <c r="C2395" s="180"/>
      <c r="D2395" s="165">
        <v>79670</v>
      </c>
      <c r="E2395" s="169" t="s">
        <v>974</v>
      </c>
      <c r="F2395" s="82" t="s">
        <v>975</v>
      </c>
      <c r="G2395" s="181"/>
    </row>
    <row r="2396" spans="1:7" ht="22.5">
      <c r="A2396" s="70">
        <v>540806</v>
      </c>
      <c r="B2396" s="71" t="s">
        <v>2261</v>
      </c>
      <c r="C2396" s="180"/>
      <c r="D2396" s="165">
        <v>70307</v>
      </c>
      <c r="E2396" s="169" t="s">
        <v>976</v>
      </c>
      <c r="F2396" s="82" t="s">
        <v>977</v>
      </c>
      <c r="G2396" s="181"/>
    </row>
    <row r="2397" spans="1:7" ht="22.5">
      <c r="A2397" s="70">
        <v>540806</v>
      </c>
      <c r="B2397" s="71" t="s">
        <v>2261</v>
      </c>
      <c r="C2397" s="180"/>
      <c r="D2397" s="165">
        <v>58979</v>
      </c>
      <c r="E2397" s="169" t="s">
        <v>978</v>
      </c>
      <c r="F2397" s="82" t="s">
        <v>979</v>
      </c>
      <c r="G2397" s="181"/>
    </row>
    <row r="2398" spans="1:7" ht="22.5">
      <c r="A2398" s="70">
        <v>540806</v>
      </c>
      <c r="B2398" s="71" t="s">
        <v>2261</v>
      </c>
      <c r="C2398" s="180"/>
      <c r="D2398" s="165">
        <v>161962</v>
      </c>
      <c r="E2398" s="169" t="s">
        <v>980</v>
      </c>
      <c r="F2398" s="82" t="s">
        <v>981</v>
      </c>
      <c r="G2398" s="181"/>
    </row>
    <row r="2399" spans="1:7" ht="22.5">
      <c r="A2399" s="70">
        <v>540806</v>
      </c>
      <c r="B2399" s="71" t="s">
        <v>2261</v>
      </c>
      <c r="C2399" s="180"/>
      <c r="D2399" s="165">
        <v>106755</v>
      </c>
      <c r="E2399" s="169" t="s">
        <v>982</v>
      </c>
      <c r="F2399" s="82" t="s">
        <v>983</v>
      </c>
      <c r="G2399" s="181"/>
    </row>
    <row r="2400" spans="1:7" ht="22.5">
      <c r="A2400" s="70">
        <v>540806</v>
      </c>
      <c r="B2400" s="71" t="s">
        <v>2261</v>
      </c>
      <c r="C2400" s="180"/>
      <c r="D2400" s="165">
        <v>93925</v>
      </c>
      <c r="E2400" s="169" t="s">
        <v>984</v>
      </c>
      <c r="F2400" s="82" t="s">
        <v>985</v>
      </c>
      <c r="G2400" s="181"/>
    </row>
    <row r="2401" spans="1:7" ht="22.5">
      <c r="A2401" s="70">
        <v>540806</v>
      </c>
      <c r="B2401" s="71" t="s">
        <v>2261</v>
      </c>
      <c r="C2401" s="180"/>
      <c r="D2401" s="165">
        <v>170105</v>
      </c>
      <c r="E2401" s="169" t="s">
        <v>2942</v>
      </c>
      <c r="F2401" s="82" t="s">
        <v>986</v>
      </c>
      <c r="G2401" s="181"/>
    </row>
    <row r="2402" spans="1:7" ht="22.5">
      <c r="A2402" s="70">
        <v>540806</v>
      </c>
      <c r="B2402" s="71" t="s">
        <v>2261</v>
      </c>
      <c r="C2402" s="180"/>
      <c r="D2402" s="165">
        <v>60742</v>
      </c>
      <c r="E2402" s="169" t="s">
        <v>211</v>
      </c>
      <c r="F2402" s="82" t="s">
        <v>987</v>
      </c>
      <c r="G2402" s="181"/>
    </row>
    <row r="2403" spans="1:7" ht="22.5">
      <c r="A2403" s="70">
        <v>540806</v>
      </c>
      <c r="B2403" s="71" t="s">
        <v>2261</v>
      </c>
      <c r="C2403" s="180"/>
      <c r="D2403" s="165">
        <v>43624</v>
      </c>
      <c r="E2403" s="169" t="s">
        <v>988</v>
      </c>
      <c r="F2403" s="82" t="s">
        <v>989</v>
      </c>
      <c r="G2403" s="181"/>
    </row>
    <row r="2404" spans="1:7" ht="22.5">
      <c r="A2404" s="70">
        <v>540806</v>
      </c>
      <c r="B2404" s="71" t="s">
        <v>2261</v>
      </c>
      <c r="C2404" s="180"/>
      <c r="D2404" s="165">
        <v>205472</v>
      </c>
      <c r="E2404" s="169" t="s">
        <v>990</v>
      </c>
      <c r="F2404" s="82" t="s">
        <v>991</v>
      </c>
      <c r="G2404" s="181"/>
    </row>
    <row r="2405" spans="1:7" ht="22.5">
      <c r="A2405" s="70">
        <v>540806</v>
      </c>
      <c r="B2405" s="71" t="s">
        <v>2261</v>
      </c>
      <c r="C2405" s="180"/>
      <c r="D2405" s="165">
        <v>284356</v>
      </c>
      <c r="E2405" s="169" t="s">
        <v>992</v>
      </c>
      <c r="F2405" s="82" t="s">
        <v>993</v>
      </c>
      <c r="G2405" s="181"/>
    </row>
    <row r="2406" spans="1:7" ht="22.5">
      <c r="A2406" s="70">
        <v>540806</v>
      </c>
      <c r="B2406" s="71" t="s">
        <v>2261</v>
      </c>
      <c r="C2406" s="180"/>
      <c r="D2406" s="165">
        <v>76003</v>
      </c>
      <c r="E2406" s="169" t="s">
        <v>994</v>
      </c>
      <c r="F2406" s="82" t="s">
        <v>995</v>
      </c>
      <c r="G2406" s="181"/>
    </row>
    <row r="2407" spans="1:7" ht="22.5">
      <c r="A2407" s="70">
        <v>540806</v>
      </c>
      <c r="B2407" s="71" t="s">
        <v>2261</v>
      </c>
      <c r="C2407" s="180"/>
      <c r="D2407" s="165">
        <v>171186</v>
      </c>
      <c r="E2407" s="169" t="s">
        <v>996</v>
      </c>
      <c r="F2407" s="82" t="s">
        <v>997</v>
      </c>
      <c r="G2407" s="181"/>
    </row>
    <row r="2408" spans="1:7" ht="22.5">
      <c r="A2408" s="70">
        <v>540806</v>
      </c>
      <c r="B2408" s="71" t="s">
        <v>2261</v>
      </c>
      <c r="C2408" s="180"/>
      <c r="D2408" s="165">
        <v>91158</v>
      </c>
      <c r="E2408" s="169" t="s">
        <v>998</v>
      </c>
      <c r="F2408" s="82" t="s">
        <v>999</v>
      </c>
      <c r="G2408" s="181"/>
    </row>
    <row r="2409" spans="1:7" ht="22.5">
      <c r="A2409" s="70">
        <v>540806</v>
      </c>
      <c r="B2409" s="71" t="s">
        <v>2261</v>
      </c>
      <c r="C2409" s="180"/>
      <c r="D2409" s="165">
        <v>375886</v>
      </c>
      <c r="E2409" s="169" t="s">
        <v>1000</v>
      </c>
      <c r="F2409" s="82" t="s">
        <v>1001</v>
      </c>
      <c r="G2409" s="181"/>
    </row>
    <row r="2410" spans="1:7" ht="22.5">
      <c r="A2410" s="70">
        <v>540806</v>
      </c>
      <c r="B2410" s="71" t="s">
        <v>2261</v>
      </c>
      <c r="C2410" s="180"/>
      <c r="D2410" s="165">
        <v>84665</v>
      </c>
      <c r="E2410" s="169" t="s">
        <v>1002</v>
      </c>
      <c r="F2410" s="82" t="s">
        <v>1003</v>
      </c>
      <c r="G2410" s="181"/>
    </row>
    <row r="2411" spans="1:7" ht="22.5">
      <c r="A2411" s="70">
        <v>540806</v>
      </c>
      <c r="B2411" s="71" t="s">
        <v>2261</v>
      </c>
      <c r="C2411" s="180"/>
      <c r="D2411" s="165">
        <v>71368</v>
      </c>
      <c r="E2411" s="169" t="s">
        <v>1004</v>
      </c>
      <c r="F2411" s="82" t="s">
        <v>1005</v>
      </c>
      <c r="G2411" s="181"/>
    </row>
    <row r="2412" spans="1:7" ht="22.5">
      <c r="A2412" s="70">
        <v>540806</v>
      </c>
      <c r="B2412" s="71" t="s">
        <v>2261</v>
      </c>
      <c r="C2412" s="180"/>
      <c r="D2412" s="165">
        <v>125502</v>
      </c>
      <c r="E2412" s="169" t="s">
        <v>1006</v>
      </c>
      <c r="F2412" s="82" t="s">
        <v>1007</v>
      </c>
      <c r="G2412" s="181"/>
    </row>
    <row r="2413" spans="1:7" ht="22.5">
      <c r="A2413" s="70">
        <v>540806</v>
      </c>
      <c r="B2413" s="71" t="s">
        <v>2261</v>
      </c>
      <c r="C2413" s="180"/>
      <c r="D2413" s="165">
        <v>60477</v>
      </c>
      <c r="E2413" s="169" t="s">
        <v>1008</v>
      </c>
      <c r="F2413" s="82" t="s">
        <v>1009</v>
      </c>
      <c r="G2413" s="181"/>
    </row>
    <row r="2414" spans="1:7" ht="22.5">
      <c r="A2414" s="70">
        <v>540806</v>
      </c>
      <c r="B2414" s="71" t="s">
        <v>2261</v>
      </c>
      <c r="C2414" s="180"/>
      <c r="D2414" s="165">
        <v>36688</v>
      </c>
      <c r="E2414" s="169" t="s">
        <v>1010</v>
      </c>
      <c r="F2414" s="82" t="s">
        <v>1011</v>
      </c>
      <c r="G2414" s="181"/>
    </row>
    <row r="2415" spans="1:7" ht="22.5">
      <c r="A2415" s="70">
        <v>540806</v>
      </c>
      <c r="B2415" s="71" t="s">
        <v>2261</v>
      </c>
      <c r="C2415" s="180"/>
      <c r="D2415" s="165">
        <v>210277</v>
      </c>
      <c r="E2415" s="158" t="s">
        <v>1012</v>
      </c>
      <c r="F2415" s="82" t="s">
        <v>1013</v>
      </c>
      <c r="G2415" s="181"/>
    </row>
    <row r="2416" spans="1:7" ht="22.5">
      <c r="A2416" s="70">
        <v>540806</v>
      </c>
      <c r="B2416" s="71" t="s">
        <v>2261</v>
      </c>
      <c r="C2416" s="180"/>
      <c r="D2416" s="165">
        <v>320808</v>
      </c>
      <c r="E2416" s="169" t="s">
        <v>1014</v>
      </c>
      <c r="F2416" s="82" t="s">
        <v>1015</v>
      </c>
      <c r="G2416" s="181"/>
    </row>
    <row r="2417" spans="1:7" ht="22.5">
      <c r="A2417" s="70">
        <v>540806</v>
      </c>
      <c r="B2417" s="71" t="s">
        <v>2261</v>
      </c>
      <c r="C2417" s="180"/>
      <c r="D2417" s="165">
        <v>213797</v>
      </c>
      <c r="E2417" s="169" t="s">
        <v>1016</v>
      </c>
      <c r="F2417" s="82" t="s">
        <v>1017</v>
      </c>
      <c r="G2417" s="181"/>
    </row>
    <row r="2418" spans="1:7" ht="22.5">
      <c r="A2418" s="70">
        <v>540806</v>
      </c>
      <c r="B2418" s="71" t="s">
        <v>2261</v>
      </c>
      <c r="C2418" s="180"/>
      <c r="D2418" s="165">
        <v>336729</v>
      </c>
      <c r="E2418" s="169" t="s">
        <v>1018</v>
      </c>
      <c r="F2418" s="82" t="s">
        <v>1019</v>
      </c>
      <c r="G2418" s="181"/>
    </row>
    <row r="2419" spans="1:7" ht="22.5">
      <c r="A2419" s="70">
        <v>540806</v>
      </c>
      <c r="B2419" s="71" t="s">
        <v>2261</v>
      </c>
      <c r="C2419" s="180"/>
      <c r="D2419" s="165">
        <v>55612</v>
      </c>
      <c r="E2419" s="169" t="s">
        <v>1020</v>
      </c>
      <c r="F2419" s="82" t="s">
        <v>1021</v>
      </c>
      <c r="G2419" s="181"/>
    </row>
    <row r="2420" spans="1:7" ht="22.5">
      <c r="A2420" s="70">
        <v>540806</v>
      </c>
      <c r="B2420" s="71" t="s">
        <v>2261</v>
      </c>
      <c r="C2420" s="180"/>
      <c r="D2420" s="165">
        <v>885505</v>
      </c>
      <c r="E2420" s="169" t="s">
        <v>1022</v>
      </c>
      <c r="F2420" s="82" t="s">
        <v>1023</v>
      </c>
      <c r="G2420" s="181"/>
    </row>
    <row r="2421" spans="1:7" ht="22.5">
      <c r="A2421" s="70">
        <v>540806</v>
      </c>
      <c r="B2421" s="71" t="s">
        <v>2261</v>
      </c>
      <c r="C2421" s="180"/>
      <c r="D2421" s="165">
        <v>3004989</v>
      </c>
      <c r="E2421" s="169">
        <v>210127001</v>
      </c>
      <c r="F2421" s="82" t="s">
        <v>1024</v>
      </c>
      <c r="G2421" s="181"/>
    </row>
    <row r="2422" spans="1:7" ht="22.5">
      <c r="A2422" s="70">
        <v>540806</v>
      </c>
      <c r="B2422" s="71" t="s">
        <v>2261</v>
      </c>
      <c r="C2422" s="180"/>
      <c r="D2422" s="165">
        <v>177301</v>
      </c>
      <c r="E2422" s="158" t="s">
        <v>1025</v>
      </c>
      <c r="F2422" s="82" t="s">
        <v>1026</v>
      </c>
      <c r="G2422" s="181"/>
    </row>
    <row r="2423" spans="1:7" ht="22.5">
      <c r="A2423" s="70">
        <v>540806</v>
      </c>
      <c r="B2423" s="71" t="s">
        <v>2261</v>
      </c>
      <c r="C2423" s="180"/>
      <c r="D2423" s="165">
        <v>337408</v>
      </c>
      <c r="E2423" s="158" t="s">
        <v>1027</v>
      </c>
      <c r="F2423" s="82" t="s">
        <v>1028</v>
      </c>
      <c r="G2423" s="181"/>
    </row>
    <row r="2424" spans="1:7" ht="22.5">
      <c r="A2424" s="70">
        <v>540806</v>
      </c>
      <c r="B2424" s="71" t="s">
        <v>2261</v>
      </c>
      <c r="C2424" s="180"/>
      <c r="D2424" s="165">
        <v>219495</v>
      </c>
      <c r="E2424" s="169">
        <v>215027050</v>
      </c>
      <c r="F2424" s="82" t="s">
        <v>1029</v>
      </c>
      <c r="G2424" s="181"/>
    </row>
    <row r="2425" spans="1:7" ht="22.5">
      <c r="A2425" s="70">
        <v>540806</v>
      </c>
      <c r="B2425" s="71" t="s">
        <v>2261</v>
      </c>
      <c r="C2425" s="180"/>
      <c r="D2425" s="165">
        <v>358383</v>
      </c>
      <c r="E2425" s="158">
        <v>217327073</v>
      </c>
      <c r="F2425" s="82" t="s">
        <v>1031</v>
      </c>
      <c r="G2425" s="181"/>
    </row>
    <row r="2426" spans="1:7" ht="22.5">
      <c r="A2426" s="70">
        <v>540806</v>
      </c>
      <c r="B2426" s="71" t="s">
        <v>2261</v>
      </c>
      <c r="C2426" s="180"/>
      <c r="D2426" s="165">
        <v>198804</v>
      </c>
      <c r="E2426" s="158" t="s">
        <v>1032</v>
      </c>
      <c r="F2426" s="82" t="s">
        <v>1033</v>
      </c>
      <c r="G2426" s="181"/>
    </row>
    <row r="2427" spans="1:7" ht="22.5">
      <c r="A2427" s="70">
        <v>540806</v>
      </c>
      <c r="B2427" s="71" t="s">
        <v>2261</v>
      </c>
      <c r="C2427" s="180"/>
      <c r="D2427" s="165">
        <v>298945</v>
      </c>
      <c r="E2427" s="169" t="s">
        <v>1034</v>
      </c>
      <c r="F2427" s="82" t="s">
        <v>1035</v>
      </c>
      <c r="G2427" s="181"/>
    </row>
    <row r="2428" spans="1:7" ht="22.5">
      <c r="A2428" s="70">
        <v>540806</v>
      </c>
      <c r="B2428" s="71" t="s">
        <v>2261</v>
      </c>
      <c r="C2428" s="180"/>
      <c r="D2428" s="165">
        <v>206926</v>
      </c>
      <c r="E2428" s="169" t="s">
        <v>2267</v>
      </c>
      <c r="F2428" s="82" t="s">
        <v>2268</v>
      </c>
      <c r="G2428" s="181"/>
    </row>
    <row r="2429" spans="1:7" ht="22.5">
      <c r="A2429" s="70">
        <v>540806</v>
      </c>
      <c r="B2429" s="71" t="s">
        <v>2261</v>
      </c>
      <c r="C2429" s="180"/>
      <c r="D2429" s="165">
        <v>138854</v>
      </c>
      <c r="E2429" s="169" t="s">
        <v>1036</v>
      </c>
      <c r="F2429" s="82" t="s">
        <v>1037</v>
      </c>
      <c r="G2429" s="181"/>
    </row>
    <row r="2430" spans="1:7" ht="22.5">
      <c r="A2430" s="70">
        <v>540806</v>
      </c>
      <c r="B2430" s="71" t="s">
        <v>2261</v>
      </c>
      <c r="C2430" s="180"/>
      <c r="D2430" s="165">
        <v>199181</v>
      </c>
      <c r="E2430" s="158" t="s">
        <v>1038</v>
      </c>
      <c r="F2430" s="82" t="s">
        <v>1039</v>
      </c>
      <c r="G2430" s="181"/>
    </row>
    <row r="2431" spans="1:7" ht="22.5">
      <c r="A2431" s="70">
        <v>540806</v>
      </c>
      <c r="B2431" s="71" t="s">
        <v>2261</v>
      </c>
      <c r="C2431" s="180"/>
      <c r="D2431" s="165">
        <v>124170</v>
      </c>
      <c r="E2431" s="169" t="s">
        <v>1040</v>
      </c>
      <c r="F2431" s="82" t="s">
        <v>1041</v>
      </c>
      <c r="G2431" s="181"/>
    </row>
    <row r="2432" spans="1:7" ht="22.5">
      <c r="A2432" s="70">
        <v>540806</v>
      </c>
      <c r="B2432" s="71" t="s">
        <v>2261</v>
      </c>
      <c r="C2432" s="180"/>
      <c r="D2432" s="165">
        <v>344781</v>
      </c>
      <c r="E2432" s="169" t="s">
        <v>213</v>
      </c>
      <c r="F2432" s="82" t="s">
        <v>1042</v>
      </c>
      <c r="G2432" s="181"/>
    </row>
    <row r="2433" spans="1:7" ht="22.5">
      <c r="A2433" s="70">
        <v>540806</v>
      </c>
      <c r="B2433" s="71" t="s">
        <v>2261</v>
      </c>
      <c r="C2433" s="180"/>
      <c r="D2433" s="165">
        <v>115394</v>
      </c>
      <c r="E2433" s="169" t="s">
        <v>1043</v>
      </c>
      <c r="F2433" s="82" t="s">
        <v>1044</v>
      </c>
      <c r="G2433" s="181"/>
    </row>
    <row r="2434" spans="1:7" ht="22.5">
      <c r="A2434" s="70">
        <v>540806</v>
      </c>
      <c r="B2434" s="71" t="s">
        <v>2261</v>
      </c>
      <c r="C2434" s="180"/>
      <c r="D2434" s="165">
        <v>301386</v>
      </c>
      <c r="E2434" s="169" t="s">
        <v>1045</v>
      </c>
      <c r="F2434" s="82" t="s">
        <v>1046</v>
      </c>
      <c r="G2434" s="181"/>
    </row>
    <row r="2435" spans="1:7" ht="22.5">
      <c r="A2435" s="70">
        <v>540806</v>
      </c>
      <c r="B2435" s="71" t="s">
        <v>2261</v>
      </c>
      <c r="C2435" s="180"/>
      <c r="D2435" s="165">
        <v>781071</v>
      </c>
      <c r="E2435" s="169">
        <v>216127361</v>
      </c>
      <c r="F2435" s="82" t="s">
        <v>1047</v>
      </c>
      <c r="G2435" s="181"/>
    </row>
    <row r="2436" spans="1:7" ht="22.5">
      <c r="A2436" s="70">
        <v>540806</v>
      </c>
      <c r="B2436" s="71" t="s">
        <v>2261</v>
      </c>
      <c r="C2436" s="180"/>
      <c r="D2436" s="165">
        <v>48470</v>
      </c>
      <c r="E2436" s="169">
        <v>217227372</v>
      </c>
      <c r="F2436" s="82" t="s">
        <v>1048</v>
      </c>
      <c r="G2436" s="181"/>
    </row>
    <row r="2437" spans="1:7" ht="22.5">
      <c r="A2437" s="70">
        <v>540806</v>
      </c>
      <c r="B2437" s="71" t="s">
        <v>2261</v>
      </c>
      <c r="C2437" s="180"/>
      <c r="D2437" s="165">
        <v>243591</v>
      </c>
      <c r="E2437" s="169">
        <v>211327413</v>
      </c>
      <c r="F2437" s="82" t="s">
        <v>1049</v>
      </c>
      <c r="G2437" s="181"/>
    </row>
    <row r="2438" spans="1:7" ht="22.5">
      <c r="A2438" s="70">
        <v>540806</v>
      </c>
      <c r="B2438" s="71" t="s">
        <v>2261</v>
      </c>
      <c r="C2438" s="180"/>
      <c r="D2438" s="165">
        <v>228530</v>
      </c>
      <c r="E2438" s="158">
        <v>212527425</v>
      </c>
      <c r="F2438" s="82" t="s">
        <v>1050</v>
      </c>
      <c r="G2438" s="181"/>
    </row>
    <row r="2439" spans="1:7" ht="22.5">
      <c r="A2439" s="70">
        <v>540806</v>
      </c>
      <c r="B2439" s="71" t="s">
        <v>2261</v>
      </c>
      <c r="C2439" s="180"/>
      <c r="D2439" s="165">
        <v>330852</v>
      </c>
      <c r="E2439" s="158">
        <v>213027430</v>
      </c>
      <c r="F2439" s="82" t="s">
        <v>1051</v>
      </c>
      <c r="G2439" s="181"/>
    </row>
    <row r="2440" spans="1:7" ht="22.5">
      <c r="A2440" s="70">
        <v>540806</v>
      </c>
      <c r="B2440" s="71" t="s">
        <v>2261</v>
      </c>
      <c r="C2440" s="180"/>
      <c r="D2440" s="165">
        <v>247718</v>
      </c>
      <c r="E2440" s="158">
        <v>215027450</v>
      </c>
      <c r="F2440" s="82" t="s">
        <v>1052</v>
      </c>
      <c r="G2440" s="181"/>
    </row>
    <row r="2441" spans="1:7" ht="22.5">
      <c r="A2441" s="70">
        <v>540806</v>
      </c>
      <c r="B2441" s="71" t="s">
        <v>2261</v>
      </c>
      <c r="C2441" s="180"/>
      <c r="D2441" s="165">
        <v>183731</v>
      </c>
      <c r="E2441" s="158">
        <v>219127491</v>
      </c>
      <c r="F2441" s="82" t="s">
        <v>1053</v>
      </c>
      <c r="G2441" s="181"/>
    </row>
    <row r="2442" spans="1:7" ht="22.5">
      <c r="A2442" s="70">
        <v>540806</v>
      </c>
      <c r="B2442" s="71" t="s">
        <v>2261</v>
      </c>
      <c r="C2442" s="180"/>
      <c r="D2442" s="165">
        <v>215338</v>
      </c>
      <c r="E2442" s="169">
        <v>219527495</v>
      </c>
      <c r="F2442" s="82" t="s">
        <v>1054</v>
      </c>
      <c r="G2442" s="181"/>
    </row>
    <row r="2443" spans="1:7" ht="22.5">
      <c r="A2443" s="70">
        <v>540806</v>
      </c>
      <c r="B2443" s="71" t="s">
        <v>2261</v>
      </c>
      <c r="C2443" s="180"/>
      <c r="D2443" s="165">
        <v>118652</v>
      </c>
      <c r="E2443" s="169">
        <v>218027580</v>
      </c>
      <c r="F2443" s="82" t="s">
        <v>1055</v>
      </c>
      <c r="G2443" s="181"/>
    </row>
    <row r="2444" spans="1:7" ht="22.5">
      <c r="A2444" s="70">
        <v>540806</v>
      </c>
      <c r="B2444" s="71" t="s">
        <v>2261</v>
      </c>
      <c r="C2444" s="180"/>
      <c r="D2444" s="165">
        <v>377251</v>
      </c>
      <c r="E2444" s="169">
        <v>210027600</v>
      </c>
      <c r="F2444" s="82" t="s">
        <v>1056</v>
      </c>
      <c r="G2444" s="181"/>
    </row>
    <row r="2445" spans="1:7" ht="22.5">
      <c r="A2445" s="70">
        <v>540806</v>
      </c>
      <c r="B2445" s="71" t="s">
        <v>2261</v>
      </c>
      <c r="C2445" s="180"/>
      <c r="D2445" s="165">
        <v>672749</v>
      </c>
      <c r="E2445" s="169">
        <v>211417614</v>
      </c>
      <c r="F2445" s="82" t="s">
        <v>1057</v>
      </c>
      <c r="G2445" s="181"/>
    </row>
    <row r="2446" spans="1:7" ht="22.5">
      <c r="A2446" s="70">
        <v>540806</v>
      </c>
      <c r="B2446" s="71" t="s">
        <v>2261</v>
      </c>
      <c r="C2446" s="180"/>
      <c r="D2446" s="165">
        <v>71720</v>
      </c>
      <c r="E2446" s="169">
        <v>216027660</v>
      </c>
      <c r="F2446" s="82" t="s">
        <v>1058</v>
      </c>
      <c r="G2446" s="181"/>
    </row>
    <row r="2447" spans="1:7" ht="22.5">
      <c r="A2447" s="70">
        <v>540806</v>
      </c>
      <c r="B2447" s="71" t="s">
        <v>2261</v>
      </c>
      <c r="C2447" s="180"/>
      <c r="D2447" s="165">
        <v>104410</v>
      </c>
      <c r="E2447" s="169">
        <v>214527745</v>
      </c>
      <c r="F2447" s="82" t="s">
        <v>1059</v>
      </c>
      <c r="G2447" s="181"/>
    </row>
    <row r="2448" spans="1:7" ht="22.5">
      <c r="A2448" s="70">
        <v>540806</v>
      </c>
      <c r="B2448" s="71" t="s">
        <v>2261</v>
      </c>
      <c r="C2448" s="180"/>
      <c r="D2448" s="165">
        <v>613029</v>
      </c>
      <c r="E2448" s="158" t="s">
        <v>1060</v>
      </c>
      <c r="F2448" s="82" t="s">
        <v>1061</v>
      </c>
      <c r="G2448" s="181"/>
    </row>
    <row r="2449" spans="1:7" ht="22.5">
      <c r="A2449" s="70">
        <v>540806</v>
      </c>
      <c r="B2449" s="71" t="s">
        <v>2261</v>
      </c>
      <c r="C2449" s="180"/>
      <c r="D2449" s="165">
        <v>295998</v>
      </c>
      <c r="E2449" s="158">
        <v>210027800</v>
      </c>
      <c r="F2449" s="82" t="s">
        <v>1062</v>
      </c>
      <c r="G2449" s="181"/>
    </row>
    <row r="2450" spans="1:7" ht="22.5">
      <c r="A2450" s="70">
        <v>540806</v>
      </c>
      <c r="B2450" s="71" t="s">
        <v>2261</v>
      </c>
      <c r="C2450" s="180"/>
      <c r="D2450" s="165">
        <v>103826</v>
      </c>
      <c r="E2450" s="158">
        <v>211027810</v>
      </c>
      <c r="F2450" s="82" t="s">
        <v>1063</v>
      </c>
      <c r="G2450" s="181"/>
    </row>
    <row r="2451" spans="1:7" ht="22.5">
      <c r="A2451" s="70">
        <v>540806</v>
      </c>
      <c r="B2451" s="71" t="s">
        <v>2261</v>
      </c>
      <c r="C2451" s="180"/>
      <c r="D2451" s="165">
        <v>325796</v>
      </c>
      <c r="E2451" s="169" t="s">
        <v>1064</v>
      </c>
      <c r="F2451" s="82" t="s">
        <v>1065</v>
      </c>
      <c r="G2451" s="181"/>
    </row>
    <row r="2452" spans="1:7" ht="22.5">
      <c r="A2452" s="70">
        <v>540806</v>
      </c>
      <c r="B2452" s="71" t="s">
        <v>2261</v>
      </c>
      <c r="C2452" s="180"/>
      <c r="D2452" s="165">
        <v>152681</v>
      </c>
      <c r="E2452" s="169" t="s">
        <v>1066</v>
      </c>
      <c r="F2452" s="82" t="s">
        <v>1067</v>
      </c>
      <c r="G2452" s="181"/>
    </row>
    <row r="2453" spans="1:7" ht="22.5">
      <c r="A2453" s="70">
        <v>540806</v>
      </c>
      <c r="B2453" s="71" t="s">
        <v>2261</v>
      </c>
      <c r="C2453" s="180"/>
      <c r="D2453" s="165">
        <v>231665</v>
      </c>
      <c r="E2453" s="169" t="s">
        <v>1068</v>
      </c>
      <c r="F2453" s="82" t="s">
        <v>1069</v>
      </c>
      <c r="G2453" s="181"/>
    </row>
    <row r="2454" spans="1:7" ht="22.5">
      <c r="A2454" s="70">
        <v>540806</v>
      </c>
      <c r="B2454" s="71" t="s">
        <v>2261</v>
      </c>
      <c r="C2454" s="180"/>
      <c r="D2454" s="165">
        <v>339298</v>
      </c>
      <c r="E2454" s="169" t="s">
        <v>1070</v>
      </c>
      <c r="F2454" s="82" t="s">
        <v>1071</v>
      </c>
      <c r="G2454" s="181"/>
    </row>
    <row r="2455" spans="1:7" ht="22.5">
      <c r="A2455" s="70">
        <v>540806</v>
      </c>
      <c r="B2455" s="71" t="s">
        <v>2261</v>
      </c>
      <c r="C2455" s="180"/>
      <c r="D2455" s="165">
        <v>56352</v>
      </c>
      <c r="E2455" s="169" t="s">
        <v>1072</v>
      </c>
      <c r="F2455" s="82" t="s">
        <v>1073</v>
      </c>
      <c r="G2455" s="181"/>
    </row>
    <row r="2456" spans="1:7" ht="22.5">
      <c r="A2456" s="70">
        <v>540806</v>
      </c>
      <c r="B2456" s="71" t="s">
        <v>2261</v>
      </c>
      <c r="C2456" s="180"/>
      <c r="D2456" s="165">
        <v>120199</v>
      </c>
      <c r="E2456" s="169" t="s">
        <v>1074</v>
      </c>
      <c r="F2456" s="82" t="s">
        <v>1075</v>
      </c>
      <c r="G2456" s="181"/>
    </row>
    <row r="2457" spans="1:7" ht="22.5">
      <c r="A2457" s="70">
        <v>540806</v>
      </c>
      <c r="B2457" s="71" t="s">
        <v>2261</v>
      </c>
      <c r="C2457" s="180"/>
      <c r="D2457" s="165">
        <v>420546</v>
      </c>
      <c r="E2457" s="169" t="s">
        <v>1076</v>
      </c>
      <c r="F2457" s="82" t="s">
        <v>1077</v>
      </c>
      <c r="G2457" s="181"/>
    </row>
    <row r="2458" spans="1:7" ht="22.5">
      <c r="A2458" s="70">
        <v>540806</v>
      </c>
      <c r="B2458" s="71" t="s">
        <v>2261</v>
      </c>
      <c r="C2458" s="180"/>
      <c r="D2458" s="165">
        <v>140972</v>
      </c>
      <c r="E2458" s="169" t="s">
        <v>1078</v>
      </c>
      <c r="F2458" s="82" t="s">
        <v>1079</v>
      </c>
      <c r="G2458" s="181"/>
    </row>
    <row r="2459" spans="1:7" ht="22.5">
      <c r="A2459" s="70">
        <v>540806</v>
      </c>
      <c r="B2459" s="71" t="s">
        <v>2261</v>
      </c>
      <c r="C2459" s="180"/>
      <c r="D2459" s="165">
        <v>39298</v>
      </c>
      <c r="E2459" s="169">
        <v>214441244</v>
      </c>
      <c r="F2459" s="82" t="s">
        <v>1080</v>
      </c>
      <c r="G2459" s="181"/>
    </row>
    <row r="2460" spans="1:7" ht="22.5">
      <c r="A2460" s="70">
        <v>540806</v>
      </c>
      <c r="B2460" s="71" t="s">
        <v>2261</v>
      </c>
      <c r="C2460" s="180"/>
      <c r="D2460" s="165">
        <v>789479</v>
      </c>
      <c r="E2460" s="169" t="s">
        <v>1081</v>
      </c>
      <c r="F2460" s="82" t="s">
        <v>1082</v>
      </c>
      <c r="G2460" s="181"/>
    </row>
    <row r="2461" spans="1:7" ht="22.5">
      <c r="A2461" s="70">
        <v>540806</v>
      </c>
      <c r="B2461" s="71" t="s">
        <v>2261</v>
      </c>
      <c r="C2461" s="180"/>
      <c r="D2461" s="165">
        <v>360986</v>
      </c>
      <c r="E2461" s="158" t="s">
        <v>1083</v>
      </c>
      <c r="F2461" s="82" t="s">
        <v>1084</v>
      </c>
      <c r="G2461" s="181"/>
    </row>
    <row r="2462" spans="1:7" ht="22.5">
      <c r="A2462" s="70">
        <v>540806</v>
      </c>
      <c r="B2462" s="71" t="s">
        <v>2261</v>
      </c>
      <c r="C2462" s="180"/>
      <c r="D2462" s="165">
        <v>208216</v>
      </c>
      <c r="E2462" s="158" t="s">
        <v>298</v>
      </c>
      <c r="F2462" s="82" t="s">
        <v>3149</v>
      </c>
      <c r="G2462" s="181"/>
    </row>
    <row r="2463" spans="1:7" ht="22.5">
      <c r="A2463" s="70">
        <v>540806</v>
      </c>
      <c r="B2463" s="71" t="s">
        <v>2261</v>
      </c>
      <c r="C2463" s="180"/>
      <c r="D2463" s="165">
        <v>95732</v>
      </c>
      <c r="E2463" s="158" t="s">
        <v>1085</v>
      </c>
      <c r="F2463" s="82" t="s">
        <v>1086</v>
      </c>
      <c r="G2463" s="181"/>
    </row>
    <row r="2464" spans="1:7" ht="22.5">
      <c r="A2464" s="70">
        <v>540806</v>
      </c>
      <c r="B2464" s="71" t="s">
        <v>2261</v>
      </c>
      <c r="C2464" s="180"/>
      <c r="D2464" s="165">
        <v>171564</v>
      </c>
      <c r="E2464" s="158" t="s">
        <v>1087</v>
      </c>
      <c r="F2464" s="82" t="s">
        <v>1088</v>
      </c>
      <c r="G2464" s="181"/>
    </row>
    <row r="2465" spans="1:7" ht="22.5">
      <c r="A2465" s="70">
        <v>540806</v>
      </c>
      <c r="B2465" s="71" t="s">
        <v>2261</v>
      </c>
      <c r="C2465" s="180"/>
      <c r="D2465" s="165">
        <v>308967</v>
      </c>
      <c r="E2465" s="158" t="s">
        <v>2668</v>
      </c>
      <c r="F2465" s="82" t="s">
        <v>1089</v>
      </c>
      <c r="G2465" s="181"/>
    </row>
    <row r="2466" spans="1:7" ht="22.5">
      <c r="A2466" s="70">
        <v>540806</v>
      </c>
      <c r="B2466" s="71" t="s">
        <v>2261</v>
      </c>
      <c r="C2466" s="180"/>
      <c r="D2466" s="165">
        <v>184769</v>
      </c>
      <c r="E2466" s="158" t="s">
        <v>1090</v>
      </c>
      <c r="F2466" s="82" t="s">
        <v>1091</v>
      </c>
      <c r="G2466" s="181"/>
    </row>
    <row r="2467" spans="1:7" ht="22.5">
      <c r="A2467" s="70">
        <v>540806</v>
      </c>
      <c r="B2467" s="71" t="s">
        <v>2261</v>
      </c>
      <c r="C2467" s="180"/>
      <c r="D2467" s="165">
        <v>731065</v>
      </c>
      <c r="E2467" s="158" t="s">
        <v>1092</v>
      </c>
      <c r="F2467" s="82" t="s">
        <v>1093</v>
      </c>
      <c r="G2467" s="181"/>
    </row>
    <row r="2468" spans="1:7" ht="22.5">
      <c r="A2468" s="70">
        <v>540806</v>
      </c>
      <c r="B2468" s="71" t="s">
        <v>2261</v>
      </c>
      <c r="C2468" s="180"/>
      <c r="D2468" s="165">
        <v>110116</v>
      </c>
      <c r="E2468" s="158">
        <v>218341483</v>
      </c>
      <c r="F2468" s="82" t="s">
        <v>1094</v>
      </c>
      <c r="G2468" s="181"/>
    </row>
    <row r="2469" spans="1:7" ht="22.5">
      <c r="A2469" s="70">
        <v>540806</v>
      </c>
      <c r="B2469" s="71" t="s">
        <v>2261</v>
      </c>
      <c r="C2469" s="180"/>
      <c r="D2469" s="165">
        <v>122633</v>
      </c>
      <c r="E2469" s="158" t="s">
        <v>1095</v>
      </c>
      <c r="F2469" s="82" t="s">
        <v>1096</v>
      </c>
      <c r="G2469" s="181"/>
    </row>
    <row r="2470" spans="1:7" ht="22.5">
      <c r="A2470" s="70">
        <v>540806</v>
      </c>
      <c r="B2470" s="71" t="s">
        <v>2261</v>
      </c>
      <c r="C2470" s="180"/>
      <c r="D2470" s="165">
        <v>87443</v>
      </c>
      <c r="E2470" s="158" t="s">
        <v>1097</v>
      </c>
      <c r="F2470" s="82" t="s">
        <v>1098</v>
      </c>
      <c r="G2470" s="181"/>
    </row>
    <row r="2471" spans="1:7" ht="22.5">
      <c r="A2471" s="70">
        <v>540806</v>
      </c>
      <c r="B2471" s="71" t="s">
        <v>2261</v>
      </c>
      <c r="C2471" s="180"/>
      <c r="D2471" s="165">
        <v>290728</v>
      </c>
      <c r="E2471" s="158" t="s">
        <v>1099</v>
      </c>
      <c r="F2471" s="82" t="s">
        <v>1100</v>
      </c>
      <c r="G2471" s="181"/>
    </row>
    <row r="2472" spans="1:7" ht="22.5">
      <c r="A2472" s="70">
        <v>540806</v>
      </c>
      <c r="B2472" s="71" t="s">
        <v>2261</v>
      </c>
      <c r="C2472" s="180"/>
      <c r="D2472" s="165">
        <v>150711</v>
      </c>
      <c r="E2472" s="158" t="s">
        <v>1101</v>
      </c>
      <c r="F2472" s="82" t="s">
        <v>659</v>
      </c>
      <c r="G2472" s="181"/>
    </row>
    <row r="2473" spans="1:7" ht="22.5">
      <c r="A2473" s="70">
        <v>540806</v>
      </c>
      <c r="B2473" s="71" t="s">
        <v>2261</v>
      </c>
      <c r="C2473" s="180"/>
      <c r="D2473" s="165">
        <v>174807</v>
      </c>
      <c r="E2473" s="158">
        <v>214841548</v>
      </c>
      <c r="F2473" s="82" t="s">
        <v>1102</v>
      </c>
      <c r="G2473" s="181"/>
    </row>
    <row r="2474" spans="1:7" ht="22.5">
      <c r="A2474" s="70">
        <v>540806</v>
      </c>
      <c r="B2474" s="71" t="s">
        <v>2261</v>
      </c>
      <c r="C2474" s="180"/>
      <c r="D2474" s="165">
        <v>1289447</v>
      </c>
      <c r="E2474" s="158" t="s">
        <v>1103</v>
      </c>
      <c r="F2474" s="82" t="s">
        <v>1104</v>
      </c>
      <c r="G2474" s="181"/>
    </row>
    <row r="2475" spans="1:7" ht="22.5">
      <c r="A2475" s="70">
        <v>540806</v>
      </c>
      <c r="B2475" s="71" t="s">
        <v>2261</v>
      </c>
      <c r="C2475" s="180"/>
      <c r="D2475" s="165">
        <v>240569</v>
      </c>
      <c r="E2475" s="158" t="s">
        <v>1105</v>
      </c>
      <c r="F2475" s="82" t="s">
        <v>1106</v>
      </c>
      <c r="G2475" s="181"/>
    </row>
    <row r="2476" spans="1:7" ht="22.5">
      <c r="A2476" s="70">
        <v>540806</v>
      </c>
      <c r="B2476" s="71" t="s">
        <v>2261</v>
      </c>
      <c r="C2476" s="180"/>
      <c r="D2476" s="165">
        <v>128555</v>
      </c>
      <c r="E2476" s="158" t="s">
        <v>1107</v>
      </c>
      <c r="F2476" s="82" t="s">
        <v>1108</v>
      </c>
      <c r="G2476" s="181"/>
    </row>
    <row r="2477" spans="1:7" ht="22.5">
      <c r="A2477" s="70">
        <v>540806</v>
      </c>
      <c r="B2477" s="71" t="s">
        <v>2261</v>
      </c>
      <c r="C2477" s="180"/>
      <c r="D2477" s="165">
        <v>467948</v>
      </c>
      <c r="E2477" s="158" t="s">
        <v>1109</v>
      </c>
      <c r="F2477" s="82" t="s">
        <v>1110</v>
      </c>
      <c r="G2477" s="181"/>
    </row>
    <row r="2478" spans="1:7" ht="22.5">
      <c r="A2478" s="70">
        <v>540806</v>
      </c>
      <c r="B2478" s="71" t="s">
        <v>2261</v>
      </c>
      <c r="C2478" s="180"/>
      <c r="D2478" s="165">
        <v>143505</v>
      </c>
      <c r="E2478" s="158" t="s">
        <v>2795</v>
      </c>
      <c r="F2478" s="82" t="s">
        <v>609</v>
      </c>
      <c r="G2478" s="181"/>
    </row>
    <row r="2479" spans="1:7" ht="22.5">
      <c r="A2479" s="70">
        <v>540806</v>
      </c>
      <c r="B2479" s="71" t="s">
        <v>2261</v>
      </c>
      <c r="C2479" s="180"/>
      <c r="D2479" s="165">
        <v>189051</v>
      </c>
      <c r="E2479" s="158" t="s">
        <v>1111</v>
      </c>
      <c r="F2479" s="82" t="s">
        <v>1112</v>
      </c>
      <c r="G2479" s="181"/>
    </row>
    <row r="2480" spans="1:7" ht="22.5">
      <c r="A2480" s="70">
        <v>540806</v>
      </c>
      <c r="B2480" s="71" t="s">
        <v>2261</v>
      </c>
      <c r="C2480" s="180"/>
      <c r="D2480" s="165">
        <v>212181</v>
      </c>
      <c r="E2480" s="158">
        <v>219141791</v>
      </c>
      <c r="F2480" s="82" t="s">
        <v>1113</v>
      </c>
      <c r="G2480" s="181"/>
    </row>
    <row r="2481" spans="1:7" ht="22.5">
      <c r="A2481" s="70">
        <v>540806</v>
      </c>
      <c r="B2481" s="71" t="s">
        <v>2261</v>
      </c>
      <c r="C2481" s="180"/>
      <c r="D2481" s="165">
        <v>132755</v>
      </c>
      <c r="E2481" s="158" t="s">
        <v>2929</v>
      </c>
      <c r="F2481" s="82" t="s">
        <v>1114</v>
      </c>
      <c r="G2481" s="181"/>
    </row>
    <row r="2482" spans="1:7" ht="22.5">
      <c r="A2482" s="70">
        <v>540806</v>
      </c>
      <c r="B2482" s="71" t="s">
        <v>2261</v>
      </c>
      <c r="C2482" s="180"/>
      <c r="D2482" s="165">
        <v>237558</v>
      </c>
      <c r="E2482" s="158" t="s">
        <v>1115</v>
      </c>
      <c r="F2482" s="82" t="s">
        <v>1116</v>
      </c>
      <c r="G2482" s="181"/>
    </row>
    <row r="2483" spans="1:7" ht="22.5">
      <c r="A2483" s="70">
        <v>540806</v>
      </c>
      <c r="B2483" s="71" t="s">
        <v>2261</v>
      </c>
      <c r="C2483" s="180"/>
      <c r="D2483" s="165">
        <v>110791</v>
      </c>
      <c r="E2483" s="158" t="s">
        <v>1117</v>
      </c>
      <c r="F2483" s="82" t="s">
        <v>1118</v>
      </c>
      <c r="G2483" s="181"/>
    </row>
    <row r="2484" spans="1:7" ht="22.5">
      <c r="A2484" s="70">
        <v>540806</v>
      </c>
      <c r="B2484" s="71" t="s">
        <v>2261</v>
      </c>
      <c r="C2484" s="180"/>
      <c r="D2484" s="165">
        <v>254623</v>
      </c>
      <c r="E2484" s="158" t="s">
        <v>1119</v>
      </c>
      <c r="F2484" s="82" t="s">
        <v>1120</v>
      </c>
      <c r="G2484" s="181"/>
    </row>
    <row r="2485" spans="1:7" ht="22.5">
      <c r="A2485" s="70">
        <v>540806</v>
      </c>
      <c r="B2485" s="71" t="s">
        <v>2261</v>
      </c>
      <c r="C2485" s="180"/>
      <c r="D2485" s="165">
        <v>107819</v>
      </c>
      <c r="E2485" s="158" t="s">
        <v>1121</v>
      </c>
      <c r="F2485" s="82" t="s">
        <v>1122</v>
      </c>
      <c r="G2485" s="181"/>
    </row>
    <row r="2486" spans="1:7" ht="22.5">
      <c r="A2486" s="70">
        <v>540806</v>
      </c>
      <c r="B2486" s="71" t="s">
        <v>2261</v>
      </c>
      <c r="C2486" s="180"/>
      <c r="D2486" s="165">
        <v>109483</v>
      </c>
      <c r="E2486" s="158" t="s">
        <v>1123</v>
      </c>
      <c r="F2486" s="82" t="s">
        <v>1124</v>
      </c>
      <c r="G2486" s="181"/>
    </row>
    <row r="2487" spans="1:7" ht="22.5">
      <c r="A2487" s="70">
        <v>540806</v>
      </c>
      <c r="B2487" s="71" t="s">
        <v>2261</v>
      </c>
      <c r="C2487" s="180"/>
      <c r="D2487" s="165">
        <v>2006889</v>
      </c>
      <c r="E2487" s="169" t="s">
        <v>1125</v>
      </c>
      <c r="F2487" s="82" t="s">
        <v>1126</v>
      </c>
      <c r="G2487" s="181"/>
    </row>
    <row r="2488" spans="1:7" ht="22.5">
      <c r="A2488" s="70">
        <v>540806</v>
      </c>
      <c r="B2488" s="71" t="s">
        <v>2261</v>
      </c>
      <c r="C2488" s="180"/>
      <c r="D2488" s="165">
        <v>157609</v>
      </c>
      <c r="E2488" s="169" t="s">
        <v>1127</v>
      </c>
      <c r="F2488" s="82" t="s">
        <v>669</v>
      </c>
      <c r="G2488" s="181"/>
    </row>
    <row r="2489" spans="1:7" ht="22.5">
      <c r="A2489" s="70">
        <v>540806</v>
      </c>
      <c r="B2489" s="71" t="s">
        <v>2261</v>
      </c>
      <c r="C2489" s="180"/>
      <c r="D2489" s="165">
        <v>310563</v>
      </c>
      <c r="E2489" s="169" t="s">
        <v>1128</v>
      </c>
      <c r="F2489" s="82" t="s">
        <v>1129</v>
      </c>
      <c r="G2489" s="181"/>
    </row>
    <row r="2490" spans="1:7" ht="22.5">
      <c r="A2490" s="70">
        <v>540806</v>
      </c>
      <c r="B2490" s="71" t="s">
        <v>2261</v>
      </c>
      <c r="C2490" s="180"/>
      <c r="D2490" s="165">
        <v>363702</v>
      </c>
      <c r="E2490" s="158" t="s">
        <v>1130</v>
      </c>
      <c r="F2490" s="82" t="s">
        <v>1131</v>
      </c>
      <c r="G2490" s="181"/>
    </row>
    <row r="2491" spans="1:7" ht="22.5">
      <c r="A2491" s="70">
        <v>540806</v>
      </c>
      <c r="B2491" s="71" t="s">
        <v>2261</v>
      </c>
      <c r="C2491" s="180"/>
      <c r="D2491" s="165">
        <v>103269</v>
      </c>
      <c r="E2491" s="169" t="s">
        <v>1132</v>
      </c>
      <c r="F2491" s="82" t="s">
        <v>1133</v>
      </c>
      <c r="G2491" s="181"/>
    </row>
    <row r="2492" spans="1:7" ht="22.5">
      <c r="A2492" s="70">
        <v>540806</v>
      </c>
      <c r="B2492" s="71" t="s">
        <v>2261</v>
      </c>
      <c r="C2492" s="180"/>
      <c r="D2492" s="165">
        <v>80990</v>
      </c>
      <c r="E2492" s="169" t="s">
        <v>1134</v>
      </c>
      <c r="F2492" s="82" t="s">
        <v>1135</v>
      </c>
      <c r="G2492" s="181"/>
    </row>
    <row r="2493" spans="1:7" ht="22.5">
      <c r="A2493" s="70">
        <v>540806</v>
      </c>
      <c r="B2493" s="71" t="s">
        <v>2261</v>
      </c>
      <c r="C2493" s="180"/>
      <c r="D2493" s="165">
        <v>500991</v>
      </c>
      <c r="E2493" s="169" t="s">
        <v>1136</v>
      </c>
      <c r="F2493" s="82" t="s">
        <v>1137</v>
      </c>
      <c r="G2493" s="181"/>
    </row>
    <row r="2494" spans="1:7" ht="22.5">
      <c r="A2494" s="70">
        <v>540806</v>
      </c>
      <c r="B2494" s="71" t="s">
        <v>2261</v>
      </c>
      <c r="C2494" s="180"/>
      <c r="D2494" s="165">
        <v>153060</v>
      </c>
      <c r="E2494" s="169" t="s">
        <v>1138</v>
      </c>
      <c r="F2494" s="82" t="s">
        <v>1139</v>
      </c>
      <c r="G2494" s="181"/>
    </row>
    <row r="2495" spans="1:7" ht="22.5">
      <c r="A2495" s="70">
        <v>540806</v>
      </c>
      <c r="B2495" s="71" t="s">
        <v>2261</v>
      </c>
      <c r="C2495" s="180"/>
      <c r="D2495" s="165">
        <v>49569</v>
      </c>
      <c r="E2495" s="169" t="s">
        <v>1140</v>
      </c>
      <c r="F2495" s="82" t="s">
        <v>1141</v>
      </c>
      <c r="G2495" s="181"/>
    </row>
    <row r="2496" spans="1:7" ht="22.5">
      <c r="A2496" s="70">
        <v>540806</v>
      </c>
      <c r="B2496" s="71" t="s">
        <v>2261</v>
      </c>
      <c r="C2496" s="180"/>
      <c r="D2496" s="165">
        <v>1227209</v>
      </c>
      <c r="E2496" s="169" t="s">
        <v>1142</v>
      </c>
      <c r="F2496" s="82" t="s">
        <v>755</v>
      </c>
      <c r="G2496" s="181"/>
    </row>
    <row r="2497" spans="1:7" ht="22.5">
      <c r="A2497" s="70">
        <v>540806</v>
      </c>
      <c r="B2497" s="71" t="s">
        <v>2261</v>
      </c>
      <c r="C2497" s="180"/>
      <c r="D2497" s="165">
        <v>556051</v>
      </c>
      <c r="E2497" s="169" t="s">
        <v>1143</v>
      </c>
      <c r="F2497" s="82" t="s">
        <v>1144</v>
      </c>
      <c r="G2497" s="181"/>
    </row>
    <row r="2498" spans="1:7" ht="22.5">
      <c r="A2498" s="70">
        <v>540806</v>
      </c>
      <c r="B2498" s="71" t="s">
        <v>2261</v>
      </c>
      <c r="C2498" s="180"/>
      <c r="D2498" s="165">
        <v>1388150</v>
      </c>
      <c r="E2498" s="169" t="s">
        <v>1145</v>
      </c>
      <c r="F2498" s="82" t="s">
        <v>1146</v>
      </c>
      <c r="G2498" s="181"/>
    </row>
    <row r="2499" spans="1:7" ht="22.5">
      <c r="A2499" s="70">
        <v>540806</v>
      </c>
      <c r="B2499" s="71" t="s">
        <v>2261</v>
      </c>
      <c r="C2499" s="180"/>
      <c r="D2499" s="165">
        <v>142362</v>
      </c>
      <c r="E2499" s="169" t="s">
        <v>1147</v>
      </c>
      <c r="F2499" s="82" t="s">
        <v>1148</v>
      </c>
      <c r="G2499" s="181"/>
    </row>
    <row r="2500" spans="1:7" ht="22.5">
      <c r="A2500" s="70">
        <v>540806</v>
      </c>
      <c r="B2500" s="71" t="s">
        <v>2261</v>
      </c>
      <c r="C2500" s="180"/>
      <c r="D2500" s="165">
        <v>305049</v>
      </c>
      <c r="E2500" s="169" t="s">
        <v>1149</v>
      </c>
      <c r="F2500" s="82" t="s">
        <v>491</v>
      </c>
      <c r="G2500" s="181"/>
    </row>
    <row r="2501" spans="1:7" ht="22.5">
      <c r="A2501" s="70">
        <v>540806</v>
      </c>
      <c r="B2501" s="71" t="s">
        <v>2261</v>
      </c>
      <c r="C2501" s="180"/>
      <c r="D2501" s="165">
        <v>189317</v>
      </c>
      <c r="E2501" s="158" t="s">
        <v>1150</v>
      </c>
      <c r="F2501" s="82" t="s">
        <v>1151</v>
      </c>
      <c r="G2501" s="181"/>
    </row>
    <row r="2502" spans="1:7" ht="22.5">
      <c r="A2502" s="70">
        <v>540806</v>
      </c>
      <c r="B2502" s="71" t="s">
        <v>2261</v>
      </c>
      <c r="C2502" s="180"/>
      <c r="D2502" s="165">
        <v>460127</v>
      </c>
      <c r="E2502" s="158" t="s">
        <v>1152</v>
      </c>
      <c r="F2502" s="82" t="s">
        <v>1153</v>
      </c>
      <c r="G2502" s="181"/>
    </row>
    <row r="2503" spans="1:7" ht="22.5">
      <c r="A2503" s="70">
        <v>540806</v>
      </c>
      <c r="B2503" s="71" t="s">
        <v>2261</v>
      </c>
      <c r="C2503" s="180"/>
      <c r="D2503" s="165">
        <v>561686</v>
      </c>
      <c r="E2503" s="158" t="s">
        <v>1154</v>
      </c>
      <c r="F2503" s="82" t="s">
        <v>1155</v>
      </c>
      <c r="G2503" s="181"/>
    </row>
    <row r="2504" spans="1:7" ht="22.5">
      <c r="A2504" s="70">
        <v>540806</v>
      </c>
      <c r="B2504" s="71" t="s">
        <v>2261</v>
      </c>
      <c r="C2504" s="180"/>
      <c r="D2504" s="165">
        <v>179136</v>
      </c>
      <c r="E2504" s="158" t="s">
        <v>1156</v>
      </c>
      <c r="F2504" s="82" t="s">
        <v>1157</v>
      </c>
      <c r="G2504" s="181"/>
    </row>
    <row r="2505" spans="1:7" ht="22.5">
      <c r="A2505" s="70">
        <v>540806</v>
      </c>
      <c r="B2505" s="71" t="s">
        <v>2261</v>
      </c>
      <c r="C2505" s="180"/>
      <c r="D2505" s="165">
        <v>285013</v>
      </c>
      <c r="E2505" s="158" t="s">
        <v>1158</v>
      </c>
      <c r="F2505" s="82" t="s">
        <v>1159</v>
      </c>
      <c r="G2505" s="181"/>
    </row>
    <row r="2506" spans="1:7" ht="22.5">
      <c r="A2506" s="70">
        <v>540806</v>
      </c>
      <c r="B2506" s="71" t="s">
        <v>2261</v>
      </c>
      <c r="C2506" s="180"/>
      <c r="D2506" s="165">
        <v>214207</v>
      </c>
      <c r="E2506" s="158" t="s">
        <v>1160</v>
      </c>
      <c r="F2506" s="82" t="s">
        <v>3128</v>
      </c>
      <c r="G2506" s="181"/>
    </row>
    <row r="2507" spans="1:7" ht="22.5">
      <c r="A2507" s="70">
        <v>540806</v>
      </c>
      <c r="B2507" s="71" t="s">
        <v>2261</v>
      </c>
      <c r="C2507" s="180"/>
      <c r="D2507" s="165">
        <v>1233104</v>
      </c>
      <c r="E2507" s="158">
        <v>214547245</v>
      </c>
      <c r="F2507" s="82" t="s">
        <v>1161</v>
      </c>
      <c r="G2507" s="181"/>
    </row>
    <row r="2508" spans="1:7" ht="22.5">
      <c r="A2508" s="70">
        <v>540806</v>
      </c>
      <c r="B2508" s="71" t="s">
        <v>2261</v>
      </c>
      <c r="C2508" s="180"/>
      <c r="D2508" s="165">
        <v>288270</v>
      </c>
      <c r="E2508" s="158">
        <v>215847258</v>
      </c>
      <c r="F2508" s="82" t="s">
        <v>1162</v>
      </c>
      <c r="G2508" s="181"/>
    </row>
    <row r="2509" spans="1:7" ht="22.5">
      <c r="A2509" s="70">
        <v>540806</v>
      </c>
      <c r="B2509" s="71" t="s">
        <v>2261</v>
      </c>
      <c r="C2509" s="180"/>
      <c r="D2509" s="165">
        <v>359152</v>
      </c>
      <c r="E2509" s="158">
        <v>216847268</v>
      </c>
      <c r="F2509" s="82" t="s">
        <v>1163</v>
      </c>
      <c r="G2509" s="181"/>
    </row>
    <row r="2510" spans="1:7" ht="22.5">
      <c r="A2510" s="70">
        <v>540806</v>
      </c>
      <c r="B2510" s="71" t="s">
        <v>2261</v>
      </c>
      <c r="C2510" s="180"/>
      <c r="D2510" s="165">
        <v>739111</v>
      </c>
      <c r="E2510" s="158">
        <v>218847288</v>
      </c>
      <c r="F2510" s="82" t="s">
        <v>1164</v>
      </c>
      <c r="G2510" s="181"/>
    </row>
    <row r="2511" spans="1:7" ht="22.5">
      <c r="A2511" s="70">
        <v>540806</v>
      </c>
      <c r="B2511" s="71" t="s">
        <v>2261</v>
      </c>
      <c r="C2511" s="180"/>
      <c r="D2511" s="165">
        <v>587590</v>
      </c>
      <c r="E2511" s="158">
        <v>211847318</v>
      </c>
      <c r="F2511" s="82" t="s">
        <v>1165</v>
      </c>
      <c r="G2511" s="181"/>
    </row>
    <row r="2512" spans="1:7" ht="22.5">
      <c r="A2512" s="70">
        <v>540806</v>
      </c>
      <c r="B2512" s="71" t="s">
        <v>2261</v>
      </c>
      <c r="C2512" s="180"/>
      <c r="D2512" s="165">
        <v>345174</v>
      </c>
      <c r="E2512" s="158">
        <v>216047460</v>
      </c>
      <c r="F2512" s="82" t="s">
        <v>1166</v>
      </c>
      <c r="G2512" s="181"/>
    </row>
    <row r="2513" spans="1:7" ht="22.5">
      <c r="A2513" s="70">
        <v>540806</v>
      </c>
      <c r="B2513" s="71" t="s">
        <v>2261</v>
      </c>
      <c r="C2513" s="180"/>
      <c r="D2513" s="165">
        <v>162136</v>
      </c>
      <c r="E2513" s="158">
        <v>214147541</v>
      </c>
      <c r="F2513" s="82" t="s">
        <v>1167</v>
      </c>
      <c r="G2513" s="181"/>
    </row>
    <row r="2514" spans="1:7" ht="22.5">
      <c r="A2514" s="70">
        <v>540806</v>
      </c>
      <c r="B2514" s="71" t="s">
        <v>2261</v>
      </c>
      <c r="C2514" s="180"/>
      <c r="D2514" s="165">
        <v>253183</v>
      </c>
      <c r="E2514" s="158">
        <v>214547545</v>
      </c>
      <c r="F2514" s="82" t="s">
        <v>1168</v>
      </c>
      <c r="G2514" s="181"/>
    </row>
    <row r="2515" spans="1:7" ht="22.5">
      <c r="A2515" s="70">
        <v>540806</v>
      </c>
      <c r="B2515" s="71" t="s">
        <v>2261</v>
      </c>
      <c r="C2515" s="180"/>
      <c r="D2515" s="165">
        <v>597561</v>
      </c>
      <c r="E2515" s="158">
        <v>215147551</v>
      </c>
      <c r="F2515" s="82" t="s">
        <v>1169</v>
      </c>
      <c r="G2515" s="181"/>
    </row>
    <row r="2516" spans="1:7" ht="22.5">
      <c r="A2516" s="70">
        <v>540806</v>
      </c>
      <c r="B2516" s="71" t="s">
        <v>2261</v>
      </c>
      <c r="C2516" s="180"/>
      <c r="D2516" s="165">
        <v>921863</v>
      </c>
      <c r="E2516" s="158">
        <v>215547555</v>
      </c>
      <c r="F2516" s="82" t="s">
        <v>1170</v>
      </c>
      <c r="G2516" s="181"/>
    </row>
    <row r="2517" spans="1:7" ht="22.5">
      <c r="A2517" s="70">
        <v>540806</v>
      </c>
      <c r="B2517" s="71" t="s">
        <v>2261</v>
      </c>
      <c r="C2517" s="180"/>
      <c r="D2517" s="165">
        <v>446558</v>
      </c>
      <c r="E2517" s="158">
        <v>217047570</v>
      </c>
      <c r="F2517" s="82" t="s">
        <v>1171</v>
      </c>
      <c r="G2517" s="181"/>
    </row>
    <row r="2518" spans="1:7" ht="22.5">
      <c r="A2518" s="70">
        <v>540806</v>
      </c>
      <c r="B2518" s="71" t="s">
        <v>2261</v>
      </c>
      <c r="C2518" s="180"/>
      <c r="D2518" s="165">
        <v>225507</v>
      </c>
      <c r="E2518" s="158">
        <v>210547605</v>
      </c>
      <c r="F2518" s="82" t="s">
        <v>1172</v>
      </c>
      <c r="G2518" s="181"/>
    </row>
    <row r="2519" spans="1:7" ht="22.5">
      <c r="A2519" s="70">
        <v>540806</v>
      </c>
      <c r="B2519" s="71" t="s">
        <v>2261</v>
      </c>
      <c r="C2519" s="180"/>
      <c r="D2519" s="165">
        <v>248110</v>
      </c>
      <c r="E2519" s="158">
        <v>216047660</v>
      </c>
      <c r="F2519" s="82" t="s">
        <v>1173</v>
      </c>
      <c r="G2519" s="181"/>
    </row>
    <row r="2520" spans="1:7" ht="22.5">
      <c r="A2520" s="70">
        <v>540806</v>
      </c>
      <c r="B2520" s="71" t="s">
        <v>2261</v>
      </c>
      <c r="C2520" s="180"/>
      <c r="D2520" s="165">
        <v>214211</v>
      </c>
      <c r="E2520" s="158">
        <v>217547675</v>
      </c>
      <c r="F2520" s="82" t="s">
        <v>662</v>
      </c>
      <c r="G2520" s="181"/>
    </row>
    <row r="2521" spans="1:7" ht="22.5">
      <c r="A2521" s="70">
        <v>540806</v>
      </c>
      <c r="B2521" s="71" t="s">
        <v>2261</v>
      </c>
      <c r="C2521" s="180"/>
      <c r="D2521" s="165">
        <v>472283</v>
      </c>
      <c r="E2521" s="158">
        <v>219247692</v>
      </c>
      <c r="F2521" s="82" t="s">
        <v>717</v>
      </c>
      <c r="G2521" s="181"/>
    </row>
    <row r="2522" spans="1:7" ht="22.5">
      <c r="A2522" s="70">
        <v>540806</v>
      </c>
      <c r="B2522" s="71" t="s">
        <v>2261</v>
      </c>
      <c r="C2522" s="180"/>
      <c r="D2522" s="165">
        <v>241389</v>
      </c>
      <c r="E2522" s="158">
        <v>210347703</v>
      </c>
      <c r="F2522" s="82" t="s">
        <v>1174</v>
      </c>
      <c r="G2522" s="181"/>
    </row>
    <row r="2523" spans="1:7" ht="22.5">
      <c r="A2523" s="70">
        <v>540806</v>
      </c>
      <c r="B2523" s="71" t="s">
        <v>2261</v>
      </c>
      <c r="C2523" s="180"/>
      <c r="D2523" s="165">
        <v>471012</v>
      </c>
      <c r="E2523" s="158">
        <v>210747707</v>
      </c>
      <c r="F2523" s="82" t="s">
        <v>2269</v>
      </c>
      <c r="G2523" s="181"/>
    </row>
    <row r="2524" spans="1:7" ht="22.5">
      <c r="A2524" s="70">
        <v>540806</v>
      </c>
      <c r="B2524" s="71" t="s">
        <v>2261</v>
      </c>
      <c r="C2524" s="180"/>
      <c r="D2524" s="165">
        <v>292464</v>
      </c>
      <c r="E2524" s="160">
        <v>212047720</v>
      </c>
      <c r="F2524" s="82" t="s">
        <v>1175</v>
      </c>
      <c r="G2524" s="181"/>
    </row>
    <row r="2525" spans="1:7" ht="22.5">
      <c r="A2525" s="70">
        <v>540806</v>
      </c>
      <c r="B2525" s="71" t="s">
        <v>2261</v>
      </c>
      <c r="C2525" s="180"/>
      <c r="D2525" s="165">
        <v>435791</v>
      </c>
      <c r="E2525" s="158">
        <v>214547745</v>
      </c>
      <c r="F2525" s="82" t="s">
        <v>1176</v>
      </c>
      <c r="G2525" s="181"/>
    </row>
    <row r="2526" spans="1:7" ht="22.5">
      <c r="A2526" s="70">
        <v>540806</v>
      </c>
      <c r="B2526" s="71" t="s">
        <v>2261</v>
      </c>
      <c r="C2526" s="180"/>
      <c r="D2526" s="165">
        <v>364991</v>
      </c>
      <c r="E2526" s="158">
        <v>219847798</v>
      </c>
      <c r="F2526" s="82" t="s">
        <v>1177</v>
      </c>
      <c r="G2526" s="181"/>
    </row>
    <row r="2527" spans="1:7" ht="22.5">
      <c r="A2527" s="70">
        <v>540806</v>
      </c>
      <c r="B2527" s="71" t="s">
        <v>2261</v>
      </c>
      <c r="C2527" s="180"/>
      <c r="D2527" s="165">
        <v>185717</v>
      </c>
      <c r="E2527" s="158">
        <v>216047960</v>
      </c>
      <c r="F2527" s="82" t="s">
        <v>1178</v>
      </c>
      <c r="G2527" s="181"/>
    </row>
    <row r="2528" spans="1:7" ht="22.5">
      <c r="A2528" s="70">
        <v>540806</v>
      </c>
      <c r="B2528" s="71" t="s">
        <v>2261</v>
      </c>
      <c r="C2528" s="180"/>
      <c r="D2528" s="165">
        <v>955547</v>
      </c>
      <c r="E2528" s="158">
        <v>218047980</v>
      </c>
      <c r="F2528" s="82" t="s">
        <v>1179</v>
      </c>
      <c r="G2528" s="181"/>
    </row>
    <row r="2529" spans="1:7" ht="22.5">
      <c r="A2529" s="70">
        <v>540806</v>
      </c>
      <c r="B2529" s="71" t="s">
        <v>2261</v>
      </c>
      <c r="C2529" s="180"/>
      <c r="D2529" s="165">
        <v>711346</v>
      </c>
      <c r="E2529" s="158">
        <v>210650006</v>
      </c>
      <c r="F2529" s="82" t="s">
        <v>1180</v>
      </c>
      <c r="G2529" s="181"/>
    </row>
    <row r="2530" spans="1:7" ht="22.5">
      <c r="A2530" s="70">
        <v>540806</v>
      </c>
      <c r="B2530" s="71" t="s">
        <v>2261</v>
      </c>
      <c r="C2530" s="180"/>
      <c r="D2530" s="165">
        <v>47016</v>
      </c>
      <c r="E2530" s="158">
        <v>211050110</v>
      </c>
      <c r="F2530" s="82" t="s">
        <v>1181</v>
      </c>
      <c r="G2530" s="181"/>
    </row>
    <row r="2531" spans="1:7" ht="22.5">
      <c r="A2531" s="70">
        <v>540806</v>
      </c>
      <c r="B2531" s="71" t="s">
        <v>2261</v>
      </c>
      <c r="C2531" s="180"/>
      <c r="D2531" s="165">
        <v>58702</v>
      </c>
      <c r="E2531" s="158">
        <v>212450124</v>
      </c>
      <c r="F2531" s="82" t="s">
        <v>1182</v>
      </c>
      <c r="G2531" s="181"/>
    </row>
    <row r="2532" spans="1:7" ht="22.5">
      <c r="A2532" s="70">
        <v>540806</v>
      </c>
      <c r="B2532" s="71" t="s">
        <v>2261</v>
      </c>
      <c r="C2532" s="180"/>
      <c r="D2532" s="165">
        <v>94402</v>
      </c>
      <c r="E2532" s="158">
        <v>215050150</v>
      </c>
      <c r="F2532" s="82" t="s">
        <v>1183</v>
      </c>
      <c r="G2532" s="181"/>
    </row>
    <row r="2533" spans="1:7" ht="22.5">
      <c r="A2533" s="70">
        <v>540806</v>
      </c>
      <c r="B2533" s="71" t="s">
        <v>2261</v>
      </c>
      <c r="C2533" s="180"/>
      <c r="D2533" s="165">
        <v>64996</v>
      </c>
      <c r="E2533" s="158">
        <v>212350223</v>
      </c>
      <c r="F2533" s="82" t="s">
        <v>1184</v>
      </c>
      <c r="G2533" s="181"/>
    </row>
    <row r="2534" spans="1:7" ht="22.5">
      <c r="A2534" s="70">
        <v>540806</v>
      </c>
      <c r="B2534" s="71" t="s">
        <v>2261</v>
      </c>
      <c r="C2534" s="180"/>
      <c r="D2534" s="165">
        <v>223487</v>
      </c>
      <c r="E2534" s="158">
        <v>212650226</v>
      </c>
      <c r="F2534" s="82" t="s">
        <v>1185</v>
      </c>
      <c r="G2534" s="181"/>
    </row>
    <row r="2535" spans="1:7" ht="22.5">
      <c r="A2535" s="70">
        <v>540806</v>
      </c>
      <c r="B2535" s="71" t="s">
        <v>2261</v>
      </c>
      <c r="C2535" s="180"/>
      <c r="D2535" s="165">
        <v>40604</v>
      </c>
      <c r="E2535" s="158">
        <v>214550245</v>
      </c>
      <c r="F2535" s="82" t="s">
        <v>1186</v>
      </c>
      <c r="G2535" s="181"/>
    </row>
    <row r="2536" spans="1:7" ht="22.5">
      <c r="A2536" s="70">
        <v>540806</v>
      </c>
      <c r="B2536" s="71" t="s">
        <v>2261</v>
      </c>
      <c r="C2536" s="180"/>
      <c r="D2536" s="165">
        <v>86146</v>
      </c>
      <c r="E2536" s="158">
        <v>215150251</v>
      </c>
      <c r="F2536" s="82" t="s">
        <v>1187</v>
      </c>
      <c r="G2536" s="181"/>
    </row>
    <row r="2537" spans="1:7" ht="22.5">
      <c r="A2537" s="70">
        <v>540806</v>
      </c>
      <c r="B2537" s="71" t="s">
        <v>2261</v>
      </c>
      <c r="C2537" s="180"/>
      <c r="D2537" s="165">
        <v>71208</v>
      </c>
      <c r="E2537" s="158">
        <v>217050270</v>
      </c>
      <c r="F2537" s="82" t="s">
        <v>1188</v>
      </c>
      <c r="G2537" s="181"/>
    </row>
    <row r="2538" spans="1:7" ht="22.5">
      <c r="A2538" s="70">
        <v>540806</v>
      </c>
      <c r="B2538" s="71" t="s">
        <v>2261</v>
      </c>
      <c r="C2538" s="180"/>
      <c r="D2538" s="165">
        <v>147864</v>
      </c>
      <c r="E2538" s="158">
        <v>218750287</v>
      </c>
      <c r="F2538" s="82" t="s">
        <v>1189</v>
      </c>
      <c r="G2538" s="181"/>
    </row>
    <row r="2539" spans="1:7" ht="22.5">
      <c r="A2539" s="70">
        <v>540806</v>
      </c>
      <c r="B2539" s="71" t="s">
        <v>2261</v>
      </c>
      <c r="C2539" s="180"/>
      <c r="D2539" s="165">
        <v>597024</v>
      </c>
      <c r="E2539" s="158">
        <v>211350313</v>
      </c>
      <c r="F2539" s="82" t="s">
        <v>3147</v>
      </c>
      <c r="G2539" s="181"/>
    </row>
    <row r="2540" spans="1:7" ht="22.5">
      <c r="A2540" s="70">
        <v>540806</v>
      </c>
      <c r="B2540" s="71" t="s">
        <v>2261</v>
      </c>
      <c r="C2540" s="180"/>
      <c r="D2540" s="165">
        <v>131406</v>
      </c>
      <c r="E2540" s="158">
        <v>211850318</v>
      </c>
      <c r="F2540" s="82" t="s">
        <v>1165</v>
      </c>
      <c r="G2540" s="181"/>
    </row>
    <row r="2541" spans="1:7" ht="22.5">
      <c r="A2541" s="70">
        <v>540806</v>
      </c>
      <c r="B2541" s="71" t="s">
        <v>2261</v>
      </c>
      <c r="C2541" s="180"/>
      <c r="D2541" s="165">
        <v>135504</v>
      </c>
      <c r="E2541" s="158">
        <v>212550325</v>
      </c>
      <c r="F2541" s="82" t="s">
        <v>1190</v>
      </c>
      <c r="G2541" s="181"/>
    </row>
    <row r="2542" spans="1:7" ht="22.5">
      <c r="A2542" s="70">
        <v>540806</v>
      </c>
      <c r="B2542" s="71" t="s">
        <v>2261</v>
      </c>
      <c r="C2542" s="180"/>
      <c r="D2542" s="165">
        <v>187965</v>
      </c>
      <c r="E2542" s="158">
        <v>213050330</v>
      </c>
      <c r="F2542" s="82" t="s">
        <v>1191</v>
      </c>
      <c r="G2542" s="181"/>
    </row>
    <row r="2543" spans="1:7" ht="22.5">
      <c r="A2543" s="70">
        <v>540806</v>
      </c>
      <c r="B2543" s="71" t="s">
        <v>2261</v>
      </c>
      <c r="C2543" s="180"/>
      <c r="D2543" s="165">
        <v>298801</v>
      </c>
      <c r="E2543" s="158">
        <v>215050350</v>
      </c>
      <c r="F2543" s="82" t="s">
        <v>1192</v>
      </c>
      <c r="G2543" s="181"/>
    </row>
    <row r="2544" spans="1:7" ht="22.5">
      <c r="A2544" s="70">
        <v>540806</v>
      </c>
      <c r="B2544" s="71" t="s">
        <v>2261</v>
      </c>
      <c r="C2544" s="180"/>
      <c r="D2544" s="165">
        <v>165109</v>
      </c>
      <c r="E2544" s="158">
        <v>217050370</v>
      </c>
      <c r="F2544" s="82" t="s">
        <v>1193</v>
      </c>
      <c r="G2544" s="181"/>
    </row>
    <row r="2545" spans="1:7" ht="22.5">
      <c r="A2545" s="70">
        <v>540806</v>
      </c>
      <c r="B2545" s="71" t="s">
        <v>2261</v>
      </c>
      <c r="C2545" s="180"/>
      <c r="D2545" s="165">
        <v>136937</v>
      </c>
      <c r="E2545" s="158">
        <v>210050400</v>
      </c>
      <c r="F2545" s="82" t="s">
        <v>1194</v>
      </c>
      <c r="G2545" s="181"/>
    </row>
    <row r="2546" spans="1:7" ht="22.5">
      <c r="A2546" s="70">
        <v>540806</v>
      </c>
      <c r="B2546" s="71" t="s">
        <v>2261</v>
      </c>
      <c r="C2546" s="180"/>
      <c r="D2546" s="165">
        <v>156828</v>
      </c>
      <c r="E2546" s="158">
        <v>215050450</v>
      </c>
      <c r="F2546" s="82" t="s">
        <v>1195</v>
      </c>
      <c r="G2546" s="181"/>
    </row>
    <row r="2547" spans="1:7" ht="22.5">
      <c r="A2547" s="70">
        <v>540806</v>
      </c>
      <c r="B2547" s="71" t="s">
        <v>2261</v>
      </c>
      <c r="C2547" s="180"/>
      <c r="D2547" s="165">
        <v>306769</v>
      </c>
      <c r="E2547" s="158">
        <v>216850568</v>
      </c>
      <c r="F2547" s="82" t="s">
        <v>1196</v>
      </c>
      <c r="G2547" s="181"/>
    </row>
    <row r="2548" spans="1:7" ht="22.5">
      <c r="A2548" s="70">
        <v>540806</v>
      </c>
      <c r="B2548" s="71" t="s">
        <v>2261</v>
      </c>
      <c r="C2548" s="180"/>
      <c r="D2548" s="165">
        <v>353653</v>
      </c>
      <c r="E2548" s="158">
        <v>217350573</v>
      </c>
      <c r="F2548" s="82" t="s">
        <v>1197</v>
      </c>
      <c r="G2548" s="181"/>
    </row>
    <row r="2549" spans="1:7" ht="22.5">
      <c r="A2549" s="70">
        <v>540806</v>
      </c>
      <c r="B2549" s="71" t="s">
        <v>2261</v>
      </c>
      <c r="C2549" s="180"/>
      <c r="D2549" s="165">
        <v>174010</v>
      </c>
      <c r="E2549" s="158">
        <v>217750577</v>
      </c>
      <c r="F2549" s="82" t="s">
        <v>1198</v>
      </c>
      <c r="G2549" s="181"/>
    </row>
    <row r="2550" spans="1:7" ht="22.5">
      <c r="A2550" s="70">
        <v>540806</v>
      </c>
      <c r="B2550" s="71" t="s">
        <v>2261</v>
      </c>
      <c r="C2550" s="180"/>
      <c r="D2550" s="165">
        <v>199804</v>
      </c>
      <c r="E2550" s="158">
        <v>219050590</v>
      </c>
      <c r="F2550" s="82" t="s">
        <v>685</v>
      </c>
      <c r="G2550" s="181"/>
    </row>
    <row r="2551" spans="1:7" ht="22.5">
      <c r="A2551" s="70">
        <v>540806</v>
      </c>
      <c r="B2551" s="71" t="s">
        <v>2261</v>
      </c>
      <c r="C2551" s="180"/>
      <c r="D2551" s="165">
        <v>150059</v>
      </c>
      <c r="E2551" s="158">
        <v>210650606</v>
      </c>
      <c r="F2551" s="82" t="s">
        <v>1199</v>
      </c>
      <c r="G2551" s="181"/>
    </row>
    <row r="2552" spans="1:7" ht="22.5">
      <c r="A2552" s="70">
        <v>540806</v>
      </c>
      <c r="B2552" s="71" t="s">
        <v>2261</v>
      </c>
      <c r="C2552" s="180"/>
      <c r="D2552" s="165">
        <v>101563</v>
      </c>
      <c r="E2552" s="158">
        <v>218050680</v>
      </c>
      <c r="F2552" s="82" t="s">
        <v>1200</v>
      </c>
      <c r="G2552" s="181"/>
    </row>
    <row r="2553" spans="1:7" ht="22.5">
      <c r="A2553" s="70">
        <v>540806</v>
      </c>
      <c r="B2553" s="71" t="s">
        <v>2261</v>
      </c>
      <c r="C2553" s="180"/>
      <c r="D2553" s="165">
        <v>133449</v>
      </c>
      <c r="E2553" s="158">
        <v>218350683</v>
      </c>
      <c r="F2553" s="82" t="s">
        <v>1201</v>
      </c>
      <c r="G2553" s="181"/>
    </row>
    <row r="2554" spans="1:7" ht="22.5">
      <c r="A2554" s="70">
        <v>540806</v>
      </c>
      <c r="B2554" s="71" t="s">
        <v>2261</v>
      </c>
      <c r="C2554" s="180"/>
      <c r="D2554" s="165">
        <v>19577</v>
      </c>
      <c r="E2554" s="158">
        <v>218650686</v>
      </c>
      <c r="F2554" s="82" t="s">
        <v>1202</v>
      </c>
      <c r="G2554" s="181"/>
    </row>
    <row r="2555" spans="1:7" ht="22.5">
      <c r="A2555" s="70">
        <v>540806</v>
      </c>
      <c r="B2555" s="71" t="s">
        <v>2261</v>
      </c>
      <c r="C2555" s="180"/>
      <c r="D2555" s="165">
        <v>268375</v>
      </c>
      <c r="E2555" s="158">
        <v>218950689</v>
      </c>
      <c r="F2555" s="82" t="s">
        <v>771</v>
      </c>
      <c r="G2555" s="181"/>
    </row>
    <row r="2556" spans="1:7" ht="22.5">
      <c r="A2556" s="70">
        <v>540806</v>
      </c>
      <c r="B2556" s="71" t="s">
        <v>2261</v>
      </c>
      <c r="C2556" s="180"/>
      <c r="D2556" s="165">
        <v>362777</v>
      </c>
      <c r="E2556" s="158">
        <v>211150711</v>
      </c>
      <c r="F2556" s="82" t="s">
        <v>1203</v>
      </c>
      <c r="G2556" s="181"/>
    </row>
    <row r="2557" spans="1:7" ht="22.5">
      <c r="A2557" s="70">
        <v>540806</v>
      </c>
      <c r="B2557" s="71" t="s">
        <v>2261</v>
      </c>
      <c r="C2557" s="180"/>
      <c r="D2557" s="165">
        <v>197644</v>
      </c>
      <c r="E2557" s="158">
        <v>211952019</v>
      </c>
      <c r="F2557" s="82" t="s">
        <v>818</v>
      </c>
      <c r="G2557" s="181"/>
    </row>
    <row r="2558" spans="1:7" ht="22.5">
      <c r="A2558" s="70">
        <v>540806</v>
      </c>
      <c r="B2558" s="71" t="s">
        <v>2261</v>
      </c>
      <c r="C2558" s="180"/>
      <c r="D2558" s="165">
        <v>109867</v>
      </c>
      <c r="E2558" s="158">
        <v>212252022</v>
      </c>
      <c r="F2558" s="82" t="s">
        <v>1204</v>
      </c>
      <c r="G2558" s="181"/>
    </row>
    <row r="2559" spans="1:7" ht="22.5">
      <c r="A2559" s="70">
        <v>540806</v>
      </c>
      <c r="B2559" s="71" t="s">
        <v>2261</v>
      </c>
      <c r="C2559" s="180"/>
      <c r="D2559" s="165">
        <v>171661</v>
      </c>
      <c r="E2559" s="158">
        <v>213652036</v>
      </c>
      <c r="F2559" s="82" t="s">
        <v>1205</v>
      </c>
      <c r="G2559" s="181"/>
    </row>
    <row r="2560" spans="1:7" ht="22.5">
      <c r="A2560" s="70">
        <v>540806</v>
      </c>
      <c r="B2560" s="71" t="s">
        <v>2261</v>
      </c>
      <c r="C2560" s="180"/>
      <c r="D2560" s="165">
        <v>132660</v>
      </c>
      <c r="E2560" s="158">
        <v>215152051</v>
      </c>
      <c r="F2560" s="82" t="s">
        <v>1206</v>
      </c>
      <c r="G2560" s="181"/>
    </row>
    <row r="2561" spans="1:7" ht="22.5">
      <c r="A2561" s="70">
        <v>540806</v>
      </c>
      <c r="B2561" s="71" t="s">
        <v>2261</v>
      </c>
      <c r="C2561" s="180"/>
      <c r="D2561" s="165">
        <v>927107</v>
      </c>
      <c r="E2561" s="158">
        <v>217952079</v>
      </c>
      <c r="F2561" s="82" t="s">
        <v>1207</v>
      </c>
      <c r="G2561" s="181"/>
    </row>
    <row r="2562" spans="1:7" ht="22.5">
      <c r="A2562" s="70">
        <v>540806</v>
      </c>
      <c r="B2562" s="71" t="s">
        <v>2261</v>
      </c>
      <c r="C2562" s="180"/>
      <c r="D2562" s="165">
        <v>59612</v>
      </c>
      <c r="E2562" s="158">
        <v>218352083</v>
      </c>
      <c r="F2562" s="82" t="s">
        <v>497</v>
      </c>
      <c r="G2562" s="181"/>
    </row>
    <row r="2563" spans="1:7" ht="22.5">
      <c r="A2563" s="70">
        <v>540806</v>
      </c>
      <c r="B2563" s="71" t="s">
        <v>2261</v>
      </c>
      <c r="C2563" s="180"/>
      <c r="D2563" s="165">
        <v>368840</v>
      </c>
      <c r="E2563" s="158">
        <v>211052110</v>
      </c>
      <c r="F2563" s="82" t="s">
        <v>1208</v>
      </c>
      <c r="G2563" s="181"/>
    </row>
    <row r="2564" spans="1:7" ht="22.5">
      <c r="A2564" s="70">
        <v>540806</v>
      </c>
      <c r="B2564" s="71" t="s">
        <v>2261</v>
      </c>
      <c r="C2564" s="180"/>
      <c r="D2564" s="165">
        <v>153503</v>
      </c>
      <c r="E2564" s="158">
        <v>210352203</v>
      </c>
      <c r="F2564" s="82" t="s">
        <v>1209</v>
      </c>
      <c r="G2564" s="181"/>
    </row>
    <row r="2565" spans="1:7" ht="22.5">
      <c r="A2565" s="70">
        <v>540806</v>
      </c>
      <c r="B2565" s="71" t="s">
        <v>2261</v>
      </c>
      <c r="C2565" s="180"/>
      <c r="D2565" s="165">
        <v>157476</v>
      </c>
      <c r="E2565" s="158">
        <v>210752207</v>
      </c>
      <c r="F2565" s="82" t="s">
        <v>1210</v>
      </c>
      <c r="G2565" s="181"/>
    </row>
    <row r="2566" spans="1:7" ht="22.5">
      <c r="A2566" s="70">
        <v>540806</v>
      </c>
      <c r="B2566" s="71" t="s">
        <v>2261</v>
      </c>
      <c r="C2566" s="180"/>
      <c r="D2566" s="165">
        <v>80436</v>
      </c>
      <c r="E2566" s="158">
        <v>211052210</v>
      </c>
      <c r="F2566" s="82" t="s">
        <v>1211</v>
      </c>
      <c r="G2566" s="181"/>
    </row>
    <row r="2567" spans="1:7" ht="22.5">
      <c r="A2567" s="70">
        <v>540806</v>
      </c>
      <c r="B2567" s="71" t="s">
        <v>2261</v>
      </c>
      <c r="C2567" s="180"/>
      <c r="D2567" s="165">
        <v>283837</v>
      </c>
      <c r="E2567" s="158">
        <v>211552215</v>
      </c>
      <c r="F2567" s="82" t="s">
        <v>2978</v>
      </c>
      <c r="G2567" s="181"/>
    </row>
    <row r="2568" spans="1:7" ht="22.5">
      <c r="A2568" s="70">
        <v>540806</v>
      </c>
      <c r="B2568" s="71" t="s">
        <v>2261</v>
      </c>
      <c r="C2568" s="180"/>
      <c r="D2568" s="165">
        <v>119073</v>
      </c>
      <c r="E2568" s="158">
        <v>212452224</v>
      </c>
      <c r="F2568" s="82" t="s">
        <v>1212</v>
      </c>
      <c r="G2568" s="181"/>
    </row>
    <row r="2569" spans="1:7" ht="22.5">
      <c r="A2569" s="70">
        <v>540806</v>
      </c>
      <c r="B2569" s="71" t="s">
        <v>2261</v>
      </c>
      <c r="C2569" s="180"/>
      <c r="D2569" s="165">
        <v>579197</v>
      </c>
      <c r="E2569" s="158">
        <v>212752227</v>
      </c>
      <c r="F2569" s="82" t="s">
        <v>1213</v>
      </c>
      <c r="G2569" s="181"/>
    </row>
    <row r="2570" spans="1:7" ht="22.5">
      <c r="A2570" s="70">
        <v>540806</v>
      </c>
      <c r="B2570" s="71" t="s">
        <v>2261</v>
      </c>
      <c r="C2570" s="180"/>
      <c r="D2570" s="165">
        <v>162667</v>
      </c>
      <c r="E2570" s="158">
        <v>213352233</v>
      </c>
      <c r="F2570" s="82" t="s">
        <v>2270</v>
      </c>
      <c r="G2570" s="181"/>
    </row>
    <row r="2571" spans="1:7" ht="22.5">
      <c r="A2571" s="70">
        <v>540806</v>
      </c>
      <c r="B2571" s="71" t="s">
        <v>2261</v>
      </c>
      <c r="C2571" s="180"/>
      <c r="D2571" s="165">
        <v>190941</v>
      </c>
      <c r="E2571" s="158">
        <v>214052240</v>
      </c>
      <c r="F2571" s="82" t="s">
        <v>1214</v>
      </c>
      <c r="G2571" s="181"/>
    </row>
    <row r="2572" spans="1:7" ht="22.5">
      <c r="A2572" s="70">
        <v>540806</v>
      </c>
      <c r="B2572" s="71" t="s">
        <v>2261</v>
      </c>
      <c r="C2572" s="180"/>
      <c r="D2572" s="165">
        <v>624164</v>
      </c>
      <c r="E2572" s="158">
        <v>215052250</v>
      </c>
      <c r="F2572" s="82" t="s">
        <v>1215</v>
      </c>
      <c r="G2572" s="181"/>
    </row>
    <row r="2573" spans="1:7" ht="22.5">
      <c r="A2573" s="70">
        <v>540806</v>
      </c>
      <c r="B2573" s="71" t="s">
        <v>2261</v>
      </c>
      <c r="C2573" s="180"/>
      <c r="D2573" s="165">
        <v>120048</v>
      </c>
      <c r="E2573" s="158">
        <v>215452254</v>
      </c>
      <c r="F2573" s="82" t="s">
        <v>1216</v>
      </c>
      <c r="G2573" s="181"/>
    </row>
    <row r="2574" spans="1:7" ht="22.5">
      <c r="A2574" s="70">
        <v>540806</v>
      </c>
      <c r="B2574" s="71" t="s">
        <v>2261</v>
      </c>
      <c r="C2574" s="180"/>
      <c r="D2574" s="165">
        <v>196330</v>
      </c>
      <c r="E2574" s="158">
        <v>215652256</v>
      </c>
      <c r="F2574" s="82" t="s">
        <v>1217</v>
      </c>
      <c r="G2574" s="181"/>
    </row>
    <row r="2575" spans="1:7" ht="22.5">
      <c r="A2575" s="70">
        <v>540806</v>
      </c>
      <c r="B2575" s="71" t="s">
        <v>2261</v>
      </c>
      <c r="C2575" s="180"/>
      <c r="D2575" s="165">
        <v>261016</v>
      </c>
      <c r="E2575" s="158">
        <v>215852258</v>
      </c>
      <c r="F2575" s="82" t="s">
        <v>1218</v>
      </c>
      <c r="G2575" s="181"/>
    </row>
    <row r="2576" spans="1:7" ht="22.5">
      <c r="A2576" s="70">
        <v>540806</v>
      </c>
      <c r="B2576" s="71" t="s">
        <v>2261</v>
      </c>
      <c r="C2576" s="180"/>
      <c r="D2576" s="165">
        <v>262512</v>
      </c>
      <c r="E2576" s="158">
        <v>216052260</v>
      </c>
      <c r="F2576" s="82" t="s">
        <v>701</v>
      </c>
      <c r="G2576" s="181"/>
    </row>
    <row r="2577" spans="1:7" ht="22.5">
      <c r="A2577" s="70">
        <v>540806</v>
      </c>
      <c r="B2577" s="71" t="s">
        <v>2261</v>
      </c>
      <c r="C2577" s="180"/>
      <c r="D2577" s="165">
        <v>115822</v>
      </c>
      <c r="E2577" s="158">
        <v>218752287</v>
      </c>
      <c r="F2577" s="82" t="s">
        <v>1219</v>
      </c>
      <c r="G2577" s="181"/>
    </row>
    <row r="2578" spans="1:7" ht="22.5">
      <c r="A2578" s="70">
        <v>540806</v>
      </c>
      <c r="B2578" s="71" t="s">
        <v>2261</v>
      </c>
      <c r="C2578" s="180"/>
      <c r="D2578" s="165">
        <v>296743</v>
      </c>
      <c r="E2578" s="158">
        <v>211752317</v>
      </c>
      <c r="F2578" s="82" t="s">
        <v>1220</v>
      </c>
      <c r="G2578" s="181"/>
    </row>
    <row r="2579" spans="1:7" ht="22.5">
      <c r="A2579" s="70">
        <v>540806</v>
      </c>
      <c r="B2579" s="71" t="s">
        <v>2261</v>
      </c>
      <c r="C2579" s="180"/>
      <c r="D2579" s="165">
        <v>267550</v>
      </c>
      <c r="E2579" s="158">
        <v>212052320</v>
      </c>
      <c r="F2579" s="82" t="s">
        <v>1221</v>
      </c>
      <c r="G2579" s="181"/>
    </row>
    <row r="2580" spans="1:7" ht="22.5">
      <c r="A2580" s="70">
        <v>540806</v>
      </c>
      <c r="B2580" s="71" t="s">
        <v>2261</v>
      </c>
      <c r="C2580" s="180"/>
      <c r="D2580" s="165">
        <v>85726</v>
      </c>
      <c r="E2580" s="158">
        <v>212352323</v>
      </c>
      <c r="F2580" s="82" t="s">
        <v>1222</v>
      </c>
      <c r="G2580" s="181"/>
    </row>
    <row r="2581" spans="1:7" ht="22.5">
      <c r="A2581" s="70">
        <v>540806</v>
      </c>
      <c r="B2581" s="71" t="s">
        <v>2261</v>
      </c>
      <c r="C2581" s="180"/>
      <c r="D2581" s="165">
        <v>107357</v>
      </c>
      <c r="E2581" s="158">
        <v>215252352</v>
      </c>
      <c r="F2581" s="82" t="s">
        <v>1223</v>
      </c>
      <c r="G2581" s="181"/>
    </row>
    <row r="2582" spans="1:7" ht="22.5">
      <c r="A2582" s="70">
        <v>540806</v>
      </c>
      <c r="B2582" s="71" t="s">
        <v>2261</v>
      </c>
      <c r="C2582" s="180"/>
      <c r="D2582" s="165">
        <v>142620</v>
      </c>
      <c r="E2582" s="158">
        <v>215452354</v>
      </c>
      <c r="F2582" s="82" t="s">
        <v>1224</v>
      </c>
      <c r="G2582" s="181"/>
    </row>
    <row r="2583" spans="1:7" ht="22.5">
      <c r="A2583" s="70">
        <v>540806</v>
      </c>
      <c r="B2583" s="71" t="s">
        <v>2261</v>
      </c>
      <c r="C2583" s="180"/>
      <c r="D2583" s="165">
        <v>1147030</v>
      </c>
      <c r="E2583" s="158">
        <v>215652356</v>
      </c>
      <c r="F2583" s="82" t="s">
        <v>1225</v>
      </c>
      <c r="G2583" s="181"/>
    </row>
    <row r="2584" spans="1:7" ht="22.5">
      <c r="A2584" s="70">
        <v>540806</v>
      </c>
      <c r="B2584" s="71" t="s">
        <v>2261</v>
      </c>
      <c r="C2584" s="180"/>
      <c r="D2584" s="165">
        <v>247328</v>
      </c>
      <c r="E2584" s="158">
        <v>217852378</v>
      </c>
      <c r="F2584" s="82" t="s">
        <v>1226</v>
      </c>
      <c r="G2584" s="181"/>
    </row>
    <row r="2585" spans="1:7" ht="22.5">
      <c r="A2585" s="70">
        <v>540806</v>
      </c>
      <c r="B2585" s="71" t="s">
        <v>2261</v>
      </c>
      <c r="C2585" s="180"/>
      <c r="D2585" s="165">
        <v>226785</v>
      </c>
      <c r="E2585" s="158">
        <v>218152381</v>
      </c>
      <c r="F2585" s="82" t="s">
        <v>1227</v>
      </c>
      <c r="G2585" s="181"/>
    </row>
    <row r="2586" spans="1:7" ht="22.5">
      <c r="A2586" s="70">
        <v>540806</v>
      </c>
      <c r="B2586" s="71" t="s">
        <v>2261</v>
      </c>
      <c r="C2586" s="180"/>
      <c r="D2586" s="165">
        <v>91157</v>
      </c>
      <c r="E2586" s="158">
        <v>218552385</v>
      </c>
      <c r="F2586" s="82" t="s">
        <v>1228</v>
      </c>
      <c r="G2586" s="181"/>
    </row>
    <row r="2587" spans="1:7" ht="22.5">
      <c r="A2587" s="70">
        <v>540806</v>
      </c>
      <c r="B2587" s="71" t="s">
        <v>2261</v>
      </c>
      <c r="C2587" s="180"/>
      <c r="D2587" s="165">
        <v>213902</v>
      </c>
      <c r="E2587" s="158">
        <v>219052390</v>
      </c>
      <c r="F2587" s="82" t="s">
        <v>1229</v>
      </c>
      <c r="G2587" s="181"/>
    </row>
    <row r="2588" spans="1:7" ht="22.5">
      <c r="A2588" s="70">
        <v>540806</v>
      </c>
      <c r="B2588" s="71" t="s">
        <v>2261</v>
      </c>
      <c r="C2588" s="180"/>
      <c r="D2588" s="165">
        <v>315605</v>
      </c>
      <c r="E2588" s="158">
        <v>219952399</v>
      </c>
      <c r="F2588" s="82" t="s">
        <v>3167</v>
      </c>
      <c r="G2588" s="181"/>
    </row>
    <row r="2589" spans="1:7" ht="22.5">
      <c r="A2589" s="70">
        <v>540806</v>
      </c>
      <c r="B2589" s="71" t="s">
        <v>2261</v>
      </c>
      <c r="C2589" s="180"/>
      <c r="D2589" s="165">
        <v>196535</v>
      </c>
      <c r="E2589" s="158">
        <v>210552405</v>
      </c>
      <c r="F2589" s="82" t="s">
        <v>1230</v>
      </c>
      <c r="G2589" s="181"/>
    </row>
    <row r="2590" spans="1:7" ht="22.5">
      <c r="A2590" s="70">
        <v>540806</v>
      </c>
      <c r="B2590" s="71" t="s">
        <v>2261</v>
      </c>
      <c r="C2590" s="180"/>
      <c r="D2590" s="165">
        <v>173586</v>
      </c>
      <c r="E2590" s="158">
        <v>211152411</v>
      </c>
      <c r="F2590" s="82" t="s">
        <v>1231</v>
      </c>
      <c r="G2590" s="181"/>
    </row>
    <row r="2591" spans="1:7" ht="22.5">
      <c r="A2591" s="70">
        <v>540806</v>
      </c>
      <c r="B2591" s="71" t="s">
        <v>2261</v>
      </c>
      <c r="C2591" s="180"/>
      <c r="D2591" s="165">
        <v>183692</v>
      </c>
      <c r="E2591" s="158">
        <v>211852418</v>
      </c>
      <c r="F2591" s="82" t="s">
        <v>1232</v>
      </c>
      <c r="G2591" s="181"/>
    </row>
    <row r="2592" spans="1:7" ht="22.5">
      <c r="A2592" s="70">
        <v>540806</v>
      </c>
      <c r="B2592" s="71" t="s">
        <v>2261</v>
      </c>
      <c r="C2592" s="180"/>
      <c r="D2592" s="165">
        <v>343019</v>
      </c>
      <c r="E2592" s="158">
        <v>212752427</v>
      </c>
      <c r="F2592" s="82" t="s">
        <v>1233</v>
      </c>
      <c r="G2592" s="181"/>
    </row>
    <row r="2593" spans="1:7" ht="22.5">
      <c r="A2593" s="70">
        <v>540806</v>
      </c>
      <c r="B2593" s="71" t="s">
        <v>2261</v>
      </c>
      <c r="C2593" s="180"/>
      <c r="D2593" s="165">
        <v>110312</v>
      </c>
      <c r="E2593" s="158">
        <v>213552435</v>
      </c>
      <c r="F2593" s="82" t="s">
        <v>1234</v>
      </c>
      <c r="G2593" s="181"/>
    </row>
    <row r="2594" spans="1:7" ht="22.5">
      <c r="A2594" s="70">
        <v>540806</v>
      </c>
      <c r="B2594" s="71" t="s">
        <v>2261</v>
      </c>
      <c r="C2594" s="180"/>
      <c r="D2594" s="165">
        <v>224233</v>
      </c>
      <c r="E2594" s="158">
        <v>217352473</v>
      </c>
      <c r="F2594" s="82" t="s">
        <v>918</v>
      </c>
      <c r="G2594" s="181"/>
    </row>
    <row r="2595" spans="1:7" ht="22.5">
      <c r="A2595" s="70">
        <v>540806</v>
      </c>
      <c r="B2595" s="71" t="s">
        <v>2261</v>
      </c>
      <c r="C2595" s="180"/>
      <c r="D2595" s="165">
        <v>20344</v>
      </c>
      <c r="E2595" s="158">
        <v>218052480</v>
      </c>
      <c r="F2595" s="82" t="s">
        <v>2983</v>
      </c>
      <c r="G2595" s="181"/>
    </row>
    <row r="2596" spans="1:7" ht="22.5">
      <c r="A2596" s="70">
        <v>540806</v>
      </c>
      <c r="B2596" s="71" t="s">
        <v>2261</v>
      </c>
      <c r="C2596" s="180"/>
      <c r="D2596" s="165">
        <v>180789</v>
      </c>
      <c r="E2596" s="158">
        <v>219052490</v>
      </c>
      <c r="F2596" s="82" t="s">
        <v>1235</v>
      </c>
      <c r="G2596" s="181"/>
    </row>
    <row r="2597" spans="1:7" ht="22.5">
      <c r="A2597" s="70">
        <v>540806</v>
      </c>
      <c r="B2597" s="71" t="s">
        <v>2261</v>
      </c>
      <c r="C2597" s="180"/>
      <c r="D2597" s="165">
        <v>83010</v>
      </c>
      <c r="E2597" s="158">
        <v>210652506</v>
      </c>
      <c r="F2597" s="82" t="s">
        <v>1236</v>
      </c>
      <c r="G2597" s="181"/>
    </row>
    <row r="2598" spans="1:7" ht="22.5">
      <c r="A2598" s="70">
        <v>540806</v>
      </c>
      <c r="B2598" s="71" t="s">
        <v>2261</v>
      </c>
      <c r="C2598" s="180"/>
      <c r="D2598" s="165">
        <v>205630</v>
      </c>
      <c r="E2598" s="158">
        <v>212052520</v>
      </c>
      <c r="F2598" s="82" t="s">
        <v>1237</v>
      </c>
      <c r="G2598" s="181"/>
    </row>
    <row r="2599" spans="1:7" ht="22.5">
      <c r="A2599" s="70">
        <v>540806</v>
      </c>
      <c r="B2599" s="71" t="s">
        <v>2261</v>
      </c>
      <c r="C2599" s="180"/>
      <c r="D2599" s="165">
        <v>198717</v>
      </c>
      <c r="E2599" s="158">
        <v>214052540</v>
      </c>
      <c r="F2599" s="82" t="s">
        <v>1238</v>
      </c>
      <c r="G2599" s="181"/>
    </row>
    <row r="2600" spans="1:7" ht="22.5">
      <c r="A2600" s="70">
        <v>540806</v>
      </c>
      <c r="B2600" s="71" t="s">
        <v>2261</v>
      </c>
      <c r="C2600" s="180"/>
      <c r="D2600" s="165">
        <v>178703</v>
      </c>
      <c r="E2600" s="158">
        <v>216052560</v>
      </c>
      <c r="F2600" s="82" t="s">
        <v>1239</v>
      </c>
      <c r="G2600" s="181"/>
    </row>
    <row r="2601" spans="1:7" ht="22.5">
      <c r="A2601" s="70">
        <v>540806</v>
      </c>
      <c r="B2601" s="71" t="s">
        <v>2261</v>
      </c>
      <c r="C2601" s="180"/>
      <c r="D2601" s="165">
        <v>88375</v>
      </c>
      <c r="E2601" s="158">
        <v>216552565</v>
      </c>
      <c r="F2601" s="82" t="s">
        <v>1240</v>
      </c>
      <c r="G2601" s="181"/>
    </row>
    <row r="2602" spans="1:7" ht="22.5">
      <c r="A2602" s="70">
        <v>540806</v>
      </c>
      <c r="B2602" s="71" t="s">
        <v>2261</v>
      </c>
      <c r="C2602" s="180"/>
      <c r="D2602" s="165">
        <v>132799</v>
      </c>
      <c r="E2602" s="158">
        <v>217352573</v>
      </c>
      <c r="F2602" s="82" t="s">
        <v>1241</v>
      </c>
      <c r="G2602" s="181"/>
    </row>
    <row r="2603" spans="1:7" ht="22.5">
      <c r="A2603" s="70">
        <v>540806</v>
      </c>
      <c r="B2603" s="71" t="s">
        <v>2261</v>
      </c>
      <c r="C2603" s="180"/>
      <c r="D2603" s="165">
        <v>206386</v>
      </c>
      <c r="E2603" s="158">
        <v>218552585</v>
      </c>
      <c r="F2603" s="82" t="s">
        <v>1242</v>
      </c>
      <c r="G2603" s="181"/>
    </row>
    <row r="2604" spans="1:7" ht="22.5">
      <c r="A2604" s="70">
        <v>540806</v>
      </c>
      <c r="B2604" s="71" t="s">
        <v>2261</v>
      </c>
      <c r="C2604" s="180"/>
      <c r="D2604" s="165">
        <v>290191</v>
      </c>
      <c r="E2604" s="158">
        <v>211252612</v>
      </c>
      <c r="F2604" s="82" t="s">
        <v>948</v>
      </c>
      <c r="G2604" s="181"/>
    </row>
    <row r="2605" spans="1:7" ht="22.5">
      <c r="A2605" s="70">
        <v>540806</v>
      </c>
      <c r="B2605" s="71" t="s">
        <v>2261</v>
      </c>
      <c r="C2605" s="180"/>
      <c r="D2605" s="165">
        <v>492695</v>
      </c>
      <c r="E2605" s="158">
        <v>212152621</v>
      </c>
      <c r="F2605" s="82" t="s">
        <v>1243</v>
      </c>
      <c r="G2605" s="181"/>
    </row>
    <row r="2606" spans="1:7" ht="22.5">
      <c r="A2606" s="70">
        <v>540806</v>
      </c>
      <c r="B2606" s="71" t="s">
        <v>2261</v>
      </c>
      <c r="C2606" s="180"/>
      <c r="D2606" s="165">
        <v>577606</v>
      </c>
      <c r="E2606" s="158">
        <v>217852678</v>
      </c>
      <c r="F2606" s="82" t="s">
        <v>1244</v>
      </c>
      <c r="G2606" s="181"/>
    </row>
    <row r="2607" spans="1:7" ht="22.5">
      <c r="A2607" s="70">
        <v>540806</v>
      </c>
      <c r="B2607" s="71" t="s">
        <v>2261</v>
      </c>
      <c r="C2607" s="180"/>
      <c r="D2607" s="165">
        <v>324553</v>
      </c>
      <c r="E2607" s="158">
        <v>218352683</v>
      </c>
      <c r="F2607" s="82" t="s">
        <v>1245</v>
      </c>
      <c r="G2607" s="181"/>
    </row>
    <row r="2608" spans="1:7" ht="22.5">
      <c r="A2608" s="70">
        <v>540806</v>
      </c>
      <c r="B2608" s="71" t="s">
        <v>2261</v>
      </c>
      <c r="C2608" s="180"/>
      <c r="D2608" s="165">
        <v>135059</v>
      </c>
      <c r="E2608" s="158">
        <v>218552685</v>
      </c>
      <c r="F2608" s="82" t="s">
        <v>952</v>
      </c>
      <c r="G2608" s="181"/>
    </row>
    <row r="2609" spans="1:7" ht="22.5">
      <c r="A2609" s="70">
        <v>540806</v>
      </c>
      <c r="B2609" s="71" t="s">
        <v>2261</v>
      </c>
      <c r="C2609" s="180"/>
      <c r="D2609" s="165">
        <v>254327</v>
      </c>
      <c r="E2609" s="158">
        <v>218752687</v>
      </c>
      <c r="F2609" s="82" t="s">
        <v>1246</v>
      </c>
      <c r="G2609" s="181"/>
    </row>
    <row r="2610" spans="1:7" ht="22.5">
      <c r="A2610" s="70">
        <v>540806</v>
      </c>
      <c r="B2610" s="71" t="s">
        <v>2261</v>
      </c>
      <c r="C2610" s="180"/>
      <c r="D2610" s="165">
        <v>238003</v>
      </c>
      <c r="E2610" s="158">
        <v>219352693</v>
      </c>
      <c r="F2610" s="82" t="s">
        <v>3345</v>
      </c>
      <c r="G2610" s="181"/>
    </row>
    <row r="2611" spans="1:7" ht="22.5">
      <c r="A2611" s="70">
        <v>540806</v>
      </c>
      <c r="B2611" s="71" t="s">
        <v>2261</v>
      </c>
      <c r="C2611" s="180"/>
      <c r="D2611" s="165">
        <v>98700</v>
      </c>
      <c r="E2611" s="158">
        <v>219452694</v>
      </c>
      <c r="F2611" s="82" t="s">
        <v>1247</v>
      </c>
      <c r="G2611" s="181"/>
    </row>
    <row r="2612" spans="1:7" ht="22.5">
      <c r="A2612" s="70">
        <v>540806</v>
      </c>
      <c r="B2612" s="71" t="s">
        <v>2261</v>
      </c>
      <c r="C2612" s="180"/>
      <c r="D2612" s="165">
        <v>317815</v>
      </c>
      <c r="E2612" s="158">
        <v>219652696</v>
      </c>
      <c r="F2612" s="82" t="s">
        <v>3217</v>
      </c>
      <c r="G2612" s="181"/>
    </row>
    <row r="2613" spans="1:7" ht="22.5">
      <c r="A2613" s="70">
        <v>540806</v>
      </c>
      <c r="B2613" s="71" t="s">
        <v>2261</v>
      </c>
      <c r="C2613" s="180"/>
      <c r="D2613" s="165">
        <v>184305</v>
      </c>
      <c r="E2613" s="158">
        <v>219952699</v>
      </c>
      <c r="F2613" s="82" t="s">
        <v>1248</v>
      </c>
      <c r="G2613" s="181"/>
    </row>
    <row r="2614" spans="1:7" ht="22.5">
      <c r="A2614" s="70">
        <v>540806</v>
      </c>
      <c r="B2614" s="71" t="s">
        <v>2261</v>
      </c>
      <c r="C2614" s="180"/>
      <c r="D2614" s="165">
        <v>99169</v>
      </c>
      <c r="E2614" s="158">
        <v>212052720</v>
      </c>
      <c r="F2614" s="82" t="s">
        <v>1249</v>
      </c>
      <c r="G2614" s="181"/>
    </row>
    <row r="2615" spans="1:7" ht="22.5">
      <c r="A2615" s="70">
        <v>540806</v>
      </c>
      <c r="B2615" s="71" t="s">
        <v>2261</v>
      </c>
      <c r="C2615" s="180"/>
      <c r="D2615" s="165">
        <v>307263</v>
      </c>
      <c r="E2615" s="158">
        <v>218652786</v>
      </c>
      <c r="F2615" s="82" t="s">
        <v>1250</v>
      </c>
      <c r="G2615" s="181"/>
    </row>
    <row r="2616" spans="1:7" ht="22.5">
      <c r="A2616" s="70">
        <v>540806</v>
      </c>
      <c r="B2616" s="71" t="s">
        <v>2261</v>
      </c>
      <c r="C2616" s="180"/>
      <c r="D2616" s="165">
        <v>146443</v>
      </c>
      <c r="E2616" s="158">
        <v>218852788</v>
      </c>
      <c r="F2616" s="82" t="s">
        <v>1251</v>
      </c>
      <c r="G2616" s="181"/>
    </row>
    <row r="2617" spans="1:7" ht="22.5">
      <c r="A2617" s="70">
        <v>540806</v>
      </c>
      <c r="B2617" s="71" t="s">
        <v>2261</v>
      </c>
      <c r="C2617" s="180"/>
      <c r="D2617" s="165">
        <v>643019</v>
      </c>
      <c r="E2617" s="158">
        <v>213852838</v>
      </c>
      <c r="F2617" s="82" t="s">
        <v>1252</v>
      </c>
      <c r="G2617" s="181"/>
    </row>
    <row r="2618" spans="1:7" ht="22.5">
      <c r="A2618" s="70">
        <v>540806</v>
      </c>
      <c r="B2618" s="71" t="s">
        <v>2261</v>
      </c>
      <c r="C2618" s="180"/>
      <c r="D2618" s="165">
        <v>137567</v>
      </c>
      <c r="E2618" s="158">
        <v>218552885</v>
      </c>
      <c r="F2618" s="82" t="s">
        <v>1253</v>
      </c>
      <c r="G2618" s="181"/>
    </row>
    <row r="2619" spans="1:7" ht="22.5">
      <c r="A2619" s="70">
        <v>540806</v>
      </c>
      <c r="B2619" s="71" t="s">
        <v>2261</v>
      </c>
      <c r="C2619" s="180"/>
      <c r="D2619" s="165">
        <v>581570</v>
      </c>
      <c r="E2619" s="158">
        <v>210354003</v>
      </c>
      <c r="F2619" s="82" t="s">
        <v>1254</v>
      </c>
      <c r="G2619" s="181"/>
    </row>
    <row r="2620" spans="1:7" ht="22.5">
      <c r="A2620" s="70">
        <v>540806</v>
      </c>
      <c r="B2620" s="71" t="s">
        <v>2261</v>
      </c>
      <c r="C2620" s="180"/>
      <c r="D2620" s="165">
        <v>157743</v>
      </c>
      <c r="E2620" s="158">
        <v>215154051</v>
      </c>
      <c r="F2620" s="82" t="s">
        <v>1255</v>
      </c>
      <c r="G2620" s="181"/>
    </row>
    <row r="2621" spans="1:7" ht="22.5">
      <c r="A2621" s="70">
        <v>540806</v>
      </c>
      <c r="B2621" s="71" t="s">
        <v>2261</v>
      </c>
      <c r="C2621" s="180"/>
      <c r="D2621" s="165">
        <v>102564</v>
      </c>
      <c r="E2621" s="158">
        <v>219954099</v>
      </c>
      <c r="F2621" s="82" t="s">
        <v>1256</v>
      </c>
      <c r="G2621" s="181"/>
    </row>
    <row r="2622" spans="1:7" ht="22.5">
      <c r="A2622" s="70">
        <v>540806</v>
      </c>
      <c r="B2622" s="71" t="s">
        <v>2261</v>
      </c>
      <c r="C2622" s="180"/>
      <c r="D2622" s="165">
        <v>93422</v>
      </c>
      <c r="E2622" s="158">
        <v>210954109</v>
      </c>
      <c r="F2622" s="82" t="s">
        <v>1257</v>
      </c>
      <c r="G2622" s="181"/>
    </row>
    <row r="2623" spans="1:7" ht="22.5">
      <c r="A2623" s="70">
        <v>540806</v>
      </c>
      <c r="B2623" s="71" t="s">
        <v>2261</v>
      </c>
      <c r="C2623" s="180"/>
      <c r="D2623" s="165">
        <v>37254</v>
      </c>
      <c r="E2623" s="158">
        <v>212554125</v>
      </c>
      <c r="F2623" s="82" t="s">
        <v>1258</v>
      </c>
      <c r="G2623" s="181"/>
    </row>
    <row r="2624" spans="1:7" ht="22.5">
      <c r="A2624" s="70">
        <v>540806</v>
      </c>
      <c r="B2624" s="71" t="s">
        <v>2261</v>
      </c>
      <c r="C2624" s="180"/>
      <c r="D2624" s="165">
        <v>199637</v>
      </c>
      <c r="E2624" s="158">
        <v>212854128</v>
      </c>
      <c r="F2624" s="82" t="s">
        <v>1259</v>
      </c>
      <c r="G2624" s="181"/>
    </row>
    <row r="2625" spans="1:7" ht="22.5">
      <c r="A2625" s="70">
        <v>540806</v>
      </c>
      <c r="B2625" s="71" t="s">
        <v>2261</v>
      </c>
      <c r="C2625" s="180"/>
      <c r="D2625" s="165">
        <v>179238</v>
      </c>
      <c r="E2625" s="158">
        <v>217254172</v>
      </c>
      <c r="F2625" s="82" t="s">
        <v>1260</v>
      </c>
      <c r="G2625" s="181"/>
    </row>
    <row r="2626" spans="1:7" ht="22.5">
      <c r="A2626" s="70">
        <v>540806</v>
      </c>
      <c r="B2626" s="71" t="s">
        <v>2261</v>
      </c>
      <c r="C2626" s="180"/>
      <c r="D2626" s="165">
        <v>146667</v>
      </c>
      <c r="E2626" s="158">
        <v>217454174</v>
      </c>
      <c r="F2626" s="82" t="s">
        <v>1261</v>
      </c>
      <c r="G2626" s="181"/>
    </row>
    <row r="2627" spans="1:7" ht="22.5">
      <c r="A2627" s="70">
        <v>540806</v>
      </c>
      <c r="B2627" s="71" t="s">
        <v>2261</v>
      </c>
      <c r="C2627" s="180"/>
      <c r="D2627" s="165">
        <v>319016</v>
      </c>
      <c r="E2627" s="158">
        <v>210654206</v>
      </c>
      <c r="F2627" s="82" t="s">
        <v>1262</v>
      </c>
      <c r="G2627" s="181"/>
    </row>
    <row r="2628" spans="1:7" ht="22.5">
      <c r="A2628" s="70">
        <v>540806</v>
      </c>
      <c r="B2628" s="71" t="s">
        <v>2261</v>
      </c>
      <c r="C2628" s="180"/>
      <c r="D2628" s="165">
        <v>149069</v>
      </c>
      <c r="E2628" s="158">
        <v>212354223</v>
      </c>
      <c r="F2628" s="82" t="s">
        <v>1263</v>
      </c>
      <c r="G2628" s="181"/>
    </row>
    <row r="2629" spans="1:7" ht="22.5">
      <c r="A2629" s="70">
        <v>540806</v>
      </c>
      <c r="B2629" s="71" t="s">
        <v>2261</v>
      </c>
      <c r="C2629" s="180"/>
      <c r="D2629" s="165">
        <v>63754</v>
      </c>
      <c r="E2629" s="158">
        <v>213954239</v>
      </c>
      <c r="F2629" s="82" t="s">
        <v>1264</v>
      </c>
      <c r="G2629" s="181"/>
    </row>
    <row r="2630" spans="1:7" ht="22.5">
      <c r="A2630" s="70">
        <v>540806</v>
      </c>
      <c r="B2630" s="71" t="s">
        <v>2261</v>
      </c>
      <c r="C2630" s="180"/>
      <c r="D2630" s="165">
        <v>241140</v>
      </c>
      <c r="E2630" s="158">
        <v>214554245</v>
      </c>
      <c r="F2630" s="82" t="s">
        <v>1044</v>
      </c>
      <c r="G2630" s="181"/>
    </row>
    <row r="2631" spans="1:7" ht="22.5">
      <c r="A2631" s="70">
        <v>540806</v>
      </c>
      <c r="B2631" s="71" t="s">
        <v>2261</v>
      </c>
      <c r="C2631" s="180"/>
      <c r="D2631" s="165">
        <v>157820</v>
      </c>
      <c r="E2631" s="158">
        <v>215054250</v>
      </c>
      <c r="F2631" s="82" t="s">
        <v>1265</v>
      </c>
      <c r="G2631" s="181"/>
    </row>
    <row r="2632" spans="1:7" ht="22.5">
      <c r="A2632" s="70">
        <v>540806</v>
      </c>
      <c r="B2632" s="71" t="s">
        <v>2261</v>
      </c>
      <c r="C2632" s="180"/>
      <c r="D2632" s="165">
        <v>333844</v>
      </c>
      <c r="E2632" s="158">
        <v>216154261</v>
      </c>
      <c r="F2632" s="82" t="s">
        <v>1266</v>
      </c>
      <c r="G2632" s="181"/>
    </row>
    <row r="2633" spans="1:7" ht="22.5">
      <c r="A2633" s="70">
        <v>540806</v>
      </c>
      <c r="B2633" s="71" t="s">
        <v>2261</v>
      </c>
      <c r="C2633" s="180"/>
      <c r="D2633" s="165">
        <v>105550</v>
      </c>
      <c r="E2633" s="158">
        <v>211354313</v>
      </c>
      <c r="F2633" s="82" t="s">
        <v>1267</v>
      </c>
      <c r="G2633" s="181"/>
    </row>
    <row r="2634" spans="1:7" ht="22.5">
      <c r="A2634" s="70">
        <v>540806</v>
      </c>
      <c r="B2634" s="71" t="s">
        <v>2261</v>
      </c>
      <c r="C2634" s="180"/>
      <c r="D2634" s="165">
        <v>174220</v>
      </c>
      <c r="E2634" s="158">
        <v>214454344</v>
      </c>
      <c r="F2634" s="82" t="s">
        <v>1268</v>
      </c>
      <c r="G2634" s="181"/>
    </row>
    <row r="2635" spans="1:7" ht="22.5">
      <c r="A2635" s="70">
        <v>540806</v>
      </c>
      <c r="B2635" s="71" t="s">
        <v>2261</v>
      </c>
      <c r="C2635" s="180"/>
      <c r="D2635" s="165">
        <v>39678</v>
      </c>
      <c r="E2635" s="158">
        <v>214754347</v>
      </c>
      <c r="F2635" s="82" t="s">
        <v>1269</v>
      </c>
      <c r="G2635" s="181"/>
    </row>
    <row r="2636" spans="1:7" ht="22.5">
      <c r="A2636" s="70">
        <v>540806</v>
      </c>
      <c r="B2636" s="71" t="s">
        <v>2261</v>
      </c>
      <c r="C2636" s="180"/>
      <c r="D2636" s="165">
        <v>87242</v>
      </c>
      <c r="E2636" s="158">
        <v>217754377</v>
      </c>
      <c r="F2636" s="82" t="s">
        <v>1270</v>
      </c>
      <c r="G2636" s="181"/>
    </row>
    <row r="2637" spans="1:7" ht="22.5">
      <c r="A2637" s="70">
        <v>540806</v>
      </c>
      <c r="B2637" s="71" t="s">
        <v>2261</v>
      </c>
      <c r="C2637" s="180"/>
      <c r="D2637" s="165">
        <v>197044</v>
      </c>
      <c r="E2637" s="158">
        <v>218554385</v>
      </c>
      <c r="F2637" s="82" t="s">
        <v>1271</v>
      </c>
      <c r="G2637" s="181"/>
    </row>
    <row r="2638" spans="1:7" ht="22.5">
      <c r="A2638" s="70">
        <v>540806</v>
      </c>
      <c r="B2638" s="71" t="s">
        <v>2261</v>
      </c>
      <c r="C2638" s="180"/>
      <c r="D2638" s="165">
        <v>137688</v>
      </c>
      <c r="E2638" s="158">
        <v>219854398</v>
      </c>
      <c r="F2638" s="82" t="s">
        <v>1272</v>
      </c>
      <c r="G2638" s="181"/>
    </row>
    <row r="2639" spans="1:7" ht="22.5">
      <c r="A2639" s="70">
        <v>540806</v>
      </c>
      <c r="B2639" s="71" t="s">
        <v>2261</v>
      </c>
      <c r="C2639" s="180"/>
      <c r="D2639" s="165">
        <v>575007</v>
      </c>
      <c r="E2639" s="158">
        <v>210554405</v>
      </c>
      <c r="F2639" s="82" t="s">
        <v>1273</v>
      </c>
      <c r="G2639" s="181"/>
    </row>
    <row r="2640" spans="1:7" ht="22.5">
      <c r="A2640" s="70">
        <v>540806</v>
      </c>
      <c r="B2640" s="71" t="s">
        <v>2261</v>
      </c>
      <c r="C2640" s="180"/>
      <c r="D2640" s="165">
        <v>50147</v>
      </c>
      <c r="E2640" s="158">
        <v>211854418</v>
      </c>
      <c r="F2640" s="82" t="s">
        <v>1274</v>
      </c>
      <c r="G2640" s="181"/>
    </row>
    <row r="2641" spans="1:7" ht="22.5">
      <c r="A2641" s="70">
        <v>540806</v>
      </c>
      <c r="B2641" s="71" t="s">
        <v>2261</v>
      </c>
      <c r="C2641" s="180"/>
      <c r="D2641" s="165">
        <v>49828</v>
      </c>
      <c r="E2641" s="158">
        <v>218054480</v>
      </c>
      <c r="F2641" s="82" t="s">
        <v>1275</v>
      </c>
      <c r="G2641" s="181"/>
    </row>
    <row r="2642" spans="1:7" ht="22.5">
      <c r="A2642" s="70">
        <v>540806</v>
      </c>
      <c r="B2642" s="71" t="s">
        <v>2261</v>
      </c>
      <c r="C2642" s="180"/>
      <c r="D2642" s="165">
        <v>1246634</v>
      </c>
      <c r="E2642" s="158">
        <v>219854498</v>
      </c>
      <c r="F2642" s="82" t="s">
        <v>1276</v>
      </c>
      <c r="G2642" s="181"/>
    </row>
    <row r="2643" spans="1:7" ht="22.5">
      <c r="A2643" s="70">
        <v>540806</v>
      </c>
      <c r="B2643" s="71" t="s">
        <v>2261</v>
      </c>
      <c r="C2643" s="180"/>
      <c r="D2643" s="165">
        <v>586250</v>
      </c>
      <c r="E2643" s="158">
        <v>211854518</v>
      </c>
      <c r="F2643" s="82" t="s">
        <v>1277</v>
      </c>
      <c r="G2643" s="181"/>
    </row>
    <row r="2644" spans="1:7" ht="22.5">
      <c r="A2644" s="70">
        <v>540806</v>
      </c>
      <c r="B2644" s="71" t="s">
        <v>2261</v>
      </c>
      <c r="C2644" s="180"/>
      <c r="D2644" s="165">
        <v>64013</v>
      </c>
      <c r="E2644" s="158">
        <v>212054520</v>
      </c>
      <c r="F2644" s="82" t="s">
        <v>1278</v>
      </c>
      <c r="G2644" s="181"/>
    </row>
    <row r="2645" spans="1:7" ht="22.5">
      <c r="A2645" s="70">
        <v>540806</v>
      </c>
      <c r="B2645" s="71" t="s">
        <v>2261</v>
      </c>
      <c r="C2645" s="180"/>
      <c r="D2645" s="165">
        <v>82449</v>
      </c>
      <c r="E2645" s="158">
        <v>215354553</v>
      </c>
      <c r="F2645" s="82" t="s">
        <v>1279</v>
      </c>
      <c r="G2645" s="181"/>
    </row>
    <row r="2646" spans="1:7" ht="22.5">
      <c r="A2646" s="70">
        <v>540806</v>
      </c>
      <c r="B2646" s="71" t="s">
        <v>2261</v>
      </c>
      <c r="C2646" s="180"/>
      <c r="D2646" s="165">
        <v>63130</v>
      </c>
      <c r="E2646" s="158">
        <v>219954599</v>
      </c>
      <c r="F2646" s="82" t="s">
        <v>1280</v>
      </c>
      <c r="G2646" s="181"/>
    </row>
    <row r="2647" spans="1:7" ht="22.5">
      <c r="A2647" s="70">
        <v>540806</v>
      </c>
      <c r="B2647" s="71" t="s">
        <v>2261</v>
      </c>
      <c r="C2647" s="180"/>
      <c r="D2647" s="165">
        <v>175200</v>
      </c>
      <c r="E2647" s="158">
        <v>216054660</v>
      </c>
      <c r="F2647" s="82" t="s">
        <v>1281</v>
      </c>
      <c r="G2647" s="181"/>
    </row>
    <row r="2648" spans="1:7" ht="22.5">
      <c r="A2648" s="70">
        <v>540806</v>
      </c>
      <c r="B2648" s="71" t="s">
        <v>2261</v>
      </c>
      <c r="C2648" s="180"/>
      <c r="D2648" s="165">
        <v>196810</v>
      </c>
      <c r="E2648" s="158">
        <v>217054670</v>
      </c>
      <c r="F2648" s="82" t="s">
        <v>1282</v>
      </c>
      <c r="G2648" s="181"/>
    </row>
    <row r="2649" spans="1:7" ht="22.5">
      <c r="A2649" s="70">
        <v>540806</v>
      </c>
      <c r="B2649" s="71" t="s">
        <v>2261</v>
      </c>
      <c r="C2649" s="180"/>
      <c r="D2649" s="165">
        <v>69308</v>
      </c>
      <c r="E2649" s="158">
        <v>217354673</v>
      </c>
      <c r="F2649" s="82" t="s">
        <v>954</v>
      </c>
      <c r="G2649" s="181"/>
    </row>
    <row r="2650" spans="1:7" ht="22.5">
      <c r="A2650" s="70">
        <v>540806</v>
      </c>
      <c r="B2650" s="71" t="s">
        <v>2261</v>
      </c>
      <c r="C2650" s="180"/>
      <c r="D2650" s="165">
        <v>52516</v>
      </c>
      <c r="E2650" s="169">
        <v>218054680</v>
      </c>
      <c r="F2650" s="82" t="s">
        <v>1283</v>
      </c>
      <c r="G2650" s="181"/>
    </row>
    <row r="2651" spans="1:7" ht="22.5">
      <c r="A2651" s="70">
        <v>540806</v>
      </c>
      <c r="B2651" s="71" t="s">
        <v>2261</v>
      </c>
      <c r="C2651" s="180"/>
      <c r="D2651" s="165">
        <v>403798</v>
      </c>
      <c r="E2651" s="169">
        <v>212054720</v>
      </c>
      <c r="F2651" s="82" t="s">
        <v>1284</v>
      </c>
      <c r="G2651" s="181"/>
    </row>
    <row r="2652" spans="1:7" ht="22.5">
      <c r="A2652" s="70">
        <v>540806</v>
      </c>
      <c r="B2652" s="71" t="s">
        <v>2261</v>
      </c>
      <c r="C2652" s="180"/>
      <c r="D2652" s="165">
        <v>78694</v>
      </c>
      <c r="E2652" s="169">
        <v>214354743</v>
      </c>
      <c r="F2652" s="82" t="s">
        <v>1285</v>
      </c>
      <c r="G2652" s="181"/>
    </row>
    <row r="2653" spans="1:7" ht="22.5">
      <c r="A2653" s="70">
        <v>540806</v>
      </c>
      <c r="B2653" s="71" t="s">
        <v>2261</v>
      </c>
      <c r="C2653" s="180"/>
      <c r="D2653" s="165">
        <v>219675</v>
      </c>
      <c r="E2653" s="169">
        <v>210054800</v>
      </c>
      <c r="F2653" s="82" t="s">
        <v>1286</v>
      </c>
      <c r="G2653" s="181"/>
    </row>
    <row r="2654" spans="1:7" ht="22.5">
      <c r="A2654" s="70">
        <v>540806</v>
      </c>
      <c r="B2654" s="71" t="s">
        <v>2261</v>
      </c>
      <c r="C2654" s="180"/>
      <c r="D2654" s="165">
        <v>709499</v>
      </c>
      <c r="E2654" s="169">
        <v>211054810</v>
      </c>
      <c r="F2654" s="82" t="s">
        <v>1287</v>
      </c>
      <c r="G2654" s="181"/>
    </row>
    <row r="2655" spans="1:7" ht="22.5">
      <c r="A2655" s="70">
        <v>540806</v>
      </c>
      <c r="B2655" s="71" t="s">
        <v>2261</v>
      </c>
      <c r="C2655" s="180"/>
      <c r="D2655" s="165">
        <v>240638</v>
      </c>
      <c r="E2655" s="169">
        <v>212054820</v>
      </c>
      <c r="F2655" s="82" t="s">
        <v>3233</v>
      </c>
      <c r="G2655" s="181"/>
    </row>
    <row r="2656" spans="1:7" ht="22.5">
      <c r="A2656" s="70">
        <v>540806</v>
      </c>
      <c r="B2656" s="71" t="s">
        <v>2261</v>
      </c>
      <c r="C2656" s="180"/>
      <c r="D2656" s="165">
        <v>109562</v>
      </c>
      <c r="E2656" s="158">
        <v>217154871</v>
      </c>
      <c r="F2656" s="82" t="s">
        <v>1288</v>
      </c>
      <c r="G2656" s="181"/>
    </row>
    <row r="2657" spans="1:7" ht="22.5">
      <c r="A2657" s="70">
        <v>540806</v>
      </c>
      <c r="B2657" s="71" t="s">
        <v>2261</v>
      </c>
      <c r="C2657" s="180"/>
      <c r="D2657" s="165">
        <v>753667</v>
      </c>
      <c r="E2657" s="169">
        <v>217454874</v>
      </c>
      <c r="F2657" s="82" t="s">
        <v>1289</v>
      </c>
      <c r="G2657" s="181"/>
    </row>
    <row r="2658" spans="1:7" ht="22.5">
      <c r="A2658" s="70">
        <v>540806</v>
      </c>
      <c r="B2658" s="71" t="s">
        <v>2261</v>
      </c>
      <c r="C2658" s="180"/>
      <c r="D2658" s="165">
        <v>46530</v>
      </c>
      <c r="E2658" s="169">
        <v>211163111</v>
      </c>
      <c r="F2658" s="82" t="s">
        <v>506</v>
      </c>
      <c r="G2658" s="181"/>
    </row>
    <row r="2659" spans="1:7" ht="22.5">
      <c r="A2659" s="70">
        <v>540806</v>
      </c>
      <c r="B2659" s="71" t="s">
        <v>2261</v>
      </c>
      <c r="C2659" s="180"/>
      <c r="D2659" s="165">
        <v>910354</v>
      </c>
      <c r="E2659" s="158">
        <v>213063130</v>
      </c>
      <c r="F2659" s="82" t="s">
        <v>1290</v>
      </c>
      <c r="G2659" s="181"/>
    </row>
    <row r="2660" spans="1:7" ht="22.5">
      <c r="A2660" s="70">
        <v>540806</v>
      </c>
      <c r="B2660" s="71" t="s">
        <v>2261</v>
      </c>
      <c r="C2660" s="180"/>
      <c r="D2660" s="165">
        <v>330727</v>
      </c>
      <c r="E2660" s="169">
        <v>219063190</v>
      </c>
      <c r="F2660" s="82" t="s">
        <v>1291</v>
      </c>
      <c r="G2660" s="181"/>
    </row>
    <row r="2661" spans="1:7" ht="22.5">
      <c r="A2661" s="70">
        <v>540806</v>
      </c>
      <c r="B2661" s="71" t="s">
        <v>2261</v>
      </c>
      <c r="C2661" s="180"/>
      <c r="D2661" s="165">
        <v>73893</v>
      </c>
      <c r="E2661" s="169">
        <v>211263212</v>
      </c>
      <c r="F2661" s="82" t="s">
        <v>2978</v>
      </c>
      <c r="G2661" s="181"/>
    </row>
    <row r="2662" spans="1:7" ht="22.5">
      <c r="A2662" s="70">
        <v>540806</v>
      </c>
      <c r="B2662" s="71" t="s">
        <v>2261</v>
      </c>
      <c r="C2662" s="180"/>
      <c r="D2662" s="165">
        <v>162937</v>
      </c>
      <c r="E2662" s="169">
        <v>217263272</v>
      </c>
      <c r="F2662" s="82" t="s">
        <v>1292</v>
      </c>
      <c r="G2662" s="181"/>
    </row>
    <row r="2663" spans="1:7" ht="22.5">
      <c r="A2663" s="70">
        <v>540806</v>
      </c>
      <c r="B2663" s="71" t="s">
        <v>2261</v>
      </c>
      <c r="C2663" s="180"/>
      <c r="D2663" s="165">
        <v>117818</v>
      </c>
      <c r="E2663" s="169">
        <v>210263302</v>
      </c>
      <c r="F2663" s="82" t="s">
        <v>1293</v>
      </c>
      <c r="G2663" s="181"/>
    </row>
    <row r="2664" spans="1:7" ht="22.5">
      <c r="A2664" s="70">
        <v>540806</v>
      </c>
      <c r="B2664" s="71" t="s">
        <v>2261</v>
      </c>
      <c r="C2664" s="180"/>
      <c r="D2664" s="165">
        <v>494554</v>
      </c>
      <c r="E2664" s="169">
        <v>210163401</v>
      </c>
      <c r="F2664" s="82" t="s">
        <v>1294</v>
      </c>
      <c r="G2664" s="181"/>
    </row>
    <row r="2665" spans="1:7" ht="22.5">
      <c r="A2665" s="70">
        <v>540806</v>
      </c>
      <c r="B2665" s="71" t="s">
        <v>2261</v>
      </c>
      <c r="C2665" s="180"/>
      <c r="D2665" s="165">
        <v>473986</v>
      </c>
      <c r="E2665" s="169">
        <v>217063470</v>
      </c>
      <c r="F2665" s="82" t="s">
        <v>1295</v>
      </c>
      <c r="G2665" s="181"/>
    </row>
    <row r="2666" spans="1:7" ht="22.5">
      <c r="A2666" s="70">
        <v>540806</v>
      </c>
      <c r="B2666" s="71" t="s">
        <v>2261</v>
      </c>
      <c r="C2666" s="180"/>
      <c r="D2666" s="165">
        <v>126952</v>
      </c>
      <c r="E2666" s="169">
        <v>214863548</v>
      </c>
      <c r="F2666" s="82" t="s">
        <v>1296</v>
      </c>
      <c r="G2666" s="181"/>
    </row>
    <row r="2667" spans="1:7" ht="22.5">
      <c r="A2667" s="70">
        <v>540806</v>
      </c>
      <c r="B2667" s="71" t="s">
        <v>2261</v>
      </c>
      <c r="C2667" s="180"/>
      <c r="D2667" s="165">
        <v>466156</v>
      </c>
      <c r="E2667" s="169">
        <v>219463594</v>
      </c>
      <c r="F2667" s="82" t="s">
        <v>1297</v>
      </c>
      <c r="G2667" s="181"/>
    </row>
    <row r="2668" spans="1:7" ht="22.5">
      <c r="A2668" s="70">
        <v>540806</v>
      </c>
      <c r="B2668" s="71" t="s">
        <v>2261</v>
      </c>
      <c r="C2668" s="180"/>
      <c r="D2668" s="165">
        <v>108337</v>
      </c>
      <c r="E2668" s="169">
        <v>219063690</v>
      </c>
      <c r="F2668" s="82" t="s">
        <v>1298</v>
      </c>
      <c r="G2668" s="181"/>
    </row>
    <row r="2669" spans="1:7" ht="22.5">
      <c r="A2669" s="70">
        <v>540806</v>
      </c>
      <c r="B2669" s="71" t="s">
        <v>2261</v>
      </c>
      <c r="C2669" s="180"/>
      <c r="D2669" s="165">
        <v>161870</v>
      </c>
      <c r="E2669" s="169">
        <v>214566045</v>
      </c>
      <c r="F2669" s="82" t="s">
        <v>1299</v>
      </c>
      <c r="G2669" s="181"/>
    </row>
    <row r="2670" spans="1:7" ht="22.5">
      <c r="A2670" s="70">
        <v>540806</v>
      </c>
      <c r="B2670" s="71" t="s">
        <v>2261</v>
      </c>
      <c r="C2670" s="180"/>
      <c r="D2670" s="165">
        <v>85497</v>
      </c>
      <c r="E2670" s="169">
        <v>217566075</v>
      </c>
      <c r="F2670" s="82" t="s">
        <v>693</v>
      </c>
      <c r="G2670" s="181"/>
    </row>
    <row r="2671" spans="1:7" ht="22.5">
      <c r="A2671" s="70">
        <v>540806</v>
      </c>
      <c r="B2671" s="71" t="s">
        <v>2261</v>
      </c>
      <c r="C2671" s="180"/>
      <c r="D2671" s="165">
        <v>299250</v>
      </c>
      <c r="E2671" s="158">
        <v>218866088</v>
      </c>
      <c r="F2671" s="82" t="s">
        <v>1300</v>
      </c>
      <c r="G2671" s="181"/>
    </row>
    <row r="2672" spans="1:7" ht="22.5">
      <c r="A2672" s="70">
        <v>540806</v>
      </c>
      <c r="B2672" s="71" t="s">
        <v>2261</v>
      </c>
      <c r="C2672" s="180"/>
      <c r="D2672" s="165">
        <v>168444</v>
      </c>
      <c r="E2672" s="169">
        <v>211866318</v>
      </c>
      <c r="F2672" s="82" t="s">
        <v>1301</v>
      </c>
      <c r="G2672" s="181"/>
    </row>
    <row r="2673" spans="1:7" ht="22.5">
      <c r="A2673" s="70">
        <v>540806</v>
      </c>
      <c r="B2673" s="71" t="s">
        <v>2261</v>
      </c>
      <c r="C2673" s="180"/>
      <c r="D2673" s="165">
        <v>105438</v>
      </c>
      <c r="E2673" s="158">
        <v>218366383</v>
      </c>
      <c r="F2673" s="82" t="s">
        <v>1302</v>
      </c>
      <c r="G2673" s="181"/>
    </row>
    <row r="2674" spans="1:7" ht="22.5">
      <c r="A2674" s="70">
        <v>540806</v>
      </c>
      <c r="B2674" s="71" t="s">
        <v>2261</v>
      </c>
      <c r="C2674" s="180"/>
      <c r="D2674" s="165">
        <v>415309</v>
      </c>
      <c r="E2674" s="169">
        <v>210066400</v>
      </c>
      <c r="F2674" s="82" t="s">
        <v>1303</v>
      </c>
      <c r="G2674" s="181"/>
    </row>
    <row r="2675" spans="1:7" ht="22.5">
      <c r="A2675" s="70">
        <v>540806</v>
      </c>
      <c r="B2675" s="71" t="s">
        <v>2261</v>
      </c>
      <c r="C2675" s="180"/>
      <c r="D2675" s="165">
        <v>254359</v>
      </c>
      <c r="E2675" s="169">
        <v>214066440</v>
      </c>
      <c r="F2675" s="82" t="s">
        <v>1304</v>
      </c>
      <c r="G2675" s="181"/>
    </row>
    <row r="2676" spans="1:7" ht="22.5">
      <c r="A2676" s="70">
        <v>540806</v>
      </c>
      <c r="B2676" s="71" t="s">
        <v>2261</v>
      </c>
      <c r="C2676" s="180"/>
      <c r="D2676" s="165">
        <v>241607</v>
      </c>
      <c r="E2676" s="169">
        <v>215666456</v>
      </c>
      <c r="F2676" s="82" t="s">
        <v>1305</v>
      </c>
      <c r="G2676" s="181"/>
    </row>
    <row r="2677" spans="1:7" ht="22.5">
      <c r="A2677" s="70">
        <v>540806</v>
      </c>
      <c r="B2677" s="71" t="s">
        <v>2261</v>
      </c>
      <c r="C2677" s="180"/>
      <c r="D2677" s="165">
        <v>219694</v>
      </c>
      <c r="E2677" s="169">
        <v>217266572</v>
      </c>
      <c r="F2677" s="82" t="s">
        <v>1306</v>
      </c>
      <c r="G2677" s="181"/>
    </row>
    <row r="2678" spans="1:7" ht="22.5">
      <c r="A2678" s="70">
        <v>540806</v>
      </c>
      <c r="B2678" s="71" t="s">
        <v>2261</v>
      </c>
      <c r="C2678" s="180"/>
      <c r="D2678" s="165">
        <v>431221</v>
      </c>
      <c r="E2678" s="158">
        <v>219466594</v>
      </c>
      <c r="F2678" s="82" t="s">
        <v>1307</v>
      </c>
      <c r="G2678" s="181"/>
    </row>
    <row r="2679" spans="1:7" ht="22.5">
      <c r="A2679" s="70">
        <v>540806</v>
      </c>
      <c r="B2679" s="71" t="s">
        <v>2261</v>
      </c>
      <c r="C2679" s="180"/>
      <c r="D2679" s="165">
        <v>821457</v>
      </c>
      <c r="E2679" s="158">
        <v>218266682</v>
      </c>
      <c r="F2679" s="82" t="s">
        <v>1308</v>
      </c>
      <c r="G2679" s="181"/>
    </row>
    <row r="2680" spans="1:7" ht="22.5">
      <c r="A2680" s="70">
        <v>540806</v>
      </c>
      <c r="B2680" s="71" t="s">
        <v>2261</v>
      </c>
      <c r="C2680" s="180"/>
      <c r="D2680" s="165">
        <v>187387</v>
      </c>
      <c r="E2680" s="169">
        <v>218766687</v>
      </c>
      <c r="F2680" s="82" t="s">
        <v>1309</v>
      </c>
      <c r="G2680" s="181"/>
    </row>
    <row r="2681" spans="1:7" ht="22.5">
      <c r="A2681" s="70">
        <v>540806</v>
      </c>
      <c r="B2681" s="71" t="s">
        <v>2261</v>
      </c>
      <c r="C2681" s="180"/>
      <c r="D2681" s="165">
        <v>23604</v>
      </c>
      <c r="E2681" s="169" t="s">
        <v>1310</v>
      </c>
      <c r="F2681" s="82" t="s">
        <v>1311</v>
      </c>
      <c r="G2681" s="181"/>
    </row>
    <row r="2682" spans="1:7" ht="22.5">
      <c r="A2682" s="70">
        <v>540806</v>
      </c>
      <c r="B2682" s="71" t="s">
        <v>2261</v>
      </c>
      <c r="C2682" s="180"/>
      <c r="D2682" s="165">
        <v>54963</v>
      </c>
      <c r="E2682" s="169" t="s">
        <v>1312</v>
      </c>
      <c r="F2682" s="82" t="s">
        <v>669</v>
      </c>
      <c r="G2682" s="181"/>
    </row>
    <row r="2683" spans="1:7" ht="22.5">
      <c r="A2683" s="70">
        <v>540806</v>
      </c>
      <c r="B2683" s="71" t="s">
        <v>2261</v>
      </c>
      <c r="C2683" s="180"/>
      <c r="D2683" s="165">
        <v>133420</v>
      </c>
      <c r="E2683" s="169" t="s">
        <v>1313</v>
      </c>
      <c r="F2683" s="82" t="s">
        <v>1314</v>
      </c>
      <c r="G2683" s="181"/>
    </row>
    <row r="2684" spans="1:7" ht="22.5">
      <c r="A2684" s="70">
        <v>540806</v>
      </c>
      <c r="B2684" s="71" t="s">
        <v>2261</v>
      </c>
      <c r="C2684" s="180"/>
      <c r="D2684" s="165">
        <v>275121</v>
      </c>
      <c r="E2684" s="169" t="s">
        <v>1315</v>
      </c>
      <c r="F2684" s="82" t="s">
        <v>3091</v>
      </c>
      <c r="G2684" s="181"/>
    </row>
    <row r="2685" spans="1:7" ht="22.5">
      <c r="A2685" s="70">
        <v>540806</v>
      </c>
      <c r="B2685" s="71" t="s">
        <v>2261</v>
      </c>
      <c r="C2685" s="180"/>
      <c r="D2685" s="165">
        <v>102318</v>
      </c>
      <c r="E2685" s="169" t="s">
        <v>1316</v>
      </c>
      <c r="F2685" s="82" t="s">
        <v>1317</v>
      </c>
      <c r="G2685" s="181"/>
    </row>
    <row r="2686" spans="1:7" ht="22.5">
      <c r="A2686" s="70">
        <v>540806</v>
      </c>
      <c r="B2686" s="71" t="s">
        <v>2261</v>
      </c>
      <c r="C2686" s="180"/>
      <c r="D2686" s="165">
        <v>74378</v>
      </c>
      <c r="E2686" s="169" t="s">
        <v>1318</v>
      </c>
      <c r="F2686" s="82" t="s">
        <v>3096</v>
      </c>
      <c r="G2686" s="181"/>
    </row>
    <row r="2687" spans="1:7" ht="22.5">
      <c r="A2687" s="70">
        <v>540806</v>
      </c>
      <c r="B2687" s="71" t="s">
        <v>2261</v>
      </c>
      <c r="C2687" s="180"/>
      <c r="D2687" s="165">
        <v>158378</v>
      </c>
      <c r="E2687" s="169">
        <v>210168101</v>
      </c>
      <c r="F2687" s="82" t="s">
        <v>2971</v>
      </c>
      <c r="G2687" s="181"/>
    </row>
    <row r="2688" spans="1:7" ht="22.5">
      <c r="A2688" s="70">
        <v>540806</v>
      </c>
      <c r="B2688" s="71" t="s">
        <v>2261</v>
      </c>
      <c r="C2688" s="180"/>
      <c r="D2688" s="165">
        <v>29020</v>
      </c>
      <c r="E2688" s="169" t="s">
        <v>1319</v>
      </c>
      <c r="F2688" s="82" t="s">
        <v>831</v>
      </c>
      <c r="G2688" s="181"/>
    </row>
    <row r="2689" spans="1:7" ht="22.5">
      <c r="A2689" s="70">
        <v>540806</v>
      </c>
      <c r="B2689" s="71" t="s">
        <v>2261</v>
      </c>
      <c r="C2689" s="180"/>
      <c r="D2689" s="165">
        <v>14111</v>
      </c>
      <c r="E2689" s="169" t="s">
        <v>1320</v>
      </c>
      <c r="F2689" s="82" t="s">
        <v>1321</v>
      </c>
      <c r="G2689" s="181"/>
    </row>
    <row r="2690" spans="1:7" ht="22.5">
      <c r="A2690" s="70">
        <v>540806</v>
      </c>
      <c r="B2690" s="71" t="s">
        <v>2261</v>
      </c>
      <c r="C2690" s="180"/>
      <c r="D2690" s="165">
        <v>102759</v>
      </c>
      <c r="E2690" s="169" t="s">
        <v>1322</v>
      </c>
      <c r="F2690" s="82" t="s">
        <v>1323</v>
      </c>
      <c r="G2690" s="181"/>
    </row>
    <row r="2691" spans="1:7" ht="22.5">
      <c r="A2691" s="70">
        <v>540806</v>
      </c>
      <c r="B2691" s="71" t="s">
        <v>2261</v>
      </c>
      <c r="C2691" s="180"/>
      <c r="D2691" s="165">
        <v>93699</v>
      </c>
      <c r="E2691" s="169">
        <v>215268152</v>
      </c>
      <c r="F2691" s="82" t="s">
        <v>1324</v>
      </c>
      <c r="G2691" s="181"/>
    </row>
    <row r="2692" spans="1:7" ht="22.5">
      <c r="A2692" s="70">
        <v>540806</v>
      </c>
      <c r="B2692" s="71" t="s">
        <v>2261</v>
      </c>
      <c r="C2692" s="180"/>
      <c r="D2692" s="165">
        <v>42126</v>
      </c>
      <c r="E2692" s="169">
        <v>216068160</v>
      </c>
      <c r="F2692" s="82" t="s">
        <v>1325</v>
      </c>
      <c r="G2692" s="181"/>
    </row>
    <row r="2693" spans="1:7" ht="22.5">
      <c r="A2693" s="70">
        <v>540806</v>
      </c>
      <c r="B2693" s="71" t="s">
        <v>2261</v>
      </c>
      <c r="C2693" s="180"/>
      <c r="D2693" s="165">
        <v>84608</v>
      </c>
      <c r="E2693" s="169">
        <v>216268162</v>
      </c>
      <c r="F2693" s="82" t="s">
        <v>1326</v>
      </c>
      <c r="G2693" s="181"/>
    </row>
    <row r="2694" spans="1:7" ht="22.5">
      <c r="A2694" s="70">
        <v>540806</v>
      </c>
      <c r="B2694" s="71" t="s">
        <v>2261</v>
      </c>
      <c r="C2694" s="180"/>
      <c r="D2694" s="165">
        <v>183201</v>
      </c>
      <c r="E2694" s="169" t="s">
        <v>2725</v>
      </c>
      <c r="F2694" s="82" t="s">
        <v>1327</v>
      </c>
      <c r="G2694" s="181"/>
    </row>
    <row r="2695" spans="1:7" ht="22.5">
      <c r="A2695" s="70">
        <v>540806</v>
      </c>
      <c r="B2695" s="71" t="s">
        <v>2261</v>
      </c>
      <c r="C2695" s="180"/>
      <c r="D2695" s="165">
        <v>33157</v>
      </c>
      <c r="E2695" s="169" t="s">
        <v>1328</v>
      </c>
      <c r="F2695" s="82" t="s">
        <v>1329</v>
      </c>
      <c r="G2695" s="181"/>
    </row>
    <row r="2696" spans="1:7" ht="22.5">
      <c r="A2696" s="70">
        <v>540806</v>
      </c>
      <c r="B2696" s="71" t="s">
        <v>2261</v>
      </c>
      <c r="C2696" s="180"/>
      <c r="D2696" s="165">
        <v>47740</v>
      </c>
      <c r="E2696" s="169" t="s">
        <v>1330</v>
      </c>
      <c r="F2696" s="82" t="s">
        <v>781</v>
      </c>
      <c r="G2696" s="181"/>
    </row>
    <row r="2697" spans="1:7" ht="22.5">
      <c r="A2697" s="70">
        <v>540806</v>
      </c>
      <c r="B2697" s="71" t="s">
        <v>2261</v>
      </c>
      <c r="C2697" s="180"/>
      <c r="D2697" s="165">
        <v>62706</v>
      </c>
      <c r="E2697" s="169" t="s">
        <v>1331</v>
      </c>
      <c r="F2697" s="82" t="s">
        <v>1332</v>
      </c>
      <c r="G2697" s="181"/>
    </row>
    <row r="2698" spans="1:7" ht="22.5">
      <c r="A2698" s="70">
        <v>540806</v>
      </c>
      <c r="B2698" s="71" t="s">
        <v>2261</v>
      </c>
      <c r="C2698" s="180"/>
      <c r="D2698" s="165">
        <v>434276</v>
      </c>
      <c r="E2698" s="169" t="s">
        <v>1333</v>
      </c>
      <c r="F2698" s="82" t="s">
        <v>1334</v>
      </c>
      <c r="G2698" s="181"/>
    </row>
    <row r="2699" spans="1:7" ht="22.5">
      <c r="A2699" s="70">
        <v>540806</v>
      </c>
      <c r="B2699" s="71" t="s">
        <v>2261</v>
      </c>
      <c r="C2699" s="180"/>
      <c r="D2699" s="165">
        <v>98995</v>
      </c>
      <c r="E2699" s="169" t="s">
        <v>1335</v>
      </c>
      <c r="F2699" s="82" t="s">
        <v>3126</v>
      </c>
      <c r="G2699" s="181"/>
    </row>
    <row r="2700" spans="1:7" ht="22.5">
      <c r="A2700" s="70">
        <v>540806</v>
      </c>
      <c r="B2700" s="71" t="s">
        <v>2261</v>
      </c>
      <c r="C2700" s="180"/>
      <c r="D2700" s="165">
        <v>33564</v>
      </c>
      <c r="E2700" s="169" t="s">
        <v>1336</v>
      </c>
      <c r="F2700" s="82" t="s">
        <v>1337</v>
      </c>
      <c r="G2700" s="181"/>
    </row>
    <row r="2701" spans="1:7" ht="22.5">
      <c r="A2701" s="70">
        <v>540806</v>
      </c>
      <c r="B2701" s="71" t="s">
        <v>2261</v>
      </c>
      <c r="C2701" s="180"/>
      <c r="D2701" s="165">
        <v>58185</v>
      </c>
      <c r="E2701" s="169" t="s">
        <v>258</v>
      </c>
      <c r="F2701" s="82" t="s">
        <v>1338</v>
      </c>
      <c r="G2701" s="181"/>
    </row>
    <row r="2702" spans="1:7" ht="22.5">
      <c r="A2702" s="70">
        <v>540806</v>
      </c>
      <c r="B2702" s="71" t="s">
        <v>2261</v>
      </c>
      <c r="C2702" s="180"/>
      <c r="D2702" s="165">
        <v>89013</v>
      </c>
      <c r="E2702" s="169" t="s">
        <v>1339</v>
      </c>
      <c r="F2702" s="82" t="s">
        <v>1340</v>
      </c>
      <c r="G2702" s="181"/>
    </row>
    <row r="2703" spans="1:7" ht="22.5">
      <c r="A2703" s="70">
        <v>540806</v>
      </c>
      <c r="B2703" s="71" t="s">
        <v>2261</v>
      </c>
      <c r="C2703" s="180"/>
      <c r="D2703" s="165">
        <v>128739</v>
      </c>
      <c r="E2703" s="169">
        <v>212968229</v>
      </c>
      <c r="F2703" s="82" t="s">
        <v>1341</v>
      </c>
      <c r="G2703" s="181"/>
    </row>
    <row r="2704" spans="1:7" ht="22.5">
      <c r="A2704" s="70">
        <v>540806</v>
      </c>
      <c r="B2704" s="71" t="s">
        <v>2261</v>
      </c>
      <c r="C2704" s="180"/>
      <c r="D2704" s="165">
        <v>284109</v>
      </c>
      <c r="E2704" s="169" t="s">
        <v>1342</v>
      </c>
      <c r="F2704" s="82" t="s">
        <v>1044</v>
      </c>
      <c r="G2704" s="181"/>
    </row>
    <row r="2705" spans="1:7" ht="22.5">
      <c r="A2705" s="70">
        <v>540806</v>
      </c>
      <c r="B2705" s="71" t="s">
        <v>2261</v>
      </c>
      <c r="C2705" s="180"/>
      <c r="D2705" s="165">
        <v>35667</v>
      </c>
      <c r="E2705" s="169" t="s">
        <v>1343</v>
      </c>
      <c r="F2705" s="82" t="s">
        <v>1344</v>
      </c>
      <c r="G2705" s="181"/>
    </row>
    <row r="2706" spans="1:7" ht="22.5">
      <c r="A2706" s="70">
        <v>540806</v>
      </c>
      <c r="B2706" s="71" t="s">
        <v>2261</v>
      </c>
      <c r="C2706" s="180"/>
      <c r="D2706" s="165">
        <v>83168</v>
      </c>
      <c r="E2706" s="169" t="s">
        <v>1345</v>
      </c>
      <c r="F2706" s="82" t="s">
        <v>1346</v>
      </c>
      <c r="G2706" s="181"/>
    </row>
    <row r="2707" spans="1:7" ht="22.5">
      <c r="A2707" s="70">
        <v>540806</v>
      </c>
      <c r="B2707" s="71" t="s">
        <v>2261</v>
      </c>
      <c r="C2707" s="180"/>
      <c r="D2707" s="165">
        <v>210932</v>
      </c>
      <c r="E2707" s="169" t="s">
        <v>1347</v>
      </c>
      <c r="F2707" s="82" t="s">
        <v>1348</v>
      </c>
      <c r="G2707" s="181"/>
    </row>
    <row r="2708" spans="1:7" ht="22.5">
      <c r="A2708" s="70">
        <v>540806</v>
      </c>
      <c r="B2708" s="71" t="s">
        <v>2261</v>
      </c>
      <c r="C2708" s="180"/>
      <c r="D2708" s="165">
        <v>36986</v>
      </c>
      <c r="E2708" s="169" t="s">
        <v>1349</v>
      </c>
      <c r="F2708" s="82" t="s">
        <v>1350</v>
      </c>
      <c r="G2708" s="181"/>
    </row>
    <row r="2709" spans="1:7" ht="22.5">
      <c r="A2709" s="70">
        <v>540806</v>
      </c>
      <c r="B2709" s="71" t="s">
        <v>2261</v>
      </c>
      <c r="C2709" s="180"/>
      <c r="D2709" s="165">
        <v>70013</v>
      </c>
      <c r="E2709" s="169" t="s">
        <v>1351</v>
      </c>
      <c r="F2709" s="82" t="s">
        <v>1352</v>
      </c>
      <c r="G2709" s="181"/>
    </row>
    <row r="2710" spans="1:7" ht="22.5">
      <c r="A2710" s="70">
        <v>540806</v>
      </c>
      <c r="B2710" s="71" t="s">
        <v>2261</v>
      </c>
      <c r="C2710" s="180"/>
      <c r="D2710" s="165">
        <v>110930</v>
      </c>
      <c r="E2710" s="169" t="s">
        <v>1353</v>
      </c>
      <c r="F2710" s="82" t="s">
        <v>1354</v>
      </c>
      <c r="G2710" s="181"/>
    </row>
    <row r="2711" spans="1:7" ht="22.5">
      <c r="A2711" s="70">
        <v>540806</v>
      </c>
      <c r="B2711" s="71" t="s">
        <v>2261</v>
      </c>
      <c r="C2711" s="180"/>
      <c r="D2711" s="165">
        <v>56103</v>
      </c>
      <c r="E2711" s="169" t="s">
        <v>1355</v>
      </c>
      <c r="F2711" s="82" t="s">
        <v>1356</v>
      </c>
      <c r="G2711" s="181"/>
    </row>
    <row r="2712" spans="1:7" ht="22.5">
      <c r="A2712" s="70">
        <v>540806</v>
      </c>
      <c r="B2712" s="71" t="s">
        <v>2261</v>
      </c>
      <c r="C2712" s="180"/>
      <c r="D2712" s="165">
        <v>64864</v>
      </c>
      <c r="E2712" s="169" t="s">
        <v>1357</v>
      </c>
      <c r="F2712" s="82" t="s">
        <v>1358</v>
      </c>
      <c r="G2712" s="181"/>
    </row>
    <row r="2713" spans="1:7" ht="22.5">
      <c r="A2713" s="70">
        <v>540806</v>
      </c>
      <c r="B2713" s="71" t="s">
        <v>2261</v>
      </c>
      <c r="C2713" s="180"/>
      <c r="D2713" s="165">
        <v>90607</v>
      </c>
      <c r="E2713" s="169" t="s">
        <v>1359</v>
      </c>
      <c r="F2713" s="82" t="s">
        <v>1360</v>
      </c>
      <c r="G2713" s="181"/>
    </row>
    <row r="2714" spans="1:7" ht="22.5">
      <c r="A2714" s="70">
        <v>540806</v>
      </c>
      <c r="B2714" s="71" t="s">
        <v>2261</v>
      </c>
      <c r="C2714" s="180"/>
      <c r="D2714" s="165">
        <v>85541</v>
      </c>
      <c r="E2714" s="169" t="s">
        <v>309</v>
      </c>
      <c r="F2714" s="82" t="s">
        <v>3149</v>
      </c>
      <c r="G2714" s="181"/>
    </row>
    <row r="2715" spans="1:7" ht="22.5">
      <c r="A2715" s="70">
        <v>540806</v>
      </c>
      <c r="B2715" s="71" t="s">
        <v>2261</v>
      </c>
      <c r="C2715" s="180"/>
      <c r="D2715" s="165">
        <v>31958</v>
      </c>
      <c r="E2715" s="169">
        <v>212268322</v>
      </c>
      <c r="F2715" s="82" t="s">
        <v>1361</v>
      </c>
      <c r="G2715" s="181"/>
    </row>
    <row r="2716" spans="1:7" ht="22.5">
      <c r="A2716" s="70">
        <v>540806</v>
      </c>
      <c r="B2716" s="71" t="s">
        <v>2261</v>
      </c>
      <c r="C2716" s="180"/>
      <c r="D2716" s="165">
        <v>47807</v>
      </c>
      <c r="E2716" s="169" t="s">
        <v>343</v>
      </c>
      <c r="F2716" s="82" t="s">
        <v>1362</v>
      </c>
      <c r="G2716" s="181"/>
    </row>
    <row r="2717" spans="1:7" ht="22.5">
      <c r="A2717" s="70">
        <v>540806</v>
      </c>
      <c r="B2717" s="71" t="s">
        <v>2261</v>
      </c>
      <c r="C2717" s="180"/>
      <c r="D2717" s="165">
        <v>62388</v>
      </c>
      <c r="E2717" s="169">
        <v>212768327</v>
      </c>
      <c r="F2717" s="82" t="s">
        <v>1363</v>
      </c>
      <c r="G2717" s="181"/>
    </row>
    <row r="2718" spans="1:7" ht="22.5">
      <c r="A2718" s="70">
        <v>540806</v>
      </c>
      <c r="B2718" s="71" t="s">
        <v>2261</v>
      </c>
      <c r="C2718" s="180"/>
      <c r="D2718" s="165">
        <v>30829</v>
      </c>
      <c r="E2718" s="158" t="s">
        <v>1364</v>
      </c>
      <c r="F2718" s="82" t="s">
        <v>1365</v>
      </c>
      <c r="G2718" s="181"/>
    </row>
    <row r="2719" spans="1:7" ht="22.5">
      <c r="A2719" s="70">
        <v>540806</v>
      </c>
      <c r="B2719" s="71" t="s">
        <v>2261</v>
      </c>
      <c r="C2719" s="180"/>
      <c r="D2719" s="165">
        <v>52277</v>
      </c>
      <c r="E2719" s="158" t="s">
        <v>1366</v>
      </c>
      <c r="F2719" s="82" t="s">
        <v>1367</v>
      </c>
      <c r="G2719" s="181"/>
    </row>
    <row r="2720" spans="1:7" ht="22.5">
      <c r="A2720" s="70">
        <v>540806</v>
      </c>
      <c r="B2720" s="71" t="s">
        <v>2261</v>
      </c>
      <c r="C2720" s="180"/>
      <c r="D2720" s="165">
        <v>21172</v>
      </c>
      <c r="E2720" s="158" t="s">
        <v>2751</v>
      </c>
      <c r="F2720" s="82" t="s">
        <v>1368</v>
      </c>
      <c r="G2720" s="181"/>
    </row>
    <row r="2721" spans="1:7" ht="22.5">
      <c r="A2721" s="70">
        <v>540806</v>
      </c>
      <c r="B2721" s="71" t="s">
        <v>2261</v>
      </c>
      <c r="C2721" s="180"/>
      <c r="D2721" s="165">
        <v>93023</v>
      </c>
      <c r="E2721" s="158" t="s">
        <v>1369</v>
      </c>
      <c r="F2721" s="82" t="s">
        <v>1370</v>
      </c>
      <c r="G2721" s="181"/>
    </row>
    <row r="2722" spans="1:7" ht="22.5">
      <c r="A2722" s="70">
        <v>540806</v>
      </c>
      <c r="B2722" s="71" t="s">
        <v>2261</v>
      </c>
      <c r="C2722" s="180"/>
      <c r="D2722" s="165">
        <v>187272</v>
      </c>
      <c r="E2722" s="167">
        <v>218568385</v>
      </c>
      <c r="F2722" s="82" t="s">
        <v>1371</v>
      </c>
      <c r="G2722" s="181"/>
    </row>
    <row r="2723" spans="1:7" ht="22.5">
      <c r="A2723" s="70">
        <v>540806</v>
      </c>
      <c r="B2723" s="71" t="s">
        <v>2261</v>
      </c>
      <c r="C2723" s="180"/>
      <c r="D2723" s="165">
        <v>63238</v>
      </c>
      <c r="E2723" s="158">
        <v>219768397</v>
      </c>
      <c r="F2723" s="82" t="s">
        <v>765</v>
      </c>
      <c r="G2723" s="181"/>
    </row>
    <row r="2724" spans="1:7" ht="22.5">
      <c r="A2724" s="70">
        <v>540806</v>
      </c>
      <c r="B2724" s="71" t="s">
        <v>2261</v>
      </c>
      <c r="C2724" s="180"/>
      <c r="D2724" s="165">
        <v>328711</v>
      </c>
      <c r="E2724" s="158" t="s">
        <v>1372</v>
      </c>
      <c r="F2724" s="82" t="s">
        <v>1373</v>
      </c>
      <c r="G2724" s="181"/>
    </row>
    <row r="2725" spans="1:7" ht="22.5">
      <c r="A2725" s="70">
        <v>540806</v>
      </c>
      <c r="B2725" s="71" t="s">
        <v>2261</v>
      </c>
      <c r="C2725" s="180"/>
      <c r="D2725" s="165">
        <v>125374</v>
      </c>
      <c r="E2725" s="158" t="s">
        <v>1374</v>
      </c>
      <c r="F2725" s="82" t="s">
        <v>1375</v>
      </c>
      <c r="G2725" s="181"/>
    </row>
    <row r="2726" spans="1:7" ht="22.5">
      <c r="A2726" s="70">
        <v>540806</v>
      </c>
      <c r="B2726" s="71" t="s">
        <v>2261</v>
      </c>
      <c r="C2726" s="180"/>
      <c r="D2726" s="165">
        <v>47097</v>
      </c>
      <c r="E2726" s="158" t="s">
        <v>1376</v>
      </c>
      <c r="F2726" s="82" t="s">
        <v>1377</v>
      </c>
      <c r="G2726" s="181"/>
    </row>
    <row r="2727" spans="1:7" ht="22.5">
      <c r="A2727" s="70">
        <v>540806</v>
      </c>
      <c r="B2727" s="71" t="s">
        <v>2261</v>
      </c>
      <c r="C2727" s="180"/>
      <c r="D2727" s="165">
        <v>304885</v>
      </c>
      <c r="E2727" s="158" t="s">
        <v>1378</v>
      </c>
      <c r="F2727" s="82" t="s">
        <v>1379</v>
      </c>
      <c r="G2727" s="181"/>
    </row>
    <row r="2728" spans="1:7" ht="22.5">
      <c r="A2728" s="70">
        <v>540806</v>
      </c>
      <c r="B2728" s="71" t="s">
        <v>2261</v>
      </c>
      <c r="C2728" s="180"/>
      <c r="D2728" s="165">
        <v>71703</v>
      </c>
      <c r="E2728" s="158" t="s">
        <v>1380</v>
      </c>
      <c r="F2728" s="82" t="s">
        <v>1381</v>
      </c>
      <c r="G2728" s="181"/>
    </row>
    <row r="2729" spans="1:7" ht="22.5">
      <c r="A2729" s="70">
        <v>540806</v>
      </c>
      <c r="B2729" s="71" t="s">
        <v>2261</v>
      </c>
      <c r="C2729" s="180"/>
      <c r="D2729" s="165">
        <v>167621</v>
      </c>
      <c r="E2729" s="158" t="s">
        <v>2706</v>
      </c>
      <c r="F2729" s="82" t="s">
        <v>1382</v>
      </c>
      <c r="G2729" s="181"/>
    </row>
    <row r="2730" spans="1:7" ht="22.5">
      <c r="A2730" s="70">
        <v>540806</v>
      </c>
      <c r="B2730" s="71" t="s">
        <v>2261</v>
      </c>
      <c r="C2730" s="180"/>
      <c r="D2730" s="165">
        <v>72555</v>
      </c>
      <c r="E2730" s="158" t="s">
        <v>2733</v>
      </c>
      <c r="F2730" s="82" t="s">
        <v>1383</v>
      </c>
      <c r="G2730" s="181"/>
    </row>
    <row r="2731" spans="1:7" ht="22.5">
      <c r="A2731" s="70">
        <v>540806</v>
      </c>
      <c r="B2731" s="71" t="s">
        <v>2261</v>
      </c>
      <c r="C2731" s="180"/>
      <c r="D2731" s="165">
        <v>65431</v>
      </c>
      <c r="E2731" s="158" t="s">
        <v>1384</v>
      </c>
      <c r="F2731" s="82" t="s">
        <v>1385</v>
      </c>
      <c r="G2731" s="181"/>
    </row>
    <row r="2732" spans="1:7" ht="22.5">
      <c r="A2732" s="70">
        <v>540806</v>
      </c>
      <c r="B2732" s="71" t="s">
        <v>2261</v>
      </c>
      <c r="C2732" s="180"/>
      <c r="D2732" s="165">
        <v>138900</v>
      </c>
      <c r="E2732" s="158" t="s">
        <v>1386</v>
      </c>
      <c r="F2732" s="82" t="s">
        <v>1387</v>
      </c>
      <c r="G2732" s="181"/>
    </row>
    <row r="2733" spans="1:7" ht="22.5">
      <c r="A2733" s="70">
        <v>540806</v>
      </c>
      <c r="B2733" s="71" t="s">
        <v>2261</v>
      </c>
      <c r="C2733" s="180"/>
      <c r="D2733" s="165">
        <v>81214</v>
      </c>
      <c r="E2733" s="158" t="s">
        <v>1388</v>
      </c>
      <c r="F2733" s="82" t="s">
        <v>1389</v>
      </c>
      <c r="G2733" s="181"/>
    </row>
    <row r="2734" spans="1:7" ht="22.5">
      <c r="A2734" s="70">
        <v>540806</v>
      </c>
      <c r="B2734" s="71" t="s">
        <v>2261</v>
      </c>
      <c r="C2734" s="180"/>
      <c r="D2734" s="165">
        <v>22657</v>
      </c>
      <c r="E2734" s="158" t="s">
        <v>1390</v>
      </c>
      <c r="F2734" s="82" t="s">
        <v>1391</v>
      </c>
      <c r="G2734" s="181"/>
    </row>
    <row r="2735" spans="1:7" ht="22.5">
      <c r="A2735" s="70">
        <v>540806</v>
      </c>
      <c r="B2735" s="71" t="s">
        <v>2261</v>
      </c>
      <c r="C2735" s="180"/>
      <c r="D2735" s="165">
        <v>31530</v>
      </c>
      <c r="E2735" s="158" t="s">
        <v>1392</v>
      </c>
      <c r="F2735" s="82" t="s">
        <v>1393</v>
      </c>
      <c r="G2735" s="181"/>
    </row>
    <row r="2736" spans="1:7" ht="22.5">
      <c r="A2736" s="70">
        <v>540806</v>
      </c>
      <c r="B2736" s="71" t="s">
        <v>2261</v>
      </c>
      <c r="C2736" s="180"/>
      <c r="D2736" s="165">
        <v>42594</v>
      </c>
      <c r="E2736" s="158" t="s">
        <v>1394</v>
      </c>
      <c r="F2736" s="82" t="s">
        <v>1395</v>
      </c>
      <c r="G2736" s="181"/>
    </row>
    <row r="2737" spans="1:7" ht="22.5">
      <c r="A2737" s="70">
        <v>540806</v>
      </c>
      <c r="B2737" s="71" t="s">
        <v>2261</v>
      </c>
      <c r="C2737" s="180"/>
      <c r="D2737" s="165">
        <v>1249582</v>
      </c>
      <c r="E2737" s="158" t="s">
        <v>459</v>
      </c>
      <c r="F2737" s="82" t="s">
        <v>1396</v>
      </c>
      <c r="G2737" s="181"/>
    </row>
    <row r="2738" spans="1:7" ht="22.5">
      <c r="A2738" s="70">
        <v>540806</v>
      </c>
      <c r="B2738" s="71" t="s">
        <v>2261</v>
      </c>
      <c r="C2738" s="180"/>
      <c r="D2738" s="165">
        <v>48757</v>
      </c>
      <c r="E2738" s="158" t="s">
        <v>1397</v>
      </c>
      <c r="F2738" s="82" t="s">
        <v>1398</v>
      </c>
      <c r="G2738" s="181"/>
    </row>
    <row r="2739" spans="1:7" ht="22.5">
      <c r="A2739" s="70">
        <v>540806</v>
      </c>
      <c r="B2739" s="71" t="s">
        <v>2261</v>
      </c>
      <c r="C2739" s="180"/>
      <c r="D2739" s="165">
        <v>228619</v>
      </c>
      <c r="E2739" s="158" t="s">
        <v>1399</v>
      </c>
      <c r="F2739" s="82" t="s">
        <v>1400</v>
      </c>
      <c r="G2739" s="181"/>
    </row>
    <row r="2740" spans="1:7" ht="22.5">
      <c r="A2740" s="70">
        <v>540806</v>
      </c>
      <c r="B2740" s="71" t="s">
        <v>2261</v>
      </c>
      <c r="C2740" s="180"/>
      <c r="D2740" s="165">
        <v>105474</v>
      </c>
      <c r="E2740" s="158" t="s">
        <v>1401</v>
      </c>
      <c r="F2740" s="82" t="s">
        <v>1402</v>
      </c>
      <c r="G2740" s="181"/>
    </row>
    <row r="2741" spans="1:7" ht="22.5">
      <c r="A2741" s="70">
        <v>540806</v>
      </c>
      <c r="B2741" s="71" t="s">
        <v>2261</v>
      </c>
      <c r="C2741" s="180"/>
      <c r="D2741" s="165">
        <v>604040</v>
      </c>
      <c r="E2741" s="158" t="s">
        <v>1403</v>
      </c>
      <c r="F2741" s="82" t="s">
        <v>1404</v>
      </c>
      <c r="G2741" s="181"/>
    </row>
    <row r="2742" spans="1:7" ht="22.5">
      <c r="A2742" s="70">
        <v>540806</v>
      </c>
      <c r="B2742" s="71" t="s">
        <v>2261</v>
      </c>
      <c r="C2742" s="180"/>
      <c r="D2742" s="165">
        <v>424603</v>
      </c>
      <c r="E2742" s="158" t="s">
        <v>1405</v>
      </c>
      <c r="F2742" s="82" t="s">
        <v>3197</v>
      </c>
      <c r="G2742" s="181"/>
    </row>
    <row r="2743" spans="1:7" ht="22.5">
      <c r="A2743" s="70">
        <v>540806</v>
      </c>
      <c r="B2743" s="71" t="s">
        <v>2261</v>
      </c>
      <c r="C2743" s="180"/>
      <c r="D2743" s="165">
        <v>269287</v>
      </c>
      <c r="E2743" s="158" t="s">
        <v>1406</v>
      </c>
      <c r="F2743" s="82" t="s">
        <v>1407</v>
      </c>
      <c r="G2743" s="181"/>
    </row>
    <row r="2744" spans="1:7" ht="22.5">
      <c r="A2744" s="70">
        <v>540806</v>
      </c>
      <c r="B2744" s="71" t="s">
        <v>2261</v>
      </c>
      <c r="C2744" s="180"/>
      <c r="D2744" s="165">
        <v>156871</v>
      </c>
      <c r="E2744" s="158" t="s">
        <v>1408</v>
      </c>
      <c r="F2744" s="82" t="s">
        <v>2994</v>
      </c>
      <c r="G2744" s="181"/>
    </row>
    <row r="2745" spans="1:7" ht="22.5">
      <c r="A2745" s="70">
        <v>540806</v>
      </c>
      <c r="B2745" s="71" t="s">
        <v>2261</v>
      </c>
      <c r="C2745" s="180"/>
      <c r="D2745" s="165">
        <v>39270</v>
      </c>
      <c r="E2745" s="158" t="s">
        <v>1409</v>
      </c>
      <c r="F2745" s="82" t="s">
        <v>1410</v>
      </c>
      <c r="G2745" s="181"/>
    </row>
    <row r="2746" spans="1:7" ht="22.5">
      <c r="A2746" s="70">
        <v>540806</v>
      </c>
      <c r="B2746" s="71" t="s">
        <v>2261</v>
      </c>
      <c r="C2746" s="180"/>
      <c r="D2746" s="165">
        <v>518130</v>
      </c>
      <c r="E2746" s="158" t="s">
        <v>2818</v>
      </c>
      <c r="F2746" s="82" t="s">
        <v>1411</v>
      </c>
      <c r="G2746" s="181"/>
    </row>
    <row r="2747" spans="1:7" ht="22.5">
      <c r="A2747" s="70">
        <v>540806</v>
      </c>
      <c r="B2747" s="71" t="s">
        <v>2261</v>
      </c>
      <c r="C2747" s="180"/>
      <c r="D2747" s="165">
        <v>52448</v>
      </c>
      <c r="E2747" s="158" t="s">
        <v>1412</v>
      </c>
      <c r="F2747" s="82" t="s">
        <v>1413</v>
      </c>
      <c r="G2747" s="181"/>
    </row>
    <row r="2748" spans="1:7" ht="22.5">
      <c r="A2748" s="70">
        <v>540806</v>
      </c>
      <c r="B2748" s="71" t="s">
        <v>2261</v>
      </c>
      <c r="C2748" s="180"/>
      <c r="D2748" s="165">
        <v>75223</v>
      </c>
      <c r="E2748" s="158" t="s">
        <v>2849</v>
      </c>
      <c r="F2748" s="82" t="s">
        <v>1414</v>
      </c>
      <c r="G2748" s="181"/>
    </row>
    <row r="2749" spans="1:7" ht="22.5">
      <c r="A2749" s="70">
        <v>540806</v>
      </c>
      <c r="B2749" s="78" t="s">
        <v>2261</v>
      </c>
      <c r="C2749" s="182"/>
      <c r="D2749" s="165">
        <v>785556</v>
      </c>
      <c r="E2749" s="158" t="s">
        <v>1415</v>
      </c>
      <c r="F2749" s="82" t="s">
        <v>1416</v>
      </c>
      <c r="G2749" s="181"/>
    </row>
    <row r="2750" spans="1:7" ht="22.5">
      <c r="A2750" s="70">
        <v>540806</v>
      </c>
      <c r="B2750" s="71" t="s">
        <v>2261</v>
      </c>
      <c r="C2750" s="180"/>
      <c r="D2750" s="165">
        <v>27956</v>
      </c>
      <c r="E2750" s="158" t="s">
        <v>1419</v>
      </c>
      <c r="F2750" s="82" t="s">
        <v>3217</v>
      </c>
      <c r="G2750" s="181"/>
    </row>
    <row r="2751" spans="1:7" ht="22.5">
      <c r="A2751" s="70">
        <v>540806</v>
      </c>
      <c r="B2751" s="71" t="s">
        <v>2261</v>
      </c>
      <c r="C2751" s="180"/>
      <c r="D2751" s="165">
        <v>63803</v>
      </c>
      <c r="E2751" s="158" t="s">
        <v>1420</v>
      </c>
      <c r="F2751" s="82" t="s">
        <v>1421</v>
      </c>
      <c r="G2751" s="181"/>
    </row>
    <row r="2752" spans="1:7" ht="22.5">
      <c r="A2752" s="70">
        <v>540806</v>
      </c>
      <c r="B2752" s="71" t="s">
        <v>2261</v>
      </c>
      <c r="C2752" s="180"/>
      <c r="D2752" s="165">
        <v>128437</v>
      </c>
      <c r="E2752" s="158" t="s">
        <v>1422</v>
      </c>
      <c r="F2752" s="82" t="s">
        <v>1423</v>
      </c>
      <c r="G2752" s="181"/>
    </row>
    <row r="2753" spans="1:7" ht="22.5">
      <c r="A2753" s="70">
        <v>540806</v>
      </c>
      <c r="B2753" s="71" t="s">
        <v>2261</v>
      </c>
      <c r="C2753" s="180"/>
      <c r="D2753" s="165">
        <v>347337</v>
      </c>
      <c r="E2753" s="158" t="s">
        <v>2650</v>
      </c>
      <c r="F2753" s="82" t="s">
        <v>1424</v>
      </c>
      <c r="G2753" s="181"/>
    </row>
    <row r="2754" spans="1:7" ht="22.5">
      <c r="A2754" s="70">
        <v>540806</v>
      </c>
      <c r="B2754" s="71" t="s">
        <v>2261</v>
      </c>
      <c r="C2754" s="180"/>
      <c r="D2754" s="165">
        <v>133838</v>
      </c>
      <c r="E2754" s="158" t="s">
        <v>1425</v>
      </c>
      <c r="F2754" s="82" t="s">
        <v>1426</v>
      </c>
      <c r="G2754" s="181"/>
    </row>
    <row r="2755" spans="1:7" ht="22.5">
      <c r="A2755" s="70">
        <v>540806</v>
      </c>
      <c r="B2755" s="71" t="s">
        <v>2261</v>
      </c>
      <c r="C2755" s="180"/>
      <c r="D2755" s="165">
        <v>115702</v>
      </c>
      <c r="E2755" s="158" t="s">
        <v>1427</v>
      </c>
      <c r="F2755" s="82" t="s">
        <v>2988</v>
      </c>
      <c r="G2755" s="181"/>
    </row>
    <row r="2756" spans="1:7" ht="22.5">
      <c r="A2756" s="70">
        <v>540806</v>
      </c>
      <c r="B2756" s="71" t="s">
        <v>2261</v>
      </c>
      <c r="C2756" s="180"/>
      <c r="D2756" s="165">
        <v>54394</v>
      </c>
      <c r="E2756" s="158" t="s">
        <v>1428</v>
      </c>
      <c r="F2756" s="82" t="s">
        <v>1429</v>
      </c>
      <c r="G2756" s="181"/>
    </row>
    <row r="2757" spans="1:7" ht="22.5">
      <c r="A2757" s="70">
        <v>540806</v>
      </c>
      <c r="B2757" s="71" t="s">
        <v>2261</v>
      </c>
      <c r="C2757" s="180"/>
      <c r="D2757" s="165">
        <v>61695</v>
      </c>
      <c r="E2757" s="158" t="s">
        <v>1430</v>
      </c>
      <c r="F2757" s="82" t="s">
        <v>1431</v>
      </c>
      <c r="G2757" s="181"/>
    </row>
    <row r="2758" spans="1:7" ht="22.5">
      <c r="A2758" s="70">
        <v>540806</v>
      </c>
      <c r="B2758" s="71" t="s">
        <v>2261</v>
      </c>
      <c r="C2758" s="180"/>
      <c r="D2758" s="165">
        <v>69354</v>
      </c>
      <c r="E2758" s="158">
        <v>215568855</v>
      </c>
      <c r="F2758" s="82" t="s">
        <v>1432</v>
      </c>
      <c r="G2758" s="181"/>
    </row>
    <row r="2759" spans="1:7" ht="22.5">
      <c r="A2759" s="70">
        <v>540806</v>
      </c>
      <c r="B2759" s="71" t="s">
        <v>2261</v>
      </c>
      <c r="C2759" s="180"/>
      <c r="D2759" s="165">
        <v>249593</v>
      </c>
      <c r="E2759" s="158" t="s">
        <v>1433</v>
      </c>
      <c r="F2759" s="82" t="s">
        <v>1434</v>
      </c>
      <c r="G2759" s="181"/>
    </row>
    <row r="2760" spans="1:7" ht="22.5">
      <c r="A2760" s="70">
        <v>540806</v>
      </c>
      <c r="B2760" s="71" t="s">
        <v>2261</v>
      </c>
      <c r="C2760" s="180"/>
      <c r="D2760" s="165">
        <v>18830</v>
      </c>
      <c r="E2760" s="158" t="s">
        <v>1435</v>
      </c>
      <c r="F2760" s="82" t="s">
        <v>1436</v>
      </c>
      <c r="G2760" s="181"/>
    </row>
    <row r="2761" spans="1:7" ht="22.5">
      <c r="A2761" s="70">
        <v>540806</v>
      </c>
      <c r="B2761" s="71" t="s">
        <v>2261</v>
      </c>
      <c r="C2761" s="180"/>
      <c r="D2761" s="165">
        <v>66962</v>
      </c>
      <c r="E2761" s="158" t="s">
        <v>1437</v>
      </c>
      <c r="F2761" s="82" t="s">
        <v>491</v>
      </c>
      <c r="G2761" s="181"/>
    </row>
    <row r="2762" spans="1:7" ht="22.5">
      <c r="A2762" s="70">
        <v>540806</v>
      </c>
      <c r="B2762" s="71" t="s">
        <v>2261</v>
      </c>
      <c r="C2762" s="180"/>
      <c r="D2762" s="165">
        <v>107661</v>
      </c>
      <c r="E2762" s="158" t="s">
        <v>1438</v>
      </c>
      <c r="F2762" s="82" t="s">
        <v>1439</v>
      </c>
      <c r="G2762" s="181"/>
    </row>
    <row r="2763" spans="1:7" ht="22.5">
      <c r="A2763" s="70">
        <v>540806</v>
      </c>
      <c r="B2763" s="71" t="s">
        <v>2261</v>
      </c>
      <c r="C2763" s="180"/>
      <c r="D2763" s="165">
        <v>204859</v>
      </c>
      <c r="E2763" s="158">
        <v>211070110</v>
      </c>
      <c r="F2763" s="82" t="s">
        <v>506</v>
      </c>
      <c r="G2763" s="181"/>
    </row>
    <row r="2764" spans="1:7" ht="22.5">
      <c r="A2764" s="70">
        <v>540806</v>
      </c>
      <c r="B2764" s="71" t="s">
        <v>2261</v>
      </c>
      <c r="C2764" s="180"/>
      <c r="D2764" s="165">
        <v>277274</v>
      </c>
      <c r="E2764" s="158">
        <v>212470124</v>
      </c>
      <c r="F2764" s="82" t="s">
        <v>1440</v>
      </c>
      <c r="G2764" s="181"/>
    </row>
    <row r="2765" spans="1:7" ht="22.5">
      <c r="A2765" s="70">
        <v>540806</v>
      </c>
      <c r="B2765" s="71" t="s">
        <v>2261</v>
      </c>
      <c r="C2765" s="180"/>
      <c r="D2765" s="165">
        <v>117563</v>
      </c>
      <c r="E2765" s="158">
        <v>210470204</v>
      </c>
      <c r="F2765" s="82" t="s">
        <v>1441</v>
      </c>
      <c r="G2765" s="181"/>
    </row>
    <row r="2766" spans="1:7" ht="22.5">
      <c r="A2766" s="70">
        <v>540806</v>
      </c>
      <c r="B2766" s="71" t="s">
        <v>2261</v>
      </c>
      <c r="C2766" s="180"/>
      <c r="D2766" s="165">
        <v>942343</v>
      </c>
      <c r="E2766" s="158">
        <v>211570215</v>
      </c>
      <c r="F2766" s="82" t="s">
        <v>1442</v>
      </c>
      <c r="G2766" s="181"/>
    </row>
    <row r="2767" spans="1:7" ht="22.5">
      <c r="A2767" s="70">
        <v>540806</v>
      </c>
      <c r="B2767" s="71" t="s">
        <v>2261</v>
      </c>
      <c r="C2767" s="180"/>
      <c r="D2767" s="165">
        <v>209183</v>
      </c>
      <c r="E2767" s="158" t="s">
        <v>1443</v>
      </c>
      <c r="F2767" s="82" t="s">
        <v>1444</v>
      </c>
      <c r="G2767" s="181"/>
    </row>
    <row r="2768" spans="1:7" ht="22.5">
      <c r="A2768" s="70">
        <v>540806</v>
      </c>
      <c r="B2768" s="71" t="s">
        <v>2261</v>
      </c>
      <c r="C2768" s="180"/>
      <c r="D2768" s="165">
        <v>110259</v>
      </c>
      <c r="E2768" s="158">
        <v>213070230</v>
      </c>
      <c r="F2768" s="82" t="s">
        <v>1445</v>
      </c>
      <c r="G2768" s="181"/>
    </row>
    <row r="2769" spans="1:7" ht="22.5">
      <c r="A2769" s="70">
        <v>540806</v>
      </c>
      <c r="B2769" s="71" t="s">
        <v>2261</v>
      </c>
      <c r="C2769" s="180"/>
      <c r="D2769" s="165">
        <v>182549</v>
      </c>
      <c r="E2769" s="158">
        <v>213370233</v>
      </c>
      <c r="F2769" s="82" t="s">
        <v>1446</v>
      </c>
      <c r="G2769" s="181"/>
    </row>
    <row r="2770" spans="1:7" ht="22.5">
      <c r="A2770" s="70">
        <v>540806</v>
      </c>
      <c r="B2770" s="71" t="s">
        <v>2261</v>
      </c>
      <c r="C2770" s="180"/>
      <c r="D2770" s="165">
        <v>390955</v>
      </c>
      <c r="E2770" s="158">
        <v>213570235</v>
      </c>
      <c r="F2770" s="82" t="s">
        <v>1447</v>
      </c>
      <c r="G2770" s="181"/>
    </row>
    <row r="2771" spans="1:7" ht="22.5">
      <c r="A2771" s="70">
        <v>540806</v>
      </c>
      <c r="B2771" s="71" t="s">
        <v>2261</v>
      </c>
      <c r="C2771" s="180"/>
      <c r="D2771" s="165">
        <v>361004</v>
      </c>
      <c r="E2771" s="158">
        <v>216570265</v>
      </c>
      <c r="F2771" s="82" t="s">
        <v>1448</v>
      </c>
      <c r="G2771" s="181"/>
    </row>
    <row r="2772" spans="1:7" ht="22.5">
      <c r="A2772" s="70">
        <v>540806</v>
      </c>
      <c r="B2772" s="71" t="s">
        <v>2261</v>
      </c>
      <c r="C2772" s="180"/>
      <c r="D2772" s="165">
        <v>244538</v>
      </c>
      <c r="E2772" s="158">
        <v>210070400</v>
      </c>
      <c r="F2772" s="82" t="s">
        <v>3167</v>
      </c>
      <c r="G2772" s="181"/>
    </row>
    <row r="2773" spans="1:7" ht="22.5">
      <c r="A2773" s="70">
        <v>540806</v>
      </c>
      <c r="B2773" s="71" t="s">
        <v>2261</v>
      </c>
      <c r="C2773" s="180"/>
      <c r="D2773" s="165">
        <v>471252</v>
      </c>
      <c r="E2773" s="158">
        <v>211870418</v>
      </c>
      <c r="F2773" s="82" t="s">
        <v>1449</v>
      </c>
      <c r="G2773" s="181"/>
    </row>
    <row r="2774" spans="1:7" ht="22.5">
      <c r="A2774" s="70">
        <v>540806</v>
      </c>
      <c r="B2774" s="71" t="s">
        <v>2261</v>
      </c>
      <c r="C2774" s="180"/>
      <c r="D2774" s="165">
        <v>775081</v>
      </c>
      <c r="E2774" s="158">
        <v>212970429</v>
      </c>
      <c r="F2774" s="82" t="s">
        <v>1450</v>
      </c>
      <c r="G2774" s="181"/>
    </row>
    <row r="2775" spans="1:7" ht="22.5">
      <c r="A2775" s="70">
        <v>540806</v>
      </c>
      <c r="B2775" s="71" t="s">
        <v>2261</v>
      </c>
      <c r="C2775" s="180"/>
      <c r="D2775" s="165">
        <v>279009</v>
      </c>
      <c r="E2775" s="158">
        <v>217370473</v>
      </c>
      <c r="F2775" s="82" t="s">
        <v>1451</v>
      </c>
      <c r="G2775" s="181"/>
    </row>
    <row r="2776" spans="1:7" ht="22.5">
      <c r="A2776" s="70">
        <v>540806</v>
      </c>
      <c r="B2776" s="71" t="s">
        <v>2261</v>
      </c>
      <c r="C2776" s="180"/>
      <c r="D2776" s="165">
        <v>460484</v>
      </c>
      <c r="E2776" s="158">
        <v>210870508</v>
      </c>
      <c r="F2776" s="82" t="s">
        <v>1452</v>
      </c>
      <c r="G2776" s="181"/>
    </row>
    <row r="2777" spans="1:7" ht="22.5">
      <c r="A2777" s="70">
        <v>540806</v>
      </c>
      <c r="B2777" s="71" t="s">
        <v>2261</v>
      </c>
      <c r="C2777" s="180"/>
      <c r="D2777" s="165">
        <v>280557</v>
      </c>
      <c r="E2777" s="158">
        <v>212370523</v>
      </c>
      <c r="F2777" s="82" t="s">
        <v>1453</v>
      </c>
      <c r="G2777" s="181"/>
    </row>
    <row r="2778" spans="1:7" ht="22.5">
      <c r="A2778" s="70">
        <v>540806</v>
      </c>
      <c r="B2778" s="71" t="s">
        <v>2261</v>
      </c>
      <c r="C2778" s="180"/>
      <c r="D2778" s="165">
        <v>836203</v>
      </c>
      <c r="E2778" s="158">
        <v>217070670</v>
      </c>
      <c r="F2778" s="82" t="s">
        <v>1454</v>
      </c>
      <c r="G2778" s="181"/>
    </row>
    <row r="2779" spans="1:7" ht="22.5">
      <c r="A2779" s="70">
        <v>540806</v>
      </c>
      <c r="B2779" s="71" t="s">
        <v>2261</v>
      </c>
      <c r="C2779" s="180"/>
      <c r="D2779" s="165">
        <v>541547</v>
      </c>
      <c r="E2779" s="158">
        <v>217870678</v>
      </c>
      <c r="F2779" s="82" t="s">
        <v>1455</v>
      </c>
      <c r="G2779" s="181"/>
    </row>
    <row r="2780" spans="1:7" ht="22.5">
      <c r="A2780" s="70">
        <v>540806</v>
      </c>
      <c r="B2780" s="71" t="s">
        <v>2261</v>
      </c>
      <c r="C2780" s="180"/>
      <c r="D2780" s="165">
        <v>285521</v>
      </c>
      <c r="E2780" s="158">
        <v>210270702</v>
      </c>
      <c r="F2780" s="82" t="s">
        <v>1456</v>
      </c>
      <c r="G2780" s="181"/>
    </row>
    <row r="2781" spans="1:7" ht="22.5">
      <c r="A2781" s="70">
        <v>540806</v>
      </c>
      <c r="B2781" s="71" t="s">
        <v>2261</v>
      </c>
      <c r="C2781" s="180"/>
      <c r="D2781" s="165">
        <v>848558</v>
      </c>
      <c r="E2781" s="158">
        <v>210870708</v>
      </c>
      <c r="F2781" s="82" t="s">
        <v>1457</v>
      </c>
      <c r="G2781" s="181"/>
    </row>
    <row r="2782" spans="1:7" ht="22.5">
      <c r="A2782" s="70">
        <v>540806</v>
      </c>
      <c r="B2782" s="71" t="s">
        <v>2261</v>
      </c>
      <c r="C2782" s="180"/>
      <c r="D2782" s="165">
        <v>1144316</v>
      </c>
      <c r="E2782" s="158">
        <v>211370713</v>
      </c>
      <c r="F2782" s="82" t="s">
        <v>1458</v>
      </c>
      <c r="G2782" s="181"/>
    </row>
    <row r="2783" spans="1:7" ht="22.5">
      <c r="A2783" s="70">
        <v>540806</v>
      </c>
      <c r="B2783" s="71" t="s">
        <v>2261</v>
      </c>
      <c r="C2783" s="180"/>
      <c r="D2783" s="165">
        <v>365320</v>
      </c>
      <c r="E2783" s="158">
        <v>211770717</v>
      </c>
      <c r="F2783" s="82" t="s">
        <v>3211</v>
      </c>
      <c r="G2783" s="181"/>
    </row>
    <row r="2784" spans="1:7" ht="22.5">
      <c r="A2784" s="70">
        <v>540806</v>
      </c>
      <c r="B2784" s="71" t="s">
        <v>2261</v>
      </c>
      <c r="C2784" s="180"/>
      <c r="D2784" s="165">
        <v>583055</v>
      </c>
      <c r="E2784" s="158">
        <v>214270742</v>
      </c>
      <c r="F2784" s="82" t="s">
        <v>1459</v>
      </c>
      <c r="G2784" s="181"/>
    </row>
    <row r="2785" spans="1:7" ht="22.5">
      <c r="A2785" s="70">
        <v>540806</v>
      </c>
      <c r="B2785" s="71" t="s">
        <v>2261</v>
      </c>
      <c r="C2785" s="180"/>
      <c r="D2785" s="165">
        <v>598352</v>
      </c>
      <c r="E2785" s="158">
        <v>217170771</v>
      </c>
      <c r="F2785" s="82" t="s">
        <v>2988</v>
      </c>
      <c r="G2785" s="181"/>
    </row>
    <row r="2786" spans="1:7" ht="22.5">
      <c r="A2786" s="70">
        <v>540806</v>
      </c>
      <c r="B2786" s="71" t="s">
        <v>2261</v>
      </c>
      <c r="C2786" s="180"/>
      <c r="D2786" s="165">
        <v>512936</v>
      </c>
      <c r="E2786" s="158">
        <v>212070820</v>
      </c>
      <c r="F2786" s="82" t="s">
        <v>1460</v>
      </c>
      <c r="G2786" s="181"/>
    </row>
    <row r="2787" spans="1:7" ht="22.5">
      <c r="A2787" s="70">
        <v>540806</v>
      </c>
      <c r="B2787" s="71" t="s">
        <v>2261</v>
      </c>
      <c r="C2787" s="180"/>
      <c r="D2787" s="165">
        <v>422057</v>
      </c>
      <c r="E2787" s="158">
        <v>212370823</v>
      </c>
      <c r="F2787" s="82" t="s">
        <v>1461</v>
      </c>
      <c r="G2787" s="181"/>
    </row>
    <row r="2788" spans="1:7" ht="22.5">
      <c r="A2788" s="70">
        <v>540806</v>
      </c>
      <c r="B2788" s="71" t="s">
        <v>2261</v>
      </c>
      <c r="C2788" s="180"/>
      <c r="D2788" s="165">
        <v>62910</v>
      </c>
      <c r="E2788" s="158">
        <v>212473024</v>
      </c>
      <c r="F2788" s="82" t="s">
        <v>1462</v>
      </c>
      <c r="G2788" s="181"/>
    </row>
    <row r="2789" spans="1:7" ht="22.5">
      <c r="A2789" s="70">
        <v>540806</v>
      </c>
      <c r="B2789" s="71" t="s">
        <v>2261</v>
      </c>
      <c r="C2789" s="180"/>
      <c r="D2789" s="165">
        <v>142557</v>
      </c>
      <c r="E2789" s="158">
        <v>212673026</v>
      </c>
      <c r="F2789" s="82" t="s">
        <v>1463</v>
      </c>
      <c r="G2789" s="181"/>
    </row>
    <row r="2790" spans="1:7" ht="22.5">
      <c r="A2790" s="70">
        <v>540806</v>
      </c>
      <c r="B2790" s="71" t="s">
        <v>2261</v>
      </c>
      <c r="C2790" s="180"/>
      <c r="D2790" s="165">
        <v>113905</v>
      </c>
      <c r="E2790" s="158">
        <v>213073030</v>
      </c>
      <c r="F2790" s="82" t="s">
        <v>1464</v>
      </c>
      <c r="G2790" s="181"/>
    </row>
    <row r="2791" spans="1:7" ht="22.5">
      <c r="A2791" s="70">
        <v>540806</v>
      </c>
      <c r="B2791" s="71" t="s">
        <v>2261</v>
      </c>
      <c r="C2791" s="180"/>
      <c r="D2791" s="165">
        <v>153647</v>
      </c>
      <c r="E2791" s="158">
        <v>214373043</v>
      </c>
      <c r="F2791" s="82" t="s">
        <v>1465</v>
      </c>
      <c r="G2791" s="181"/>
    </row>
    <row r="2792" spans="1:7" ht="22.5">
      <c r="A2792" s="70">
        <v>540806</v>
      </c>
      <c r="B2792" s="71" t="s">
        <v>2261</v>
      </c>
      <c r="C2792" s="180"/>
      <c r="D2792" s="165">
        <v>195605</v>
      </c>
      <c r="E2792" s="158">
        <v>215573055</v>
      </c>
      <c r="F2792" s="82" t="s">
        <v>1466</v>
      </c>
      <c r="G2792" s="181"/>
    </row>
    <row r="2793" spans="1:7" ht="22.5">
      <c r="A2793" s="70">
        <v>540806</v>
      </c>
      <c r="B2793" s="71" t="s">
        <v>2261</v>
      </c>
      <c r="C2793" s="180"/>
      <c r="D2793" s="165">
        <v>380371</v>
      </c>
      <c r="E2793" s="158">
        <v>216773067</v>
      </c>
      <c r="F2793" s="82" t="s">
        <v>1467</v>
      </c>
      <c r="G2793" s="181"/>
    </row>
    <row r="2794" spans="1:7" ht="22.5">
      <c r="A2794" s="70">
        <v>540806</v>
      </c>
      <c r="B2794" s="71" t="s">
        <v>2261</v>
      </c>
      <c r="C2794" s="180"/>
      <c r="D2794" s="165">
        <v>248481</v>
      </c>
      <c r="E2794" s="158">
        <v>212473124</v>
      </c>
      <c r="F2794" s="82" t="s">
        <v>1468</v>
      </c>
      <c r="G2794" s="181"/>
    </row>
    <row r="2795" spans="1:7" ht="22.5">
      <c r="A2795" s="70">
        <v>540806</v>
      </c>
      <c r="B2795" s="71" t="s">
        <v>2261</v>
      </c>
      <c r="C2795" s="180"/>
      <c r="D2795" s="165">
        <v>101153</v>
      </c>
      <c r="E2795" s="158">
        <v>214873148</v>
      </c>
      <c r="F2795" s="82" t="s">
        <v>1469</v>
      </c>
      <c r="G2795" s="181"/>
    </row>
    <row r="2796" spans="1:7" ht="22.5">
      <c r="A2796" s="70">
        <v>540806</v>
      </c>
      <c r="B2796" s="71" t="s">
        <v>2261</v>
      </c>
      <c r="C2796" s="180"/>
      <c r="D2796" s="165">
        <v>88030</v>
      </c>
      <c r="E2796" s="158">
        <v>215273152</v>
      </c>
      <c r="F2796" s="82" t="s">
        <v>1470</v>
      </c>
      <c r="G2796" s="181"/>
    </row>
    <row r="2797" spans="1:7" ht="22.5">
      <c r="A2797" s="70">
        <v>540806</v>
      </c>
      <c r="B2797" s="71" t="s">
        <v>2261</v>
      </c>
      <c r="C2797" s="180"/>
      <c r="D2797" s="165">
        <v>842633</v>
      </c>
      <c r="E2797" s="158">
        <v>216873168</v>
      </c>
      <c r="F2797" s="82" t="s">
        <v>1471</v>
      </c>
      <c r="G2797" s="181"/>
    </row>
    <row r="2798" spans="1:7" ht="22.5">
      <c r="A2798" s="70">
        <v>540806</v>
      </c>
      <c r="B2798" s="71" t="s">
        <v>2261</v>
      </c>
      <c r="C2798" s="180"/>
      <c r="D2798" s="165">
        <v>137142</v>
      </c>
      <c r="E2798" s="158">
        <v>210073200</v>
      </c>
      <c r="F2798" s="82" t="s">
        <v>1472</v>
      </c>
      <c r="G2798" s="181"/>
    </row>
    <row r="2799" spans="1:7" ht="22.5">
      <c r="A2799" s="70">
        <v>540806</v>
      </c>
      <c r="B2799" s="71" t="s">
        <v>2261</v>
      </c>
      <c r="C2799" s="180"/>
      <c r="D2799" s="165">
        <v>683182</v>
      </c>
      <c r="E2799" s="158">
        <v>211773217</v>
      </c>
      <c r="F2799" s="82" t="s">
        <v>1473</v>
      </c>
      <c r="G2799" s="181"/>
    </row>
    <row r="2800" spans="1:7" ht="22.5">
      <c r="A2800" s="70">
        <v>540806</v>
      </c>
      <c r="B2800" s="71" t="s">
        <v>2261</v>
      </c>
      <c r="C2800" s="180"/>
      <c r="D2800" s="165">
        <v>147329</v>
      </c>
      <c r="E2800" s="158">
        <v>212673226</v>
      </c>
      <c r="F2800" s="82" t="s">
        <v>1474</v>
      </c>
      <c r="G2800" s="181"/>
    </row>
    <row r="2801" spans="1:7" ht="22.5">
      <c r="A2801" s="70">
        <v>540806</v>
      </c>
      <c r="B2801" s="71" t="s">
        <v>2261</v>
      </c>
      <c r="C2801" s="180"/>
      <c r="D2801" s="165">
        <v>158776</v>
      </c>
      <c r="E2801" s="158">
        <v>213673236</v>
      </c>
      <c r="F2801" s="82" t="s">
        <v>1475</v>
      </c>
      <c r="G2801" s="181"/>
    </row>
    <row r="2802" spans="1:7" ht="22.5">
      <c r="A2802" s="70">
        <v>540806</v>
      </c>
      <c r="B2802" s="71" t="s">
        <v>2261</v>
      </c>
      <c r="C2802" s="180"/>
      <c r="D2802" s="165">
        <v>791058</v>
      </c>
      <c r="E2802" s="158">
        <v>216873268</v>
      </c>
      <c r="F2802" s="82" t="s">
        <v>1476</v>
      </c>
      <c r="G2802" s="181"/>
    </row>
    <row r="2803" spans="1:7" ht="22.5">
      <c r="A2803" s="70">
        <v>540806</v>
      </c>
      <c r="B2803" s="71" t="s">
        <v>2261</v>
      </c>
      <c r="C2803" s="180"/>
      <c r="D2803" s="165">
        <v>133715</v>
      </c>
      <c r="E2803" s="158">
        <v>217073270</v>
      </c>
      <c r="F2803" s="82" t="s">
        <v>1477</v>
      </c>
      <c r="G2803" s="181"/>
    </row>
    <row r="2804" spans="1:7" ht="22.5">
      <c r="A2804" s="70">
        <v>540806</v>
      </c>
      <c r="B2804" s="71" t="s">
        <v>2261</v>
      </c>
      <c r="C2804" s="180"/>
      <c r="D2804" s="165">
        <v>283902</v>
      </c>
      <c r="E2804" s="158">
        <v>217573275</v>
      </c>
      <c r="F2804" s="82" t="s">
        <v>1478</v>
      </c>
      <c r="G2804" s="181"/>
    </row>
    <row r="2805" spans="1:7" ht="22.5">
      <c r="A2805" s="70">
        <v>540806</v>
      </c>
      <c r="B2805" s="71" t="s">
        <v>2261</v>
      </c>
      <c r="C2805" s="180"/>
      <c r="D2805" s="165">
        <v>402692</v>
      </c>
      <c r="E2805" s="158">
        <v>218373283</v>
      </c>
      <c r="F2805" s="82" t="s">
        <v>1479</v>
      </c>
      <c r="G2805" s="181"/>
    </row>
    <row r="2806" spans="1:7" ht="22.5">
      <c r="A2806" s="70">
        <v>540806</v>
      </c>
      <c r="B2806" s="71" t="s">
        <v>2261</v>
      </c>
      <c r="C2806" s="180"/>
      <c r="D2806" s="165">
        <v>465441</v>
      </c>
      <c r="E2806" s="158">
        <v>211973319</v>
      </c>
      <c r="F2806" s="82" t="s">
        <v>1480</v>
      </c>
      <c r="G2806" s="181"/>
    </row>
    <row r="2807" spans="1:7" ht="22.5">
      <c r="A2807" s="70">
        <v>540806</v>
      </c>
      <c r="B2807" s="71" t="s">
        <v>2261</v>
      </c>
      <c r="C2807" s="180"/>
      <c r="D2807" s="165">
        <v>100656</v>
      </c>
      <c r="E2807" s="158">
        <v>214773347</v>
      </c>
      <c r="F2807" s="82" t="s">
        <v>1481</v>
      </c>
      <c r="G2807" s="181"/>
    </row>
    <row r="2808" spans="1:7" ht="22.5">
      <c r="A2808" s="70">
        <v>540806</v>
      </c>
      <c r="B2808" s="71" t="s">
        <v>2261</v>
      </c>
      <c r="C2808" s="180"/>
      <c r="D2808" s="165">
        <v>337308</v>
      </c>
      <c r="E2808" s="158">
        <v>214973349</v>
      </c>
      <c r="F2808" s="82" t="s">
        <v>1482</v>
      </c>
      <c r="G2808" s="181"/>
    </row>
    <row r="2809" spans="1:7" ht="22.5">
      <c r="A2809" s="70">
        <v>540806</v>
      </c>
      <c r="B2809" s="71" t="s">
        <v>2261</v>
      </c>
      <c r="C2809" s="180"/>
      <c r="D2809" s="165">
        <v>180958</v>
      </c>
      <c r="E2809" s="158">
        <v>215273352</v>
      </c>
      <c r="F2809" s="82" t="s">
        <v>1483</v>
      </c>
      <c r="G2809" s="181"/>
    </row>
    <row r="2810" spans="1:7" ht="22.5">
      <c r="A2810" s="70">
        <v>540806</v>
      </c>
      <c r="B2810" s="71" t="s">
        <v>2261</v>
      </c>
      <c r="C2810" s="180"/>
      <c r="D2810" s="165">
        <v>243602</v>
      </c>
      <c r="E2810" s="158">
        <v>210873408</v>
      </c>
      <c r="F2810" s="82" t="s">
        <v>1484</v>
      </c>
      <c r="G2810" s="181"/>
    </row>
    <row r="2811" spans="1:7" ht="22.5">
      <c r="A2811" s="70">
        <v>540806</v>
      </c>
      <c r="B2811" s="71" t="s">
        <v>2261</v>
      </c>
      <c r="C2811" s="180"/>
      <c r="D2811" s="165">
        <v>542245</v>
      </c>
      <c r="E2811" s="158">
        <v>211173411</v>
      </c>
      <c r="F2811" s="82" t="s">
        <v>1485</v>
      </c>
      <c r="G2811" s="181"/>
    </row>
    <row r="2812" spans="1:7" ht="22.5">
      <c r="A2812" s="70">
        <v>540806</v>
      </c>
      <c r="B2812" s="71" t="s">
        <v>2261</v>
      </c>
      <c r="C2812" s="180"/>
      <c r="D2812" s="165">
        <v>447324</v>
      </c>
      <c r="E2812" s="158">
        <v>214373443</v>
      </c>
      <c r="F2812" s="82" t="s">
        <v>1486</v>
      </c>
      <c r="G2812" s="181"/>
    </row>
    <row r="2813" spans="1:7" ht="22.5">
      <c r="A2813" s="70">
        <v>540806</v>
      </c>
      <c r="B2813" s="71" t="s">
        <v>2261</v>
      </c>
      <c r="C2813" s="180"/>
      <c r="D2813" s="165">
        <v>384306</v>
      </c>
      <c r="E2813" s="158">
        <v>214973449</v>
      </c>
      <c r="F2813" s="82" t="s">
        <v>1487</v>
      </c>
      <c r="G2813" s="181"/>
    </row>
    <row r="2814" spans="1:7" ht="22.5">
      <c r="A2814" s="70">
        <v>540806</v>
      </c>
      <c r="B2814" s="71" t="s">
        <v>2261</v>
      </c>
      <c r="C2814" s="180"/>
      <c r="D2814" s="165">
        <v>77150</v>
      </c>
      <c r="E2814" s="158">
        <v>216173461</v>
      </c>
      <c r="F2814" s="82" t="s">
        <v>1488</v>
      </c>
      <c r="G2814" s="181"/>
    </row>
    <row r="2815" spans="1:7" ht="22.5">
      <c r="A2815" s="70">
        <v>540806</v>
      </c>
      <c r="B2815" s="71" t="s">
        <v>2261</v>
      </c>
      <c r="C2815" s="180"/>
      <c r="D2815" s="165">
        <v>313049</v>
      </c>
      <c r="E2815" s="158">
        <v>218373483</v>
      </c>
      <c r="F2815" s="82" t="s">
        <v>1489</v>
      </c>
      <c r="G2815" s="181"/>
    </row>
    <row r="2816" spans="1:7" ht="22.5">
      <c r="A2816" s="70">
        <v>540806</v>
      </c>
      <c r="B2816" s="71" t="s">
        <v>2261</v>
      </c>
      <c r="C2816" s="180"/>
      <c r="D2816" s="165">
        <v>680804</v>
      </c>
      <c r="E2816" s="158">
        <v>210473504</v>
      </c>
      <c r="F2816" s="82" t="s">
        <v>1490</v>
      </c>
      <c r="G2816" s="181"/>
    </row>
    <row r="2817" spans="1:7" ht="22.5">
      <c r="A2817" s="70">
        <v>540806</v>
      </c>
      <c r="B2817" s="71" t="s">
        <v>2261</v>
      </c>
      <c r="C2817" s="180"/>
      <c r="D2817" s="165">
        <v>135767</v>
      </c>
      <c r="E2817" s="160">
        <v>212073520</v>
      </c>
      <c r="F2817" s="82" t="s">
        <v>1491</v>
      </c>
      <c r="G2817" s="181"/>
    </row>
    <row r="2818" spans="1:7" ht="22.5">
      <c r="A2818" s="70">
        <v>540806</v>
      </c>
      <c r="B2818" s="71" t="s">
        <v>2261</v>
      </c>
      <c r="C2818" s="180"/>
      <c r="D2818" s="165">
        <v>71944</v>
      </c>
      <c r="E2818" s="158">
        <v>214773547</v>
      </c>
      <c r="F2818" s="82" t="s">
        <v>1492</v>
      </c>
      <c r="G2818" s="181"/>
    </row>
    <row r="2819" spans="1:7" ht="22.5">
      <c r="A2819" s="70">
        <v>540806</v>
      </c>
      <c r="B2819" s="71" t="s">
        <v>2261</v>
      </c>
      <c r="C2819" s="180"/>
      <c r="D2819" s="165">
        <v>498956</v>
      </c>
      <c r="E2819" s="158">
        <v>215573555</v>
      </c>
      <c r="F2819" s="82" t="s">
        <v>1493</v>
      </c>
      <c r="G2819" s="181"/>
    </row>
    <row r="2820" spans="1:7" ht="22.5">
      <c r="A2820" s="70">
        <v>540806</v>
      </c>
      <c r="B2820" s="71" t="s">
        <v>2261</v>
      </c>
      <c r="C2820" s="180"/>
      <c r="D2820" s="165">
        <v>115941</v>
      </c>
      <c r="E2820" s="158">
        <v>216373563</v>
      </c>
      <c r="F2820" s="82" t="s">
        <v>1494</v>
      </c>
      <c r="G2820" s="181"/>
    </row>
    <row r="2821" spans="1:7" ht="22.5">
      <c r="A2821" s="70">
        <v>540806</v>
      </c>
      <c r="B2821" s="71" t="s">
        <v>2261</v>
      </c>
      <c r="C2821" s="180"/>
      <c r="D2821" s="165">
        <v>286030</v>
      </c>
      <c r="E2821" s="158">
        <v>218573585</v>
      </c>
      <c r="F2821" s="82" t="s">
        <v>1495</v>
      </c>
      <c r="G2821" s="181"/>
    </row>
    <row r="2822" spans="1:7" ht="22.5">
      <c r="A2822" s="70">
        <v>540806</v>
      </c>
      <c r="B2822" s="71" t="s">
        <v>2261</v>
      </c>
      <c r="C2822" s="180"/>
      <c r="D2822" s="165">
        <v>471618</v>
      </c>
      <c r="E2822" s="158">
        <v>211673616</v>
      </c>
      <c r="F2822" s="82" t="s">
        <v>1496</v>
      </c>
      <c r="G2822" s="181"/>
    </row>
    <row r="2823" spans="1:7" ht="22.5">
      <c r="A2823" s="70">
        <v>540806</v>
      </c>
      <c r="B2823" s="71" t="s">
        <v>2261</v>
      </c>
      <c r="C2823" s="180"/>
      <c r="D2823" s="165">
        <v>82869</v>
      </c>
      <c r="E2823" s="158">
        <v>212273622</v>
      </c>
      <c r="F2823" s="82" t="s">
        <v>1497</v>
      </c>
      <c r="G2823" s="181"/>
    </row>
    <row r="2824" spans="1:7" ht="22.5">
      <c r="A2824" s="70">
        <v>540806</v>
      </c>
      <c r="B2824" s="71" t="s">
        <v>2261</v>
      </c>
      <c r="C2824" s="180"/>
      <c r="D2824" s="165">
        <v>382544</v>
      </c>
      <c r="E2824" s="158">
        <v>212473624</v>
      </c>
      <c r="F2824" s="82" t="s">
        <v>1498</v>
      </c>
      <c r="G2824" s="181"/>
    </row>
    <row r="2825" spans="1:7" ht="22.5">
      <c r="A2825" s="70">
        <v>540806</v>
      </c>
      <c r="B2825" s="71" t="s">
        <v>2261</v>
      </c>
      <c r="C2825" s="180"/>
      <c r="D2825" s="165">
        <v>168372</v>
      </c>
      <c r="E2825" s="158">
        <v>217173671</v>
      </c>
      <c r="F2825" s="82" t="s">
        <v>1499</v>
      </c>
      <c r="G2825" s="181"/>
    </row>
    <row r="2826" spans="1:7" ht="22.5">
      <c r="A2826" s="70">
        <v>540806</v>
      </c>
      <c r="B2826" s="71" t="s">
        <v>2261</v>
      </c>
      <c r="C2826" s="180"/>
      <c r="D2826" s="165">
        <v>245042</v>
      </c>
      <c r="E2826" s="158">
        <v>217573675</v>
      </c>
      <c r="F2826" s="82" t="s">
        <v>1500</v>
      </c>
      <c r="G2826" s="181"/>
    </row>
    <row r="2827" spans="1:7" ht="22.5">
      <c r="A2827" s="70">
        <v>540806</v>
      </c>
      <c r="B2827" s="71" t="s">
        <v>2261</v>
      </c>
      <c r="C2827" s="180"/>
      <c r="D2827" s="165">
        <v>229158</v>
      </c>
      <c r="E2827" s="158">
        <v>217873678</v>
      </c>
      <c r="F2827" s="82" t="s">
        <v>3210</v>
      </c>
      <c r="G2827" s="181"/>
    </row>
    <row r="2828" spans="1:7" ht="22.5">
      <c r="A2828" s="70">
        <v>540806</v>
      </c>
      <c r="B2828" s="71" t="s">
        <v>2261</v>
      </c>
      <c r="C2828" s="180"/>
      <c r="D2828" s="165">
        <v>106870</v>
      </c>
      <c r="E2828" s="158">
        <v>218673686</v>
      </c>
      <c r="F2828" s="82" t="s">
        <v>1501</v>
      </c>
      <c r="G2828" s="181"/>
    </row>
    <row r="2829" spans="1:7" ht="22.5">
      <c r="A2829" s="70">
        <v>540806</v>
      </c>
      <c r="B2829" s="71" t="s">
        <v>2261</v>
      </c>
      <c r="C2829" s="180"/>
      <c r="D2829" s="165">
        <v>82751</v>
      </c>
      <c r="E2829" s="158">
        <v>217073770</v>
      </c>
      <c r="F2829" s="82" t="s">
        <v>721</v>
      </c>
      <c r="G2829" s="181"/>
    </row>
    <row r="2830" spans="1:7" ht="22.5">
      <c r="A2830" s="70">
        <v>540806</v>
      </c>
      <c r="B2830" s="71" t="s">
        <v>2261</v>
      </c>
      <c r="C2830" s="180"/>
      <c r="D2830" s="165">
        <v>87716</v>
      </c>
      <c r="E2830" s="158">
        <v>215473854</v>
      </c>
      <c r="F2830" s="82" t="s">
        <v>1502</v>
      </c>
      <c r="G2830" s="181"/>
    </row>
    <row r="2831" spans="1:7" ht="22.5">
      <c r="A2831" s="70">
        <v>540806</v>
      </c>
      <c r="B2831" s="71" t="s">
        <v>2261</v>
      </c>
      <c r="C2831" s="180"/>
      <c r="D2831" s="165">
        <v>194019</v>
      </c>
      <c r="E2831" s="158">
        <v>216173861</v>
      </c>
      <c r="F2831" s="82" t="s">
        <v>1503</v>
      </c>
      <c r="G2831" s="181"/>
    </row>
    <row r="2832" spans="1:7" ht="22.5">
      <c r="A2832" s="70">
        <v>540806</v>
      </c>
      <c r="B2832" s="71" t="s">
        <v>2261</v>
      </c>
      <c r="C2832" s="180"/>
      <c r="D2832" s="165">
        <v>141642</v>
      </c>
      <c r="E2832" s="158">
        <v>217073870</v>
      </c>
      <c r="F2832" s="82" t="s">
        <v>1504</v>
      </c>
      <c r="G2832" s="181"/>
    </row>
    <row r="2833" spans="1:7" ht="22.5">
      <c r="A2833" s="70">
        <v>540806</v>
      </c>
      <c r="B2833" s="71" t="s">
        <v>2261</v>
      </c>
      <c r="C2833" s="180"/>
      <c r="D2833" s="165">
        <v>74064</v>
      </c>
      <c r="E2833" s="158">
        <v>217373873</v>
      </c>
      <c r="F2833" s="82" t="s">
        <v>1505</v>
      </c>
      <c r="G2833" s="181"/>
    </row>
    <row r="2834" spans="1:7" ht="22.5">
      <c r="A2834" s="70">
        <v>540806</v>
      </c>
      <c r="B2834" s="71" t="s">
        <v>2261</v>
      </c>
      <c r="C2834" s="180"/>
      <c r="D2834" s="165">
        <v>162330</v>
      </c>
      <c r="E2834" s="158">
        <v>212076020</v>
      </c>
      <c r="F2834" s="82" t="s">
        <v>1506</v>
      </c>
      <c r="G2834" s="181"/>
    </row>
    <row r="2835" spans="1:7" ht="22.5">
      <c r="A2835" s="70">
        <v>540806</v>
      </c>
      <c r="B2835" s="71" t="s">
        <v>2261</v>
      </c>
      <c r="C2835" s="180"/>
      <c r="D2835" s="165">
        <v>205371</v>
      </c>
      <c r="E2835" s="158">
        <v>213676036</v>
      </c>
      <c r="F2835" s="82" t="s">
        <v>1507</v>
      </c>
      <c r="G2835" s="181"/>
    </row>
    <row r="2836" spans="1:7" ht="22.5">
      <c r="A2836" s="70">
        <v>540806</v>
      </c>
      <c r="B2836" s="71" t="s">
        <v>2261</v>
      </c>
      <c r="C2836" s="180"/>
      <c r="D2836" s="165">
        <v>211955</v>
      </c>
      <c r="E2836" s="158">
        <v>214176041</v>
      </c>
      <c r="F2836" s="82" t="s">
        <v>1508</v>
      </c>
      <c r="G2836" s="181"/>
    </row>
    <row r="2837" spans="1:7" ht="22.5">
      <c r="A2837" s="70">
        <v>540806</v>
      </c>
      <c r="B2837" s="71" t="s">
        <v>2261</v>
      </c>
      <c r="C2837" s="180"/>
      <c r="D2837" s="165">
        <v>77657</v>
      </c>
      <c r="E2837" s="158">
        <v>215476054</v>
      </c>
      <c r="F2837" s="82" t="s">
        <v>3088</v>
      </c>
      <c r="G2837" s="181"/>
    </row>
    <row r="2838" spans="1:7" ht="22.5">
      <c r="A2838" s="70">
        <v>540806</v>
      </c>
      <c r="B2838" s="71" t="s">
        <v>2261</v>
      </c>
      <c r="C2838" s="180"/>
      <c r="D2838" s="165">
        <v>200588</v>
      </c>
      <c r="E2838" s="158">
        <v>210076100</v>
      </c>
      <c r="F2838" s="82" t="s">
        <v>2971</v>
      </c>
      <c r="G2838" s="181"/>
    </row>
    <row r="2839" spans="1:7" ht="22.5">
      <c r="A2839" s="70">
        <v>540806</v>
      </c>
      <c r="B2839" s="71" t="s">
        <v>2261</v>
      </c>
      <c r="C2839" s="180"/>
      <c r="D2839" s="165">
        <v>255563</v>
      </c>
      <c r="E2839" s="158">
        <v>211376113</v>
      </c>
      <c r="F2839" s="82" t="s">
        <v>1509</v>
      </c>
      <c r="G2839" s="181"/>
    </row>
    <row r="2840" spans="1:7" ht="22.5">
      <c r="A2840" s="70">
        <v>540806</v>
      </c>
      <c r="B2840" s="71" t="s">
        <v>2261</v>
      </c>
      <c r="C2840" s="180"/>
      <c r="D2840" s="165">
        <v>365991</v>
      </c>
      <c r="E2840" s="158">
        <v>212276122</v>
      </c>
      <c r="F2840" s="82" t="s">
        <v>1510</v>
      </c>
      <c r="G2840" s="181"/>
    </row>
    <row r="2841" spans="1:7" ht="22.5">
      <c r="A2841" s="70">
        <v>540806</v>
      </c>
      <c r="B2841" s="71" t="s">
        <v>2261</v>
      </c>
      <c r="C2841" s="180"/>
      <c r="D2841" s="165">
        <v>173061</v>
      </c>
      <c r="E2841" s="158">
        <v>212676126</v>
      </c>
      <c r="F2841" s="82" t="s">
        <v>1511</v>
      </c>
      <c r="G2841" s="181"/>
    </row>
    <row r="2842" spans="1:7" ht="22.5">
      <c r="A2842" s="70">
        <v>540806</v>
      </c>
      <c r="B2842" s="71" t="s">
        <v>2261</v>
      </c>
      <c r="C2842" s="180"/>
      <c r="D2842" s="165">
        <v>639442</v>
      </c>
      <c r="E2842" s="158">
        <v>213076130</v>
      </c>
      <c r="F2842" s="82" t="s">
        <v>3260</v>
      </c>
      <c r="G2842" s="181"/>
    </row>
    <row r="2843" spans="1:7" ht="22.5">
      <c r="A2843" s="70">
        <v>540806</v>
      </c>
      <c r="B2843" s="71" t="s">
        <v>2261</v>
      </c>
      <c r="C2843" s="180"/>
      <c r="D2843" s="165">
        <v>436436</v>
      </c>
      <c r="E2843" s="158">
        <v>213376233</v>
      </c>
      <c r="F2843" s="82" t="s">
        <v>1512</v>
      </c>
      <c r="G2843" s="181"/>
    </row>
    <row r="2844" spans="1:7" ht="22.5">
      <c r="A2844" s="70">
        <v>540806</v>
      </c>
      <c r="B2844" s="71" t="s">
        <v>2261</v>
      </c>
      <c r="C2844" s="180"/>
      <c r="D2844" s="165">
        <v>110860</v>
      </c>
      <c r="E2844" s="158">
        <v>214376243</v>
      </c>
      <c r="F2844" s="82" t="s">
        <v>1513</v>
      </c>
      <c r="G2844" s="181"/>
    </row>
    <row r="2845" spans="1:7" ht="22.5">
      <c r="A2845" s="70">
        <v>540806</v>
      </c>
      <c r="B2845" s="71" t="s">
        <v>2261</v>
      </c>
      <c r="C2845" s="180"/>
      <c r="D2845" s="165">
        <v>105265</v>
      </c>
      <c r="E2845" s="158">
        <v>214676246</v>
      </c>
      <c r="F2845" s="82" t="s">
        <v>1514</v>
      </c>
      <c r="G2845" s="181"/>
    </row>
    <row r="2846" spans="1:7" ht="22.5">
      <c r="A2846" s="70">
        <v>540806</v>
      </c>
      <c r="B2846" s="71" t="s">
        <v>2261</v>
      </c>
      <c r="C2846" s="180"/>
      <c r="D2846" s="165">
        <v>519839</v>
      </c>
      <c r="E2846" s="158">
        <v>214876248</v>
      </c>
      <c r="F2846" s="82" t="s">
        <v>1515</v>
      </c>
      <c r="G2846" s="181"/>
    </row>
    <row r="2847" spans="1:7" ht="22.5">
      <c r="A2847" s="70">
        <v>540806</v>
      </c>
      <c r="B2847" s="71" t="s">
        <v>2261</v>
      </c>
      <c r="C2847" s="180"/>
      <c r="D2847" s="165">
        <v>168947</v>
      </c>
      <c r="E2847" s="158">
        <v>215076250</v>
      </c>
      <c r="F2847" s="82" t="s">
        <v>1516</v>
      </c>
      <c r="G2847" s="181"/>
    </row>
    <row r="2848" spans="1:7" ht="22.5">
      <c r="A2848" s="70">
        <v>540806</v>
      </c>
      <c r="B2848" s="71" t="s">
        <v>2261</v>
      </c>
      <c r="C2848" s="180"/>
      <c r="D2848" s="165">
        <v>590664</v>
      </c>
      <c r="E2848" s="158">
        <v>217576275</v>
      </c>
      <c r="F2848" s="82" t="s">
        <v>1517</v>
      </c>
      <c r="G2848" s="181"/>
    </row>
    <row r="2849" spans="1:7" ht="22.5">
      <c r="A2849" s="70">
        <v>540806</v>
      </c>
      <c r="B2849" s="71" t="s">
        <v>2261</v>
      </c>
      <c r="C2849" s="180"/>
      <c r="D2849" s="165">
        <v>203703</v>
      </c>
      <c r="E2849" s="158">
        <v>210676306</v>
      </c>
      <c r="F2849" s="82" t="s">
        <v>1518</v>
      </c>
      <c r="G2849" s="181"/>
    </row>
    <row r="2850" spans="1:7" ht="22.5">
      <c r="A2850" s="70">
        <v>540806</v>
      </c>
      <c r="B2850" s="71" t="s">
        <v>2261</v>
      </c>
      <c r="C2850" s="180"/>
      <c r="D2850" s="165">
        <v>316220</v>
      </c>
      <c r="E2850" s="158">
        <v>211876318</v>
      </c>
      <c r="F2850" s="82" t="s">
        <v>1519</v>
      </c>
      <c r="G2850" s="181"/>
    </row>
    <row r="2851" spans="1:7" ht="22.5">
      <c r="A2851" s="70">
        <v>540806</v>
      </c>
      <c r="B2851" s="71" t="s">
        <v>2261</v>
      </c>
      <c r="C2851" s="180"/>
      <c r="D2851" s="165">
        <v>791861</v>
      </c>
      <c r="E2851" s="158">
        <v>216476364</v>
      </c>
      <c r="F2851" s="82" t="s">
        <v>1520</v>
      </c>
      <c r="G2851" s="181"/>
    </row>
    <row r="2852" spans="1:7" ht="22.5">
      <c r="A2852" s="70">
        <v>540806</v>
      </c>
      <c r="B2852" s="71" t="s">
        <v>2261</v>
      </c>
      <c r="C2852" s="180"/>
      <c r="D2852" s="165">
        <v>154260</v>
      </c>
      <c r="E2852" s="158">
        <v>217776377</v>
      </c>
      <c r="F2852" s="82" t="s">
        <v>1521</v>
      </c>
      <c r="G2852" s="181"/>
    </row>
    <row r="2853" spans="1:7" ht="22.5">
      <c r="A2853" s="70">
        <v>540806</v>
      </c>
      <c r="B2853" s="71" t="s">
        <v>2261</v>
      </c>
      <c r="C2853" s="180"/>
      <c r="D2853" s="165">
        <v>353402</v>
      </c>
      <c r="E2853" s="158">
        <v>210076400</v>
      </c>
      <c r="F2853" s="82" t="s">
        <v>3167</v>
      </c>
      <c r="G2853" s="181"/>
    </row>
    <row r="2854" spans="1:7" ht="22.5">
      <c r="A2854" s="70">
        <v>540806</v>
      </c>
      <c r="B2854" s="71" t="s">
        <v>2261</v>
      </c>
      <c r="C2854" s="180"/>
      <c r="D2854" s="165">
        <v>196077</v>
      </c>
      <c r="E2854" s="158">
        <v>210376403</v>
      </c>
      <c r="F2854" s="82" t="s">
        <v>558</v>
      </c>
      <c r="G2854" s="181"/>
    </row>
    <row r="2855" spans="1:7" ht="22.5">
      <c r="A2855" s="70">
        <v>540806</v>
      </c>
      <c r="B2855" s="71" t="s">
        <v>2261</v>
      </c>
      <c r="C2855" s="180"/>
      <c r="D2855" s="165">
        <v>181828</v>
      </c>
      <c r="E2855" s="158">
        <v>219776497</v>
      </c>
      <c r="F2855" s="82" t="s">
        <v>1522</v>
      </c>
      <c r="G2855" s="181"/>
    </row>
    <row r="2856" spans="1:7" ht="22.5">
      <c r="A2856" s="70">
        <v>540806</v>
      </c>
      <c r="B2856" s="71" t="s">
        <v>2261</v>
      </c>
      <c r="C2856" s="180"/>
      <c r="D2856" s="165">
        <v>559903</v>
      </c>
      <c r="E2856" s="158">
        <v>216376563</v>
      </c>
      <c r="F2856" s="82" t="s">
        <v>1523</v>
      </c>
      <c r="G2856" s="181"/>
    </row>
    <row r="2857" spans="1:7" ht="22.5">
      <c r="A2857" s="70">
        <v>540806</v>
      </c>
      <c r="B2857" s="71" t="s">
        <v>2261</v>
      </c>
      <c r="C2857" s="180"/>
      <c r="D2857" s="165">
        <v>210916</v>
      </c>
      <c r="E2857" s="158">
        <v>210676606</v>
      </c>
      <c r="F2857" s="82" t="s">
        <v>1199</v>
      </c>
      <c r="G2857" s="181"/>
    </row>
    <row r="2858" spans="1:7" ht="22.5">
      <c r="A2858" s="70">
        <v>540806</v>
      </c>
      <c r="B2858" s="71" t="s">
        <v>2261</v>
      </c>
      <c r="C2858" s="180"/>
      <c r="D2858" s="165">
        <v>198707</v>
      </c>
      <c r="E2858" s="158">
        <v>211676616</v>
      </c>
      <c r="F2858" s="82" t="s">
        <v>1524</v>
      </c>
      <c r="G2858" s="181"/>
    </row>
    <row r="2859" spans="1:7" ht="22.5">
      <c r="A2859" s="70">
        <v>540806</v>
      </c>
      <c r="B2859" s="71" t="s">
        <v>2261</v>
      </c>
      <c r="C2859" s="180"/>
      <c r="D2859" s="165">
        <v>443980</v>
      </c>
      <c r="E2859" s="158">
        <v>212276622</v>
      </c>
      <c r="F2859" s="82" t="s">
        <v>1525</v>
      </c>
      <c r="G2859" s="181"/>
    </row>
    <row r="2860" spans="1:7" ht="22.5">
      <c r="A2860" s="70">
        <v>540806</v>
      </c>
      <c r="B2860" s="71" t="s">
        <v>2261</v>
      </c>
      <c r="C2860" s="180"/>
      <c r="D2860" s="165">
        <v>163313</v>
      </c>
      <c r="E2860" s="158">
        <v>217076670</v>
      </c>
      <c r="F2860" s="82" t="s">
        <v>3211</v>
      </c>
      <c r="G2860" s="181"/>
    </row>
    <row r="2861" spans="1:7" ht="22.5">
      <c r="A2861" s="70">
        <v>540806</v>
      </c>
      <c r="B2861" s="71" t="s">
        <v>2261</v>
      </c>
      <c r="C2861" s="180"/>
      <c r="D2861" s="165">
        <v>522666</v>
      </c>
      <c r="E2861" s="158">
        <v>213676736</v>
      </c>
      <c r="F2861" s="82" t="s">
        <v>1526</v>
      </c>
      <c r="G2861" s="181"/>
    </row>
    <row r="2862" spans="1:7" ht="22.5">
      <c r="A2862" s="70">
        <v>540806</v>
      </c>
      <c r="B2862" s="71" t="s">
        <v>2261</v>
      </c>
      <c r="C2862" s="180"/>
      <c r="D2862" s="165">
        <v>214539</v>
      </c>
      <c r="E2862" s="158">
        <v>212376823</v>
      </c>
      <c r="F2862" s="82" t="s">
        <v>1527</v>
      </c>
      <c r="G2862" s="181"/>
    </row>
    <row r="2863" spans="1:7" ht="22.5">
      <c r="A2863" s="70">
        <v>540806</v>
      </c>
      <c r="B2863" s="71" t="s">
        <v>2261</v>
      </c>
      <c r="C2863" s="180"/>
      <c r="D2863" s="165">
        <v>207199</v>
      </c>
      <c r="E2863" s="158">
        <v>212876828</v>
      </c>
      <c r="F2863" s="82" t="s">
        <v>1528</v>
      </c>
      <c r="G2863" s="181"/>
    </row>
    <row r="2864" spans="1:7" ht="22.5">
      <c r="A2864" s="70">
        <v>540806</v>
      </c>
      <c r="B2864" s="71" t="s">
        <v>2261</v>
      </c>
      <c r="C2864" s="180"/>
      <c r="D2864" s="165">
        <v>90206</v>
      </c>
      <c r="E2864" s="158">
        <v>214576845</v>
      </c>
      <c r="F2864" s="82" t="s">
        <v>1529</v>
      </c>
      <c r="G2864" s="181"/>
    </row>
    <row r="2865" spans="1:7" ht="22.5">
      <c r="A2865" s="70">
        <v>540806</v>
      </c>
      <c r="B2865" s="71" t="s">
        <v>2261</v>
      </c>
      <c r="C2865" s="180"/>
      <c r="D2865" s="165">
        <v>137867</v>
      </c>
      <c r="E2865" s="158">
        <v>216376863</v>
      </c>
      <c r="F2865" s="82" t="s">
        <v>1530</v>
      </c>
      <c r="G2865" s="181"/>
    </row>
    <row r="2866" spans="1:7" ht="22.5">
      <c r="A2866" s="70">
        <v>540806</v>
      </c>
      <c r="B2866" s="71" t="s">
        <v>2261</v>
      </c>
      <c r="C2866" s="180"/>
      <c r="D2866" s="165">
        <v>132335</v>
      </c>
      <c r="E2866" s="158">
        <v>216976869</v>
      </c>
      <c r="F2866" s="82" t="s">
        <v>1531</v>
      </c>
      <c r="G2866" s="181"/>
    </row>
    <row r="2867" spans="1:7" ht="22.5">
      <c r="A2867" s="70">
        <v>540806</v>
      </c>
      <c r="B2867" s="71" t="s">
        <v>2261</v>
      </c>
      <c r="C2867" s="180"/>
      <c r="D2867" s="165">
        <v>196818</v>
      </c>
      <c r="E2867" s="158">
        <v>219076890</v>
      </c>
      <c r="F2867" s="82" t="s">
        <v>1532</v>
      </c>
      <c r="G2867" s="181"/>
    </row>
    <row r="2868" spans="1:7" ht="22.5">
      <c r="A2868" s="70">
        <v>540806</v>
      </c>
      <c r="B2868" s="71" t="s">
        <v>2261</v>
      </c>
      <c r="C2868" s="180"/>
      <c r="D2868" s="165">
        <v>958736</v>
      </c>
      <c r="E2868" s="158">
        <v>219276892</v>
      </c>
      <c r="F2868" s="82" t="s">
        <v>1533</v>
      </c>
      <c r="G2868" s="181"/>
    </row>
    <row r="2869" spans="1:7" ht="22.5">
      <c r="A2869" s="70">
        <v>540806</v>
      </c>
      <c r="B2869" s="71" t="s">
        <v>2261</v>
      </c>
      <c r="C2869" s="180"/>
      <c r="D2869" s="165">
        <v>416174</v>
      </c>
      <c r="E2869" s="158">
        <v>219576895</v>
      </c>
      <c r="F2869" s="82" t="s">
        <v>1534</v>
      </c>
      <c r="G2869" s="181"/>
    </row>
    <row r="2870" spans="1:7" ht="22.5">
      <c r="A2870" s="70">
        <v>540806</v>
      </c>
      <c r="B2870" s="71" t="s">
        <v>2261</v>
      </c>
      <c r="C2870" s="180"/>
      <c r="D2870" s="165">
        <v>911233</v>
      </c>
      <c r="E2870" s="158">
        <v>210181001</v>
      </c>
      <c r="F2870" s="82" t="s">
        <v>2991</v>
      </c>
      <c r="G2870" s="181"/>
    </row>
    <row r="2871" spans="1:7" ht="22.5">
      <c r="A2871" s="70">
        <v>540806</v>
      </c>
      <c r="B2871" s="71" t="s">
        <v>2261</v>
      </c>
      <c r="C2871" s="180"/>
      <c r="D2871" s="165">
        <v>639134</v>
      </c>
      <c r="E2871" s="158">
        <v>216581065</v>
      </c>
      <c r="F2871" s="82" t="s">
        <v>1535</v>
      </c>
      <c r="G2871" s="181"/>
    </row>
    <row r="2872" spans="1:7" ht="22.5">
      <c r="A2872" s="70">
        <v>540806</v>
      </c>
      <c r="B2872" s="71" t="s">
        <v>2261</v>
      </c>
      <c r="C2872" s="180"/>
      <c r="D2872" s="165">
        <v>64526</v>
      </c>
      <c r="E2872" s="158">
        <v>212081220</v>
      </c>
      <c r="F2872" s="82" t="s">
        <v>1536</v>
      </c>
      <c r="G2872" s="181"/>
    </row>
    <row r="2873" spans="1:7" ht="22.5">
      <c r="A2873" s="70">
        <v>540806</v>
      </c>
      <c r="B2873" s="71" t="s">
        <v>2261</v>
      </c>
      <c r="C2873" s="180"/>
      <c r="D2873" s="165">
        <v>248410</v>
      </c>
      <c r="E2873" s="158">
        <v>210081300</v>
      </c>
      <c r="F2873" s="82" t="s">
        <v>1537</v>
      </c>
      <c r="G2873" s="181"/>
    </row>
    <row r="2874" spans="1:7" ht="22.5">
      <c r="A2874" s="70">
        <v>540806</v>
      </c>
      <c r="B2874" s="71" t="s">
        <v>2261</v>
      </c>
      <c r="C2874" s="180"/>
      <c r="D2874" s="165">
        <v>84943</v>
      </c>
      <c r="E2874" s="158">
        <v>219181591</v>
      </c>
      <c r="F2874" s="82" t="s">
        <v>1538</v>
      </c>
      <c r="G2874" s="181"/>
    </row>
    <row r="2875" spans="1:7" ht="22.5">
      <c r="A2875" s="70">
        <v>540806</v>
      </c>
      <c r="B2875" s="71" t="s">
        <v>2261</v>
      </c>
      <c r="C2875" s="180"/>
      <c r="D2875" s="165">
        <v>637096</v>
      </c>
      <c r="E2875" s="158">
        <v>213681736</v>
      </c>
      <c r="F2875" s="82" t="s">
        <v>1539</v>
      </c>
      <c r="G2875" s="181"/>
    </row>
    <row r="2876" spans="1:7" ht="22.5">
      <c r="A2876" s="70">
        <v>540806</v>
      </c>
      <c r="B2876" s="71" t="s">
        <v>2261</v>
      </c>
      <c r="C2876" s="180"/>
      <c r="D2876" s="165">
        <v>882595</v>
      </c>
      <c r="E2876" s="158">
        <v>219481794</v>
      </c>
      <c r="F2876" s="82" t="s">
        <v>1540</v>
      </c>
      <c r="G2876" s="181"/>
    </row>
    <row r="2877" spans="1:7" ht="22.5">
      <c r="A2877" s="70">
        <v>540806</v>
      </c>
      <c r="B2877" s="71" t="s">
        <v>2261</v>
      </c>
      <c r="C2877" s="180"/>
      <c r="D2877" s="165">
        <v>1281344</v>
      </c>
      <c r="E2877" s="158">
        <v>210185001</v>
      </c>
      <c r="F2877" s="82" t="s">
        <v>1541</v>
      </c>
      <c r="G2877" s="181"/>
    </row>
    <row r="2878" spans="1:7" ht="22.5">
      <c r="A2878" s="70">
        <v>540806</v>
      </c>
      <c r="B2878" s="71" t="s">
        <v>2261</v>
      </c>
      <c r="C2878" s="180"/>
      <c r="D2878" s="165">
        <v>417217</v>
      </c>
      <c r="E2878" s="158">
        <v>211085010</v>
      </c>
      <c r="F2878" s="82" t="s">
        <v>1542</v>
      </c>
      <c r="G2878" s="181"/>
    </row>
    <row r="2879" spans="1:7" ht="22.5">
      <c r="A2879" s="70">
        <v>540806</v>
      </c>
      <c r="B2879" s="71" t="s">
        <v>2261</v>
      </c>
      <c r="C2879" s="180"/>
      <c r="D2879" s="165">
        <v>20764</v>
      </c>
      <c r="E2879" s="158">
        <v>211585015</v>
      </c>
      <c r="F2879" s="82" t="s">
        <v>1543</v>
      </c>
      <c r="G2879" s="181"/>
    </row>
    <row r="2880" spans="1:7" ht="22.5">
      <c r="A2880" s="70">
        <v>540806</v>
      </c>
      <c r="B2880" s="71" t="s">
        <v>2261</v>
      </c>
      <c r="C2880" s="180"/>
      <c r="D2880" s="165">
        <v>224248</v>
      </c>
      <c r="E2880" s="158">
        <v>212585125</v>
      </c>
      <c r="F2880" s="82" t="s">
        <v>1544</v>
      </c>
      <c r="G2880" s="181"/>
    </row>
    <row r="2881" spans="1:7" ht="22.5">
      <c r="A2881" s="70">
        <v>540806</v>
      </c>
      <c r="B2881" s="71" t="s">
        <v>2261</v>
      </c>
      <c r="C2881" s="180"/>
      <c r="D2881" s="165">
        <v>28604</v>
      </c>
      <c r="E2881" s="158">
        <v>213685136</v>
      </c>
      <c r="F2881" s="82" t="s">
        <v>1545</v>
      </c>
      <c r="G2881" s="181"/>
    </row>
    <row r="2882" spans="1:7" ht="22.5">
      <c r="A2882" s="70">
        <v>540806</v>
      </c>
      <c r="B2882" s="71" t="s">
        <v>2261</v>
      </c>
      <c r="C2882" s="180"/>
      <c r="D2882" s="165">
        <v>177869</v>
      </c>
      <c r="E2882" s="158">
        <v>213985139</v>
      </c>
      <c r="F2882" s="82" t="s">
        <v>1546</v>
      </c>
      <c r="G2882" s="181"/>
    </row>
    <row r="2883" spans="1:8" ht="22.5">
      <c r="A2883" s="70">
        <v>540806</v>
      </c>
      <c r="B2883" s="71" t="s">
        <v>2261</v>
      </c>
      <c r="C2883" s="180"/>
      <c r="D2883" s="165">
        <v>189653</v>
      </c>
      <c r="E2883" s="158">
        <v>216285162</v>
      </c>
      <c r="F2883" s="82" t="s">
        <v>1547</v>
      </c>
      <c r="G2883" s="181"/>
      <c r="H2883" s="69"/>
    </row>
    <row r="2884" spans="1:7" ht="22.5">
      <c r="A2884" s="70">
        <v>540806</v>
      </c>
      <c r="B2884" s="71" t="s">
        <v>2261</v>
      </c>
      <c r="C2884" s="180"/>
      <c r="D2884" s="165">
        <v>180079</v>
      </c>
      <c r="E2884" s="158">
        <v>212585225</v>
      </c>
      <c r="F2884" s="82" t="s">
        <v>1548</v>
      </c>
      <c r="G2884" s="181"/>
    </row>
    <row r="2885" spans="1:7" ht="22.5">
      <c r="A2885" s="70">
        <v>540806</v>
      </c>
      <c r="B2885" s="71" t="s">
        <v>2261</v>
      </c>
      <c r="C2885" s="180"/>
      <c r="D2885" s="165">
        <v>177733</v>
      </c>
      <c r="E2885" s="158">
        <v>213085230</v>
      </c>
      <c r="F2885" s="82" t="s">
        <v>1549</v>
      </c>
      <c r="G2885" s="181"/>
    </row>
    <row r="2886" spans="1:7" ht="22.5">
      <c r="A2886" s="70">
        <v>540806</v>
      </c>
      <c r="B2886" s="71" t="s">
        <v>2261</v>
      </c>
      <c r="C2886" s="180"/>
      <c r="D2886" s="165">
        <v>457552</v>
      </c>
      <c r="E2886" s="158">
        <v>215085250</v>
      </c>
      <c r="F2886" s="82" t="s">
        <v>1550</v>
      </c>
      <c r="G2886" s="181"/>
    </row>
    <row r="2887" spans="1:7" ht="22.5">
      <c r="A2887" s="70">
        <v>540806</v>
      </c>
      <c r="B2887" s="71" t="s">
        <v>2261</v>
      </c>
      <c r="C2887" s="180"/>
      <c r="D2887" s="165">
        <v>136312</v>
      </c>
      <c r="E2887" s="158">
        <v>216385263</v>
      </c>
      <c r="F2887" s="82" t="s">
        <v>1551</v>
      </c>
      <c r="G2887" s="181"/>
    </row>
    <row r="2888" spans="1:7" ht="22.5">
      <c r="A2888" s="70">
        <v>540806</v>
      </c>
      <c r="B2888" s="71" t="s">
        <v>2261</v>
      </c>
      <c r="C2888" s="180"/>
      <c r="D2888" s="165">
        <v>20285</v>
      </c>
      <c r="E2888" s="158">
        <v>217985279</v>
      </c>
      <c r="F2888" s="82" t="s">
        <v>1552</v>
      </c>
      <c r="G2888" s="181"/>
    </row>
    <row r="2889" spans="1:7" ht="22.5">
      <c r="A2889" s="70">
        <v>540806</v>
      </c>
      <c r="B2889" s="71" t="s">
        <v>2261</v>
      </c>
      <c r="C2889" s="180"/>
      <c r="D2889" s="165">
        <v>65491</v>
      </c>
      <c r="E2889" s="158">
        <v>210085300</v>
      </c>
      <c r="F2889" s="82" t="s">
        <v>3199</v>
      </c>
      <c r="G2889" s="181"/>
    </row>
    <row r="2890" spans="1:7" ht="22.5">
      <c r="A2890" s="70">
        <v>540806</v>
      </c>
      <c r="B2890" s="71" t="s">
        <v>2261</v>
      </c>
      <c r="C2890" s="180"/>
      <c r="D2890" s="165">
        <v>33153</v>
      </c>
      <c r="E2890" s="158">
        <v>211585315</v>
      </c>
      <c r="F2890" s="82" t="s">
        <v>1553</v>
      </c>
      <c r="G2890" s="181"/>
    </row>
    <row r="2891" spans="1:7" ht="22.5">
      <c r="A2891" s="70">
        <v>540806</v>
      </c>
      <c r="B2891" s="71" t="s">
        <v>2261</v>
      </c>
      <c r="C2891" s="180"/>
      <c r="D2891" s="165">
        <v>106722</v>
      </c>
      <c r="E2891" s="158">
        <v>212585325</v>
      </c>
      <c r="F2891" s="82" t="s">
        <v>1554</v>
      </c>
      <c r="G2891" s="181"/>
    </row>
    <row r="2892" spans="1:7" ht="22.5">
      <c r="A2892" s="70">
        <v>540806</v>
      </c>
      <c r="B2892" s="71" t="s">
        <v>2261</v>
      </c>
      <c r="C2892" s="180"/>
      <c r="D2892" s="165">
        <v>179006</v>
      </c>
      <c r="E2892" s="158">
        <v>210085400</v>
      </c>
      <c r="F2892" s="82" t="s">
        <v>1555</v>
      </c>
      <c r="G2892" s="181"/>
    </row>
    <row r="2893" spans="1:7" ht="22.5">
      <c r="A2893" s="70">
        <v>540806</v>
      </c>
      <c r="B2893" s="71" t="s">
        <v>2261</v>
      </c>
      <c r="C2893" s="180"/>
      <c r="D2893" s="165">
        <v>269007</v>
      </c>
      <c r="E2893" s="158">
        <v>211085410</v>
      </c>
      <c r="F2893" s="82" t="s">
        <v>1556</v>
      </c>
      <c r="G2893" s="181"/>
    </row>
    <row r="2894" spans="1:7" ht="22.5">
      <c r="A2894" s="70">
        <v>540806</v>
      </c>
      <c r="B2894" s="71" t="s">
        <v>2261</v>
      </c>
      <c r="C2894" s="180"/>
      <c r="D2894" s="165">
        <v>188429</v>
      </c>
      <c r="E2894" s="158">
        <v>213085430</v>
      </c>
      <c r="F2894" s="82" t="s">
        <v>1557</v>
      </c>
      <c r="G2894" s="181"/>
    </row>
    <row r="2895" spans="1:7" ht="22.5">
      <c r="A2895" s="70">
        <v>540806</v>
      </c>
      <c r="B2895" s="71" t="s">
        <v>2261</v>
      </c>
      <c r="C2895" s="180"/>
      <c r="D2895" s="165">
        <v>298884</v>
      </c>
      <c r="E2895" s="158">
        <v>214085440</v>
      </c>
      <c r="F2895" s="82" t="s">
        <v>491</v>
      </c>
      <c r="G2895" s="181"/>
    </row>
    <row r="2896" spans="1:7" ht="22.5">
      <c r="A2896" s="70">
        <v>540806</v>
      </c>
      <c r="B2896" s="71" t="s">
        <v>2261</v>
      </c>
      <c r="C2896" s="180"/>
      <c r="D2896" s="165">
        <v>739202</v>
      </c>
      <c r="E2896" s="169">
        <v>210186001</v>
      </c>
      <c r="F2896" s="82" t="s">
        <v>2271</v>
      </c>
      <c r="G2896" s="181"/>
    </row>
    <row r="2897" spans="1:7" ht="22.5">
      <c r="A2897" s="70">
        <v>540806</v>
      </c>
      <c r="B2897" s="71" t="s">
        <v>2261</v>
      </c>
      <c r="C2897" s="180"/>
      <c r="D2897" s="165">
        <v>69142</v>
      </c>
      <c r="E2897" s="169">
        <v>211986219</v>
      </c>
      <c r="F2897" s="82" t="s">
        <v>1558</v>
      </c>
      <c r="G2897" s="181"/>
    </row>
    <row r="2898" spans="1:7" ht="22.5">
      <c r="A2898" s="70">
        <v>540806</v>
      </c>
      <c r="B2898" s="71" t="s">
        <v>2261</v>
      </c>
      <c r="C2898" s="180"/>
      <c r="D2898" s="165">
        <v>677910</v>
      </c>
      <c r="E2898" s="158">
        <v>212086320</v>
      </c>
      <c r="F2898" s="82" t="s">
        <v>1559</v>
      </c>
      <c r="G2898" s="181"/>
    </row>
    <row r="2899" spans="1:7" ht="22.5">
      <c r="A2899" s="70">
        <v>540806</v>
      </c>
      <c r="B2899" s="71" t="s">
        <v>2261</v>
      </c>
      <c r="C2899" s="180"/>
      <c r="D2899" s="165">
        <v>1004858</v>
      </c>
      <c r="E2899" s="158">
        <v>216886568</v>
      </c>
      <c r="F2899" s="82" t="s">
        <v>2272</v>
      </c>
      <c r="G2899" s="181"/>
    </row>
    <row r="2900" spans="1:7" ht="22.5">
      <c r="A2900" s="70">
        <v>540806</v>
      </c>
      <c r="B2900" s="71" t="s">
        <v>2261</v>
      </c>
      <c r="C2900" s="180"/>
      <c r="D2900" s="165">
        <v>197406</v>
      </c>
      <c r="E2900" s="158">
        <v>216986569</v>
      </c>
      <c r="F2900" s="82" t="s">
        <v>1560</v>
      </c>
      <c r="G2900" s="181"/>
    </row>
    <row r="2901" spans="1:7" ht="22.5">
      <c r="A2901" s="70">
        <v>540806</v>
      </c>
      <c r="B2901" s="71" t="s">
        <v>2261</v>
      </c>
      <c r="C2901" s="180"/>
      <c r="D2901" s="165">
        <v>564732</v>
      </c>
      <c r="E2901" s="158">
        <v>217186571</v>
      </c>
      <c r="F2901" s="82" t="s">
        <v>1561</v>
      </c>
      <c r="G2901" s="181"/>
    </row>
    <row r="2902" spans="1:7" ht="22.5">
      <c r="A2902" s="70">
        <v>540806</v>
      </c>
      <c r="B2902" s="71" t="s">
        <v>2261</v>
      </c>
      <c r="C2902" s="180"/>
      <c r="D2902" s="165">
        <v>389985</v>
      </c>
      <c r="E2902" s="169">
        <v>217386573</v>
      </c>
      <c r="F2902" s="82" t="s">
        <v>1562</v>
      </c>
      <c r="G2902" s="181"/>
    </row>
    <row r="2903" spans="1:7" ht="22.5">
      <c r="A2903" s="70">
        <v>540806</v>
      </c>
      <c r="B2903" s="71" t="s">
        <v>2261</v>
      </c>
      <c r="C2903" s="180"/>
      <c r="D2903" s="165">
        <v>232471</v>
      </c>
      <c r="E2903" s="169">
        <v>214986749</v>
      </c>
      <c r="F2903" s="82" t="s">
        <v>2273</v>
      </c>
      <c r="G2903" s="181"/>
    </row>
    <row r="2904" spans="1:7" ht="22.5">
      <c r="A2904" s="70">
        <v>540806</v>
      </c>
      <c r="B2904" s="71" t="s">
        <v>2261</v>
      </c>
      <c r="C2904" s="180"/>
      <c r="D2904" s="165">
        <v>117070</v>
      </c>
      <c r="E2904" s="169">
        <v>215586755</v>
      </c>
      <c r="F2904" s="82" t="s">
        <v>3203</v>
      </c>
      <c r="G2904" s="181"/>
    </row>
    <row r="2905" spans="1:7" ht="22.5">
      <c r="A2905" s="70">
        <v>540806</v>
      </c>
      <c r="B2905" s="71" t="s">
        <v>2261</v>
      </c>
      <c r="C2905" s="180"/>
      <c r="D2905" s="165">
        <v>163034</v>
      </c>
      <c r="E2905" s="169">
        <v>216086760</v>
      </c>
      <c r="F2905" s="82" t="s">
        <v>1283</v>
      </c>
      <c r="G2905" s="181"/>
    </row>
    <row r="2906" spans="1:7" ht="22.5">
      <c r="A2906" s="70">
        <v>540806</v>
      </c>
      <c r="B2906" s="71" t="s">
        <v>2261</v>
      </c>
      <c r="C2906" s="180"/>
      <c r="D2906" s="165">
        <v>543219</v>
      </c>
      <c r="E2906" s="169">
        <v>216586865</v>
      </c>
      <c r="F2906" s="82" t="s">
        <v>1563</v>
      </c>
      <c r="G2906" s="181"/>
    </row>
    <row r="2907" spans="1:7" ht="22.5">
      <c r="A2907" s="70">
        <v>540806</v>
      </c>
      <c r="B2907" s="71" t="s">
        <v>2261</v>
      </c>
      <c r="C2907" s="180"/>
      <c r="D2907" s="165">
        <v>379629</v>
      </c>
      <c r="E2907" s="169">
        <v>218586885</v>
      </c>
      <c r="F2907" s="82" t="s">
        <v>1564</v>
      </c>
      <c r="G2907" s="181"/>
    </row>
    <row r="2908" spans="1:7" ht="22.5">
      <c r="A2908" s="70">
        <v>540806</v>
      </c>
      <c r="B2908" s="71" t="s">
        <v>2261</v>
      </c>
      <c r="C2908" s="180"/>
      <c r="D2908" s="165">
        <v>263316</v>
      </c>
      <c r="E2908" s="169" t="s">
        <v>1565</v>
      </c>
      <c r="F2908" s="82" t="s">
        <v>2994</v>
      </c>
      <c r="G2908" s="181"/>
    </row>
    <row r="2909" spans="1:7" ht="22.5">
      <c r="A2909" s="70">
        <v>540806</v>
      </c>
      <c r="B2909" s="71" t="s">
        <v>2261</v>
      </c>
      <c r="C2909" s="180"/>
      <c r="D2909" s="165">
        <v>52595</v>
      </c>
      <c r="E2909" s="169">
        <v>216488564</v>
      </c>
      <c r="F2909" s="82" t="s">
        <v>1566</v>
      </c>
      <c r="G2909" s="181"/>
    </row>
    <row r="2910" spans="1:7" ht="22.5">
      <c r="A2910" s="70">
        <v>540806</v>
      </c>
      <c r="B2910" s="71" t="s">
        <v>2261</v>
      </c>
      <c r="C2910" s="180"/>
      <c r="D2910" s="165">
        <v>713835</v>
      </c>
      <c r="E2910" s="158">
        <v>210191001</v>
      </c>
      <c r="F2910" s="82" t="s">
        <v>1567</v>
      </c>
      <c r="G2910" s="181"/>
    </row>
    <row r="2911" spans="1:7" ht="22.5">
      <c r="A2911" s="70">
        <v>540806</v>
      </c>
      <c r="B2911" s="71" t="s">
        <v>2261</v>
      </c>
      <c r="C2911" s="180"/>
      <c r="D2911" s="165">
        <v>177949</v>
      </c>
      <c r="E2911" s="158">
        <v>214091540</v>
      </c>
      <c r="F2911" s="82" t="s">
        <v>1568</v>
      </c>
      <c r="G2911" s="181"/>
    </row>
    <row r="2912" spans="1:7" ht="22.5">
      <c r="A2912" s="70">
        <v>540806</v>
      </c>
      <c r="B2912" s="71" t="s">
        <v>2261</v>
      </c>
      <c r="C2912" s="180"/>
      <c r="D2912" s="165">
        <v>731898</v>
      </c>
      <c r="E2912" s="169">
        <v>210194001</v>
      </c>
      <c r="F2912" s="82" t="s">
        <v>1569</v>
      </c>
      <c r="G2912" s="181"/>
    </row>
    <row r="2913" spans="1:7" ht="22.5">
      <c r="A2913" s="70">
        <v>540806</v>
      </c>
      <c r="B2913" s="71" t="s">
        <v>2261</v>
      </c>
      <c r="C2913" s="180"/>
      <c r="D2913" s="165">
        <v>931472</v>
      </c>
      <c r="E2913" s="169">
        <v>210195001</v>
      </c>
      <c r="F2913" s="82" t="s">
        <v>1570</v>
      </c>
      <c r="G2913" s="181"/>
    </row>
    <row r="2914" spans="1:7" ht="22.5">
      <c r="A2914" s="70">
        <v>540806</v>
      </c>
      <c r="B2914" s="71" t="s">
        <v>2261</v>
      </c>
      <c r="C2914" s="180"/>
      <c r="D2914" s="165">
        <v>128530</v>
      </c>
      <c r="E2914" s="158">
        <v>211595015</v>
      </c>
      <c r="F2914" s="82" t="s">
        <v>3304</v>
      </c>
      <c r="G2914" s="181"/>
    </row>
    <row r="2915" spans="1:7" ht="22.5">
      <c r="A2915" s="70">
        <v>540806</v>
      </c>
      <c r="B2915" s="71" t="s">
        <v>2261</v>
      </c>
      <c r="C2915" s="180"/>
      <c r="D2915" s="165">
        <v>288879</v>
      </c>
      <c r="E2915" s="169">
        <v>212595025</v>
      </c>
      <c r="F2915" s="82" t="s">
        <v>1571</v>
      </c>
      <c r="G2915" s="181"/>
    </row>
    <row r="2916" spans="1:7" ht="22.5">
      <c r="A2916" s="70">
        <v>540806</v>
      </c>
      <c r="B2916" s="71" t="s">
        <v>2261</v>
      </c>
      <c r="C2916" s="180"/>
      <c r="D2916" s="165">
        <v>126735</v>
      </c>
      <c r="E2916" s="169">
        <v>210095200</v>
      </c>
      <c r="F2916" s="82" t="s">
        <v>567</v>
      </c>
      <c r="G2916" s="181"/>
    </row>
    <row r="2917" spans="1:7" ht="22.5">
      <c r="A2917" s="70">
        <v>540806</v>
      </c>
      <c r="B2917" s="71" t="s">
        <v>2261</v>
      </c>
      <c r="C2917" s="180"/>
      <c r="D2917" s="165">
        <v>534645</v>
      </c>
      <c r="E2917" s="158">
        <v>210197001</v>
      </c>
      <c r="F2917" s="82" t="s">
        <v>1572</v>
      </c>
      <c r="G2917" s="181"/>
    </row>
    <row r="2918" spans="1:7" ht="22.5">
      <c r="A2918" s="70">
        <v>540806</v>
      </c>
      <c r="B2918" s="71" t="s">
        <v>2261</v>
      </c>
      <c r="C2918" s="180"/>
      <c r="D2918" s="165">
        <v>55418</v>
      </c>
      <c r="E2918" s="158">
        <v>216197161</v>
      </c>
      <c r="F2918" s="82" t="s">
        <v>1573</v>
      </c>
      <c r="G2918" s="181"/>
    </row>
    <row r="2919" spans="1:7" ht="22.5">
      <c r="A2919" s="70">
        <v>540806</v>
      </c>
      <c r="B2919" s="71" t="s">
        <v>2261</v>
      </c>
      <c r="C2919" s="180"/>
      <c r="D2919" s="165">
        <v>22271</v>
      </c>
      <c r="E2919" s="158">
        <v>216697666</v>
      </c>
      <c r="F2919" s="82" t="s">
        <v>1574</v>
      </c>
      <c r="G2919" s="181"/>
    </row>
    <row r="2920" spans="1:7" ht="22.5">
      <c r="A2920" s="70">
        <v>540806</v>
      </c>
      <c r="B2920" s="71" t="s">
        <v>2261</v>
      </c>
      <c r="C2920" s="180"/>
      <c r="D2920" s="165">
        <v>263679</v>
      </c>
      <c r="E2920" s="158">
        <v>210199001</v>
      </c>
      <c r="F2920" s="82" t="s">
        <v>1575</v>
      </c>
      <c r="G2920" s="181"/>
    </row>
    <row r="2921" spans="1:7" ht="22.5">
      <c r="A2921" s="70">
        <v>540806</v>
      </c>
      <c r="B2921" s="71" t="s">
        <v>2261</v>
      </c>
      <c r="C2921" s="180"/>
      <c r="D2921" s="165">
        <v>184441</v>
      </c>
      <c r="E2921" s="158">
        <v>212499524</v>
      </c>
      <c r="F2921" s="82" t="s">
        <v>1576</v>
      </c>
      <c r="G2921" s="181"/>
    </row>
    <row r="2922" spans="1:7" ht="22.5">
      <c r="A2922" s="70">
        <v>540806</v>
      </c>
      <c r="B2922" s="71" t="s">
        <v>2261</v>
      </c>
      <c r="C2922" s="180"/>
      <c r="D2922" s="165">
        <v>83059</v>
      </c>
      <c r="E2922" s="158">
        <v>212499624</v>
      </c>
      <c r="F2922" s="82" t="s">
        <v>1577</v>
      </c>
      <c r="G2922" s="181"/>
    </row>
    <row r="2923" spans="1:7" ht="22.5">
      <c r="A2923" s="70">
        <v>540806</v>
      </c>
      <c r="B2923" s="71" t="s">
        <v>2261</v>
      </c>
      <c r="C2923" s="180"/>
      <c r="D2923" s="165">
        <v>889108</v>
      </c>
      <c r="E2923" s="158">
        <v>217399773</v>
      </c>
      <c r="F2923" s="82" t="s">
        <v>1578</v>
      </c>
      <c r="G2923" s="181"/>
    </row>
    <row r="2924" spans="1:7" ht="12.75">
      <c r="A2924" s="70">
        <v>570501</v>
      </c>
      <c r="B2924" s="71" t="s">
        <v>2274</v>
      </c>
      <c r="C2924" s="180"/>
      <c r="D2924" s="165">
        <v>13328</v>
      </c>
      <c r="E2924" s="154" t="s">
        <v>2963</v>
      </c>
      <c r="F2924" s="82" t="s">
        <v>2275</v>
      </c>
      <c r="G2924" s="181"/>
    </row>
    <row r="2925" spans="1:7" ht="12.75">
      <c r="A2925" s="70">
        <v>570502</v>
      </c>
      <c r="B2925" s="71" t="s">
        <v>2125</v>
      </c>
      <c r="C2925" s="180"/>
      <c r="D2925" s="165">
        <v>190382</v>
      </c>
      <c r="E2925" s="154" t="s">
        <v>2963</v>
      </c>
      <c r="F2925" s="82" t="s">
        <v>2275</v>
      </c>
      <c r="G2925" s="181"/>
    </row>
    <row r="2926" spans="1:7" ht="12.75">
      <c r="A2926" s="70">
        <v>570505</v>
      </c>
      <c r="B2926" s="71" t="s">
        <v>2276</v>
      </c>
      <c r="C2926" s="180"/>
      <c r="D2926" s="165">
        <v>3257990</v>
      </c>
      <c r="E2926" s="154" t="s">
        <v>2963</v>
      </c>
      <c r="F2926" s="80" t="s">
        <v>2275</v>
      </c>
      <c r="G2926" s="181"/>
    </row>
    <row r="2927" spans="1:7" ht="12.75">
      <c r="A2927" s="70">
        <v>570506</v>
      </c>
      <c r="B2927" s="71" t="s">
        <v>2277</v>
      </c>
      <c r="C2927" s="162"/>
      <c r="D2927" s="165">
        <v>203526</v>
      </c>
      <c r="E2927" s="154" t="s">
        <v>2963</v>
      </c>
      <c r="F2927" s="80" t="s">
        <v>2275</v>
      </c>
      <c r="G2927" s="181"/>
    </row>
    <row r="2928" spans="1:7" ht="12.75">
      <c r="A2928" s="70">
        <v>572080</v>
      </c>
      <c r="B2928" s="71" t="s">
        <v>2278</v>
      </c>
      <c r="C2928" s="162"/>
      <c r="D2928" s="165">
        <v>23792385</v>
      </c>
      <c r="E2928" s="154" t="s">
        <v>2963</v>
      </c>
      <c r="F2928" s="80" t="s">
        <v>2275</v>
      </c>
      <c r="G2928" s="181"/>
    </row>
    <row r="2929" spans="1:7" ht="12.75">
      <c r="A2929" s="70">
        <v>572201</v>
      </c>
      <c r="B2929" s="71" t="s">
        <v>2279</v>
      </c>
      <c r="C2929" s="162"/>
      <c r="D2929" s="165">
        <v>3193382</v>
      </c>
      <c r="E2929" s="154" t="s">
        <v>2963</v>
      </c>
      <c r="F2929" s="80" t="s">
        <v>2275</v>
      </c>
      <c r="G2929" s="102"/>
    </row>
    <row r="2930" ht="12.75"/>
    <row r="2931" ht="12.75"/>
    <row r="2936" spans="2:5" ht="12.75">
      <c r="B2936" s="104" t="s">
        <v>37</v>
      </c>
      <c r="C2936" s="104" t="s">
        <v>1591</v>
      </c>
      <c r="D2936" s="212" t="s">
        <v>2280</v>
      </c>
      <c r="E2936" s="212"/>
    </row>
    <row r="2937" spans="2:5" ht="22.5">
      <c r="B2937" s="105" t="s">
        <v>2281</v>
      </c>
      <c r="C2937" s="105" t="s">
        <v>2282</v>
      </c>
      <c r="D2937" s="105" t="s">
        <v>2283</v>
      </c>
      <c r="E2937" s="105" t="s">
        <v>1591</v>
      </c>
    </row>
    <row r="2938" spans="2:5" ht="12.75">
      <c r="B2938" s="105"/>
      <c r="C2938" s="105" t="s">
        <v>1591</v>
      </c>
      <c r="D2938" s="105" t="s">
        <v>1591</v>
      </c>
      <c r="E2938" s="105" t="s">
        <v>1591</v>
      </c>
    </row>
    <row r="2939" spans="2:5" ht="12.75">
      <c r="B2939" s="105"/>
      <c r="C2939" s="105"/>
      <c r="D2939" s="183"/>
      <c r="E2939" s="183"/>
    </row>
    <row r="2940" spans="2:5" ht="12.75">
      <c r="B2940" s="104" t="s">
        <v>1591</v>
      </c>
      <c r="C2940" s="105"/>
      <c r="D2940" s="183"/>
      <c r="E2940" s="183"/>
    </row>
    <row r="2941" spans="2:5" ht="12.75">
      <c r="B2941" s="105" t="s">
        <v>1591</v>
      </c>
      <c r="C2941" s="105"/>
      <c r="D2941" s="183"/>
      <c r="E2941" s="183"/>
    </row>
    <row r="2942" spans="2:5" ht="12.75">
      <c r="B2942" s="106" t="s">
        <v>41</v>
      </c>
      <c r="C2942" s="183"/>
      <c r="D2942" s="183"/>
      <c r="E2942" s="183"/>
    </row>
    <row r="2943" spans="2:5" ht="12.75">
      <c r="B2943" s="107" t="s">
        <v>42</v>
      </c>
      <c r="C2943" s="183"/>
      <c r="D2943" s="183"/>
      <c r="E2943" s="183"/>
    </row>
    <row r="2944" spans="2:5" ht="12.75">
      <c r="B2944" s="107" t="s">
        <v>43</v>
      </c>
      <c r="C2944" s="183"/>
      <c r="D2944" s="183"/>
      <c r="E2944" s="183"/>
    </row>
  </sheetData>
  <sheetProtection password="8D25" sheet="1" formatCells="0" formatColumns="0" formatRows="0" insertColumns="0" insertRows="0" insertHyperlinks="0" deleteColumns="0" deleteRows="0" sort="0" autoFilter="0" pivotTables="0"/>
  <mergeCells count="1">
    <mergeCell ref="D2936:E2936"/>
  </mergeCells>
  <printOptions/>
  <pageMargins left="0.75" right="0.75" top="1" bottom="1" header="0" footer="0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220"/>
  <sheetViews>
    <sheetView workbookViewId="0" topLeftCell="A1">
      <selection activeCell="B20" sqref="B20"/>
    </sheetView>
  </sheetViews>
  <sheetFormatPr defaultColWidth="11.421875" defaultRowHeight="12.75"/>
  <cols>
    <col min="1" max="1" width="10.140625" style="52" bestFit="1" customWidth="1"/>
    <col min="2" max="2" width="30.421875" style="52" customWidth="1"/>
    <col min="3" max="4" width="11.28125" style="53" customWidth="1"/>
    <col min="5" max="5" width="8.7109375" style="52" customWidth="1"/>
    <col min="6" max="6" width="30.57421875" style="52" customWidth="1"/>
    <col min="7" max="8" width="10.8515625" style="53" customWidth="1"/>
    <col min="9" max="16384" width="11.421875" style="52" customWidth="1"/>
  </cols>
  <sheetData>
    <row r="1" spans="1:8" ht="11.25">
      <c r="A1" s="213" t="s">
        <v>1597</v>
      </c>
      <c r="B1" s="213"/>
      <c r="C1" s="213"/>
      <c r="D1" s="213"/>
      <c r="E1" s="213"/>
      <c r="F1" s="213"/>
      <c r="G1" s="213"/>
      <c r="H1" s="213"/>
    </row>
    <row r="2" spans="1:8" ht="11.25">
      <c r="A2" s="213" t="s">
        <v>2294</v>
      </c>
      <c r="B2" s="213"/>
      <c r="C2" s="213"/>
      <c r="D2" s="213"/>
      <c r="E2" s="213"/>
      <c r="F2" s="213"/>
      <c r="G2" s="213"/>
      <c r="H2" s="213"/>
    </row>
    <row r="3" spans="1:8" ht="11.25">
      <c r="A3" s="185" t="s">
        <v>2295</v>
      </c>
      <c r="B3" s="186"/>
      <c r="C3" s="187"/>
      <c r="D3" s="187"/>
      <c r="E3" s="186"/>
      <c r="F3" s="186"/>
      <c r="G3" s="187"/>
      <c r="H3" s="187"/>
    </row>
    <row r="4" spans="1:8" ht="11.25">
      <c r="A4" s="213" t="s">
        <v>2296</v>
      </c>
      <c r="B4" s="213"/>
      <c r="C4" s="213"/>
      <c r="D4" s="213"/>
      <c r="E4" s="213"/>
      <c r="F4" s="213"/>
      <c r="G4" s="213"/>
      <c r="H4" s="213"/>
    </row>
    <row r="5" spans="1:8" ht="11.25">
      <c r="A5" s="213" t="s">
        <v>44</v>
      </c>
      <c r="B5" s="213"/>
      <c r="C5" s="213"/>
      <c r="D5" s="213"/>
      <c r="E5" s="213"/>
      <c r="F5" s="213"/>
      <c r="G5" s="213"/>
      <c r="H5" s="213"/>
    </row>
    <row r="6" spans="1:8" ht="12.75" customHeight="1">
      <c r="A6" s="188"/>
      <c r="B6" s="188"/>
      <c r="C6" s="189">
        <v>2004</v>
      </c>
      <c r="D6" s="189">
        <v>2003</v>
      </c>
      <c r="E6" s="188"/>
      <c r="F6" s="188"/>
      <c r="G6" s="189">
        <v>2004</v>
      </c>
      <c r="H6" s="189">
        <v>2003</v>
      </c>
    </row>
    <row r="7" spans="1:8" ht="11.25">
      <c r="A7" s="188"/>
      <c r="B7" s="188"/>
      <c r="C7" s="189" t="s">
        <v>2297</v>
      </c>
      <c r="D7" s="189" t="s">
        <v>2297</v>
      </c>
      <c r="E7" s="188"/>
      <c r="F7" s="188"/>
      <c r="G7" s="189" t="s">
        <v>2297</v>
      </c>
      <c r="H7" s="189" t="s">
        <v>2297</v>
      </c>
    </row>
    <row r="8" spans="1:8" ht="11.25">
      <c r="A8" s="188" t="s">
        <v>2298</v>
      </c>
      <c r="B8" s="188" t="s">
        <v>1606</v>
      </c>
      <c r="C8" s="189" t="s">
        <v>2299</v>
      </c>
      <c r="D8" s="189" t="s">
        <v>2299</v>
      </c>
      <c r="E8" s="188" t="s">
        <v>2298</v>
      </c>
      <c r="F8" s="188" t="s">
        <v>1758</v>
      </c>
      <c r="G8" s="189" t="s">
        <v>2299</v>
      </c>
      <c r="H8" s="189" t="s">
        <v>2299</v>
      </c>
    </row>
    <row r="9" spans="1:8" ht="11.25">
      <c r="A9" s="188"/>
      <c r="B9" s="188"/>
      <c r="C9" s="189" t="s">
        <v>2300</v>
      </c>
      <c r="D9" s="189" t="s">
        <v>2300</v>
      </c>
      <c r="E9" s="188"/>
      <c r="F9" s="188"/>
      <c r="G9" s="189" t="s">
        <v>2300</v>
      </c>
      <c r="H9" s="189" t="s">
        <v>2300</v>
      </c>
    </row>
    <row r="10" spans="1:8" ht="11.25">
      <c r="A10" s="190"/>
      <c r="B10" s="190"/>
      <c r="C10" s="191"/>
      <c r="D10" s="191"/>
      <c r="E10" s="190"/>
      <c r="F10" s="190"/>
      <c r="G10" s="191"/>
      <c r="H10" s="191"/>
    </row>
    <row r="11" spans="2:8" ht="11.25">
      <c r="B11" s="51" t="s">
        <v>2301</v>
      </c>
      <c r="C11" s="192">
        <f>C13+C21+C27+C33+C45+C56+C80</f>
        <v>263997964</v>
      </c>
      <c r="D11" s="192">
        <f>D13+D21+D27+D33+D45+D56+D80</f>
        <v>200763955</v>
      </c>
      <c r="F11" s="51" t="s">
        <v>2302</v>
      </c>
      <c r="G11" s="192">
        <f>+G13+G21+G27+G32+G56+G60+G68+G77</f>
        <v>744842295</v>
      </c>
      <c r="H11" s="192">
        <f>+H13+H21+H27+H32+H56+H60+H68+H77</f>
        <v>676788560</v>
      </c>
    </row>
    <row r="12" ht="11.25">
      <c r="I12" s="53"/>
    </row>
    <row r="13" spans="1:8" ht="11.25">
      <c r="A13" s="52">
        <v>11</v>
      </c>
      <c r="B13" s="51" t="s">
        <v>2303</v>
      </c>
      <c r="C13" s="192">
        <f>SUM(C15:C19)</f>
        <v>10839591</v>
      </c>
      <c r="D13" s="192">
        <f>SUM(D15:D19)</f>
        <v>24986030</v>
      </c>
      <c r="E13" s="52">
        <v>21</v>
      </c>
      <c r="F13" s="51" t="s">
        <v>2304</v>
      </c>
      <c r="G13" s="192">
        <f>SUM(G15:G17)</f>
        <v>0</v>
      </c>
      <c r="H13" s="192">
        <f>SUM(H15:H17)</f>
        <v>0</v>
      </c>
    </row>
    <row r="15" spans="1:8" ht="11.25">
      <c r="A15" s="52">
        <v>1105</v>
      </c>
      <c r="B15" s="52" t="s">
        <v>2305</v>
      </c>
      <c r="C15" s="53">
        <v>0</v>
      </c>
      <c r="D15" s="53">
        <v>0</v>
      </c>
      <c r="E15" s="52">
        <v>2105</v>
      </c>
      <c r="F15" s="52" t="s">
        <v>2306</v>
      </c>
      <c r="G15" s="53">
        <v>0</v>
      </c>
      <c r="H15" s="53">
        <v>0</v>
      </c>
    </row>
    <row r="16" spans="1:8" ht="11.25">
      <c r="A16" s="52">
        <v>1110</v>
      </c>
      <c r="B16" s="52" t="s">
        <v>1748</v>
      </c>
      <c r="C16" s="53">
        <v>209667</v>
      </c>
      <c r="D16" s="53">
        <v>1439105</v>
      </c>
      <c r="E16" s="52">
        <v>2110</v>
      </c>
      <c r="F16" s="52" t="s">
        <v>2307</v>
      </c>
      <c r="G16" s="53">
        <v>0</v>
      </c>
      <c r="H16" s="53">
        <v>0</v>
      </c>
    </row>
    <row r="17" spans="1:8" ht="11.25">
      <c r="A17" s="52">
        <v>1115</v>
      </c>
      <c r="B17" s="52" t="s">
        <v>2308</v>
      </c>
      <c r="C17" s="53">
        <v>0</v>
      </c>
      <c r="D17" s="53">
        <v>0</v>
      </c>
      <c r="E17" s="52">
        <v>2115</v>
      </c>
      <c r="F17" s="52" t="s">
        <v>2309</v>
      </c>
      <c r="G17" s="53">
        <v>0</v>
      </c>
      <c r="H17" s="53">
        <v>0</v>
      </c>
    </row>
    <row r="18" spans="1:4" ht="11.25">
      <c r="A18" s="52">
        <v>1120</v>
      </c>
      <c r="B18" s="52" t="s">
        <v>2310</v>
      </c>
      <c r="C18" s="53">
        <v>0</v>
      </c>
      <c r="D18" s="53">
        <v>0</v>
      </c>
    </row>
    <row r="19" spans="1:4" ht="11.25">
      <c r="A19" s="52">
        <v>1125</v>
      </c>
      <c r="B19" s="52" t="s">
        <v>2311</v>
      </c>
      <c r="C19" s="53">
        <v>10629924</v>
      </c>
      <c r="D19" s="53">
        <v>23546925</v>
      </c>
    </row>
    <row r="21" spans="1:8" ht="11.25">
      <c r="A21" s="52">
        <v>12</v>
      </c>
      <c r="B21" s="51" t="s">
        <v>2312</v>
      </c>
      <c r="C21" s="192">
        <f>SUM(C22:C25)</f>
        <v>162349608</v>
      </c>
      <c r="D21" s="192">
        <f>SUM(D22:D25)</f>
        <v>124100842</v>
      </c>
      <c r="E21" s="52">
        <v>22</v>
      </c>
      <c r="F21" s="51" t="s">
        <v>2313</v>
      </c>
      <c r="G21" s="192">
        <f>SUM(G23:G24)</f>
        <v>132000</v>
      </c>
      <c r="H21" s="192">
        <f>SUM(H23:H24)</f>
        <v>132000</v>
      </c>
    </row>
    <row r="22" spans="1:6" ht="11.25">
      <c r="A22" s="52">
        <v>1201</v>
      </c>
      <c r="B22" s="52" t="s">
        <v>2314</v>
      </c>
      <c r="C22" s="53">
        <v>162349608</v>
      </c>
      <c r="D22" s="53">
        <v>124100842</v>
      </c>
      <c r="F22" s="51"/>
    </row>
    <row r="23" spans="1:8" ht="11.25">
      <c r="A23" s="52">
        <v>1205</v>
      </c>
      <c r="B23" s="52" t="s">
        <v>2315</v>
      </c>
      <c r="C23" s="53">
        <v>0</v>
      </c>
      <c r="D23" s="53">
        <v>0</v>
      </c>
      <c r="E23" s="52">
        <v>2205</v>
      </c>
      <c r="F23" s="52" t="s">
        <v>2316</v>
      </c>
      <c r="G23" s="53">
        <v>0</v>
      </c>
      <c r="H23" s="53">
        <v>0</v>
      </c>
    </row>
    <row r="24" spans="1:8" ht="11.25">
      <c r="A24" s="52">
        <v>1215</v>
      </c>
      <c r="B24" s="52" t="s">
        <v>2317</v>
      </c>
      <c r="C24" s="53">
        <v>0</v>
      </c>
      <c r="D24" s="53">
        <v>0</v>
      </c>
      <c r="E24" s="52">
        <v>2246</v>
      </c>
      <c r="F24" s="52" t="s">
        <v>2318</v>
      </c>
      <c r="G24" s="53">
        <v>132000</v>
      </c>
      <c r="H24" s="53">
        <v>132000</v>
      </c>
    </row>
    <row r="25" spans="1:4" ht="11.25">
      <c r="A25" s="52">
        <v>1280</v>
      </c>
      <c r="B25" s="52" t="s">
        <v>2319</v>
      </c>
      <c r="C25" s="53">
        <v>0</v>
      </c>
      <c r="D25" s="53">
        <v>0</v>
      </c>
    </row>
    <row r="27" spans="1:8" ht="11.25">
      <c r="A27" s="52">
        <v>13</v>
      </c>
      <c r="B27" s="51" t="s">
        <v>2320</v>
      </c>
      <c r="C27" s="192">
        <f>SUM(C28:C31)</f>
        <v>0</v>
      </c>
      <c r="D27" s="192">
        <f>SUM(D28:D31)</f>
        <v>0</v>
      </c>
      <c r="E27" s="52">
        <v>23</v>
      </c>
      <c r="F27" s="51" t="s">
        <v>2321</v>
      </c>
      <c r="G27" s="192">
        <f>SUM(G28:G29)</f>
        <v>0</v>
      </c>
      <c r="H27" s="192">
        <f>SUM(H28:H29)</f>
        <v>0</v>
      </c>
    </row>
    <row r="28" spans="1:8" ht="11.25">
      <c r="A28" s="52">
        <v>1305</v>
      </c>
      <c r="B28" s="52" t="s">
        <v>2322</v>
      </c>
      <c r="C28" s="53">
        <v>0</v>
      </c>
      <c r="D28" s="53">
        <v>0</v>
      </c>
      <c r="E28" s="52">
        <v>2305</v>
      </c>
      <c r="F28" s="52" t="s">
        <v>2323</v>
      </c>
      <c r="G28" s="53">
        <v>0</v>
      </c>
      <c r="H28" s="53">
        <v>0</v>
      </c>
    </row>
    <row r="29" spans="1:8" ht="11.25">
      <c r="A29" s="52">
        <v>1310</v>
      </c>
      <c r="B29" s="52" t="s">
        <v>2324</v>
      </c>
      <c r="C29" s="53">
        <v>0</v>
      </c>
      <c r="D29" s="53">
        <v>0</v>
      </c>
      <c r="E29" s="52">
        <v>2310</v>
      </c>
      <c r="F29" s="52" t="s">
        <v>2325</v>
      </c>
      <c r="G29" s="53">
        <v>0</v>
      </c>
      <c r="H29" s="53">
        <v>0</v>
      </c>
    </row>
    <row r="30" spans="1:4" ht="11.25">
      <c r="A30" s="52">
        <v>1315</v>
      </c>
      <c r="B30" s="52" t="s">
        <v>2326</v>
      </c>
      <c r="C30" s="53">
        <v>0</v>
      </c>
      <c r="D30" s="53">
        <v>0</v>
      </c>
    </row>
    <row r="31" spans="1:4" ht="11.25">
      <c r="A31" s="52">
        <v>1380</v>
      </c>
      <c r="B31" s="52" t="s">
        <v>2327</v>
      </c>
      <c r="C31" s="53">
        <v>0</v>
      </c>
      <c r="D31" s="53">
        <v>0</v>
      </c>
    </row>
    <row r="32" spans="5:9" ht="11.25">
      <c r="E32" s="52">
        <v>24</v>
      </c>
      <c r="F32" s="51" t="s">
        <v>2328</v>
      </c>
      <c r="G32" s="192">
        <f>SUM(G33:G52)</f>
        <v>744363907</v>
      </c>
      <c r="H32" s="192">
        <f>SUM(H33:H52)</f>
        <v>675973486</v>
      </c>
      <c r="I32" s="53"/>
    </row>
    <row r="33" spans="1:9" ht="11.25">
      <c r="A33" s="52">
        <v>14</v>
      </c>
      <c r="B33" s="51" t="s">
        <v>2329</v>
      </c>
      <c r="C33" s="192">
        <f>SUM(C34:C43)</f>
        <v>90700879</v>
      </c>
      <c r="D33" s="192">
        <f>SUM(D34:D43)</f>
        <v>51565253</v>
      </c>
      <c r="E33" s="52">
        <v>2401</v>
      </c>
      <c r="F33" s="52" t="s">
        <v>2330</v>
      </c>
      <c r="G33" s="53">
        <v>53346</v>
      </c>
      <c r="H33" s="53">
        <v>102145</v>
      </c>
      <c r="I33" s="53"/>
    </row>
    <row r="34" spans="1:4" ht="11.25">
      <c r="A34" s="52">
        <v>1401</v>
      </c>
      <c r="B34" s="52" t="s">
        <v>2331</v>
      </c>
      <c r="C34" s="53">
        <v>0</v>
      </c>
      <c r="D34" s="53">
        <v>0</v>
      </c>
    </row>
    <row r="35" spans="1:8" ht="11.25">
      <c r="A35" s="52">
        <v>1404</v>
      </c>
      <c r="B35" s="52" t="s">
        <v>2332</v>
      </c>
      <c r="C35" s="53">
        <v>1283937</v>
      </c>
      <c r="D35" s="53">
        <v>31129966</v>
      </c>
      <c r="E35" s="52">
        <v>2403</v>
      </c>
      <c r="F35" s="52" t="s">
        <v>2333</v>
      </c>
      <c r="G35" s="53">
        <v>743904419</v>
      </c>
      <c r="H35" s="53">
        <v>675735527</v>
      </c>
    </row>
    <row r="36" spans="1:8" ht="11.25">
      <c r="A36" s="52">
        <v>1410</v>
      </c>
      <c r="B36" s="52" t="s">
        <v>2334</v>
      </c>
      <c r="C36" s="53">
        <v>0</v>
      </c>
      <c r="D36" s="53">
        <v>0</v>
      </c>
      <c r="E36" s="52">
        <v>2406</v>
      </c>
      <c r="F36" s="52" t="s">
        <v>2335</v>
      </c>
      <c r="G36" s="53">
        <v>0</v>
      </c>
      <c r="H36" s="53">
        <v>0</v>
      </c>
    </row>
    <row r="37" spans="1:8" ht="11.25">
      <c r="A37" s="52">
        <v>1415</v>
      </c>
      <c r="B37" s="52" t="s">
        <v>2336</v>
      </c>
      <c r="C37" s="53">
        <v>0</v>
      </c>
      <c r="D37" s="53">
        <v>0</v>
      </c>
      <c r="E37" s="52">
        <v>2410</v>
      </c>
      <c r="F37" s="52" t="s">
        <v>2337</v>
      </c>
      <c r="G37" s="53">
        <v>0</v>
      </c>
      <c r="H37" s="53">
        <v>0</v>
      </c>
    </row>
    <row r="38" spans="1:8" ht="11.25">
      <c r="A38" s="52">
        <v>1420</v>
      </c>
      <c r="B38" s="52" t="s">
        <v>2338</v>
      </c>
      <c r="C38" s="53">
        <v>83964617</v>
      </c>
      <c r="D38" s="53">
        <v>20285006</v>
      </c>
      <c r="E38" s="52">
        <v>2415</v>
      </c>
      <c r="F38" s="52" t="s">
        <v>2339</v>
      </c>
      <c r="G38" s="53">
        <v>0</v>
      </c>
      <c r="H38" s="53">
        <v>0</v>
      </c>
    </row>
    <row r="39" spans="1:8" ht="11.25">
      <c r="A39" s="52">
        <v>1422</v>
      </c>
      <c r="B39" s="52" t="s">
        <v>2340</v>
      </c>
      <c r="C39" s="53">
        <v>0</v>
      </c>
      <c r="D39" s="53">
        <v>0</v>
      </c>
      <c r="E39" s="52">
        <v>2420</v>
      </c>
      <c r="F39" s="52" t="s">
        <v>2341</v>
      </c>
      <c r="G39" s="53">
        <v>0</v>
      </c>
      <c r="H39" s="53">
        <v>0</v>
      </c>
    </row>
    <row r="40" spans="1:8" ht="11.25">
      <c r="A40" s="52">
        <v>1425</v>
      </c>
      <c r="B40" s="52" t="s">
        <v>2342</v>
      </c>
      <c r="C40" s="53">
        <v>0</v>
      </c>
      <c r="D40" s="53">
        <v>0</v>
      </c>
      <c r="E40" s="52">
        <v>2425</v>
      </c>
      <c r="F40" s="52" t="s">
        <v>2343</v>
      </c>
      <c r="G40" s="53">
        <v>17065</v>
      </c>
      <c r="H40" s="53">
        <v>41011</v>
      </c>
    </row>
    <row r="41" spans="1:8" ht="11.25">
      <c r="A41" s="52">
        <v>1470</v>
      </c>
      <c r="B41" s="52" t="s">
        <v>1646</v>
      </c>
      <c r="C41" s="53">
        <v>5452325</v>
      </c>
      <c r="D41" s="53">
        <v>150281</v>
      </c>
      <c r="E41" s="52">
        <v>2430</v>
      </c>
      <c r="F41" s="52" t="s">
        <v>2344</v>
      </c>
      <c r="G41" s="53">
        <v>0</v>
      </c>
      <c r="H41" s="53">
        <v>0</v>
      </c>
    </row>
    <row r="42" spans="1:8" ht="11.25">
      <c r="A42" s="52">
        <v>1475</v>
      </c>
      <c r="B42" s="52" t="s">
        <v>2345</v>
      </c>
      <c r="C42" s="53">
        <v>0</v>
      </c>
      <c r="D42" s="53">
        <v>0</v>
      </c>
      <c r="E42" s="52">
        <v>2435</v>
      </c>
      <c r="F42" s="52" t="s">
        <v>2346</v>
      </c>
      <c r="G42" s="53">
        <v>0</v>
      </c>
      <c r="H42" s="53">
        <v>0</v>
      </c>
    </row>
    <row r="43" spans="1:8" ht="11.25">
      <c r="A43" s="52">
        <v>1480</v>
      </c>
      <c r="B43" s="52" t="s">
        <v>2347</v>
      </c>
      <c r="C43" s="53">
        <v>0</v>
      </c>
      <c r="D43" s="53">
        <v>0</v>
      </c>
      <c r="E43" s="52">
        <v>2436</v>
      </c>
      <c r="F43" s="52" t="s">
        <v>2348</v>
      </c>
      <c r="G43" s="53">
        <v>363086</v>
      </c>
      <c r="H43" s="53">
        <v>82514</v>
      </c>
    </row>
    <row r="44" spans="5:8" ht="11.25">
      <c r="E44" s="52">
        <v>2437</v>
      </c>
      <c r="F44" s="52" t="s">
        <v>2349</v>
      </c>
      <c r="G44" s="53">
        <v>25793</v>
      </c>
      <c r="H44" s="53">
        <v>5312</v>
      </c>
    </row>
    <row r="45" spans="1:7" ht="11.25">
      <c r="A45" s="52">
        <v>15</v>
      </c>
      <c r="B45" s="51" t="s">
        <v>1848</v>
      </c>
      <c r="C45" s="192">
        <f>SUM(C46:C53)</f>
        <v>0</v>
      </c>
      <c r="D45" s="192">
        <f>SUM(D46:D53)</f>
        <v>0</v>
      </c>
      <c r="G45" s="53">
        <v>0</v>
      </c>
    </row>
    <row r="46" spans="1:8" ht="11.25">
      <c r="A46" s="52">
        <v>1505</v>
      </c>
      <c r="B46" s="52" t="s">
        <v>2350</v>
      </c>
      <c r="C46" s="53">
        <v>0</v>
      </c>
      <c r="D46" s="53">
        <v>0</v>
      </c>
      <c r="E46" s="52">
        <v>2440</v>
      </c>
      <c r="F46" s="193" t="s">
        <v>2351</v>
      </c>
      <c r="G46" s="53">
        <v>45</v>
      </c>
      <c r="H46" s="53">
        <v>6827</v>
      </c>
    </row>
    <row r="47" spans="1:8" ht="11.25">
      <c r="A47" s="52">
        <v>1510</v>
      </c>
      <c r="B47" s="52" t="s">
        <v>2352</v>
      </c>
      <c r="C47" s="53">
        <v>0</v>
      </c>
      <c r="D47" s="53">
        <v>0</v>
      </c>
      <c r="E47" s="52">
        <v>2445</v>
      </c>
      <c r="F47" s="52" t="s">
        <v>2353</v>
      </c>
      <c r="G47" s="53">
        <v>0</v>
      </c>
      <c r="H47" s="53">
        <v>0</v>
      </c>
    </row>
    <row r="48" spans="1:8" ht="11.25">
      <c r="A48" s="52">
        <v>1515</v>
      </c>
      <c r="B48" s="52" t="s">
        <v>2354</v>
      </c>
      <c r="C48" s="53">
        <v>0</v>
      </c>
      <c r="D48" s="53">
        <v>0</v>
      </c>
      <c r="E48" s="52">
        <v>2450</v>
      </c>
      <c r="F48" s="52" t="s">
        <v>2355</v>
      </c>
      <c r="G48" s="53">
        <v>0</v>
      </c>
      <c r="H48" s="53">
        <v>0</v>
      </c>
    </row>
    <row r="49" spans="1:8" ht="11.25">
      <c r="A49" s="52">
        <v>1519</v>
      </c>
      <c r="B49" s="52" t="s">
        <v>2356</v>
      </c>
      <c r="C49" s="53">
        <v>0</v>
      </c>
      <c r="D49" s="53">
        <v>0</v>
      </c>
      <c r="E49" s="52">
        <v>2455</v>
      </c>
      <c r="F49" s="52" t="s">
        <v>2357</v>
      </c>
      <c r="G49" s="53">
        <v>153</v>
      </c>
      <c r="H49" s="53">
        <v>150</v>
      </c>
    </row>
    <row r="50" spans="1:8" ht="11.25">
      <c r="A50" s="52">
        <v>1520</v>
      </c>
      <c r="B50" s="52" t="s">
        <v>2358</v>
      </c>
      <c r="C50" s="53">
        <v>0</v>
      </c>
      <c r="D50" s="53">
        <v>0</v>
      </c>
      <c r="E50" s="52">
        <v>2460</v>
      </c>
      <c r="F50" s="52" t="s">
        <v>2359</v>
      </c>
      <c r="G50" s="53">
        <v>0</v>
      </c>
      <c r="H50" s="53">
        <v>0</v>
      </c>
    </row>
    <row r="51" spans="1:8" ht="11.25">
      <c r="A51" s="52">
        <v>1525</v>
      </c>
      <c r="B51" s="52" t="s">
        <v>2360</v>
      </c>
      <c r="C51" s="53">
        <v>0</v>
      </c>
      <c r="D51" s="53">
        <v>0</v>
      </c>
      <c r="E51" s="52">
        <v>2465</v>
      </c>
      <c r="F51" s="52" t="s">
        <v>2361</v>
      </c>
      <c r="G51" s="53">
        <v>0</v>
      </c>
      <c r="H51" s="53">
        <v>0</v>
      </c>
    </row>
    <row r="52" spans="1:8" ht="11.25">
      <c r="A52" s="52">
        <v>1530</v>
      </c>
      <c r="B52" s="52" t="s">
        <v>2362</v>
      </c>
      <c r="C52" s="53">
        <v>0</v>
      </c>
      <c r="D52" s="53">
        <v>0</v>
      </c>
      <c r="E52" s="52">
        <v>2490</v>
      </c>
      <c r="F52" s="52" t="s">
        <v>2363</v>
      </c>
      <c r="G52" s="53">
        <v>0</v>
      </c>
      <c r="H52" s="53">
        <v>0</v>
      </c>
    </row>
    <row r="53" spans="1:4" ht="11.25">
      <c r="A53" s="52">
        <v>1580</v>
      </c>
      <c r="B53" s="52" t="s">
        <v>2364</v>
      </c>
      <c r="C53" s="53">
        <v>0</v>
      </c>
      <c r="D53" s="53">
        <v>0</v>
      </c>
    </row>
    <row r="56" spans="1:8" ht="11.25">
      <c r="A56" s="52">
        <v>19</v>
      </c>
      <c r="B56" s="51" t="s">
        <v>1854</v>
      </c>
      <c r="C56" s="192">
        <f>SUM(C57:C77)</f>
        <v>107886</v>
      </c>
      <c r="D56" s="192">
        <f>SUM(D57:D77)</f>
        <v>111830</v>
      </c>
      <c r="E56" s="52">
        <v>25</v>
      </c>
      <c r="F56" s="51" t="s">
        <v>2365</v>
      </c>
      <c r="G56" s="192">
        <f>SUM(G57:G58)</f>
        <v>275850</v>
      </c>
      <c r="H56" s="192">
        <f>SUM(H57:H58)</f>
        <v>69770</v>
      </c>
    </row>
    <row r="57" spans="1:8" ht="11.25">
      <c r="A57" s="52">
        <v>1905</v>
      </c>
      <c r="B57" s="52" t="s">
        <v>2366</v>
      </c>
      <c r="C57" s="53">
        <v>107886</v>
      </c>
      <c r="D57" s="53">
        <v>111830</v>
      </c>
      <c r="E57" s="52">
        <v>2505</v>
      </c>
      <c r="F57" s="52" t="s">
        <v>2367</v>
      </c>
      <c r="G57" s="53">
        <v>275850</v>
      </c>
      <c r="H57" s="53">
        <v>69770</v>
      </c>
    </row>
    <row r="58" spans="1:8" ht="11.25">
      <c r="A58" s="52">
        <v>1910</v>
      </c>
      <c r="B58" s="52" t="s">
        <v>2368</v>
      </c>
      <c r="C58" s="53">
        <v>0</v>
      </c>
      <c r="D58" s="53">
        <v>0</v>
      </c>
      <c r="E58" s="52">
        <v>2510</v>
      </c>
      <c r="F58" s="52" t="s">
        <v>2369</v>
      </c>
      <c r="G58" s="53">
        <v>0</v>
      </c>
      <c r="H58" s="53">
        <v>0</v>
      </c>
    </row>
    <row r="59" spans="1:4" ht="11.25">
      <c r="A59" s="52">
        <v>1915</v>
      </c>
      <c r="B59" s="52" t="s">
        <v>2370</v>
      </c>
      <c r="C59" s="53">
        <v>0</v>
      </c>
      <c r="D59" s="53">
        <v>0</v>
      </c>
    </row>
    <row r="60" spans="1:8" ht="11.25">
      <c r="A60" s="52">
        <v>1920</v>
      </c>
      <c r="B60" s="52" t="s">
        <v>2371</v>
      </c>
      <c r="C60" s="53">
        <v>0</v>
      </c>
      <c r="D60" s="53">
        <v>0</v>
      </c>
      <c r="E60" s="52">
        <v>26</v>
      </c>
      <c r="F60" s="51" t="s">
        <v>2372</v>
      </c>
      <c r="G60" s="192">
        <f>SUM(G61:G65)</f>
        <v>0</v>
      </c>
      <c r="H60" s="192">
        <f>SUM(H61:H65)</f>
        <v>0</v>
      </c>
    </row>
    <row r="61" spans="1:8" ht="11.25">
      <c r="A61" s="52">
        <v>1925</v>
      </c>
      <c r="B61" s="52" t="s">
        <v>2373</v>
      </c>
      <c r="C61" s="53">
        <v>0</v>
      </c>
      <c r="D61" s="53">
        <v>0</v>
      </c>
      <c r="E61" s="52">
        <v>2605</v>
      </c>
      <c r="F61" s="52" t="s">
        <v>2374</v>
      </c>
      <c r="G61" s="53">
        <v>0</v>
      </c>
      <c r="H61" s="53">
        <v>0</v>
      </c>
    </row>
    <row r="62" spans="1:8" ht="11.25">
      <c r="A62" s="52">
        <v>1926</v>
      </c>
      <c r="B62" s="52" t="s">
        <v>2375</v>
      </c>
      <c r="C62" s="53">
        <v>0</v>
      </c>
      <c r="D62" s="53">
        <v>0</v>
      </c>
      <c r="E62" s="52">
        <v>2610</v>
      </c>
      <c r="F62" s="52" t="s">
        <v>2376</v>
      </c>
      <c r="G62" s="53">
        <v>0</v>
      </c>
      <c r="H62" s="53">
        <v>0</v>
      </c>
    </row>
    <row r="63" spans="1:8" ht="11.25">
      <c r="A63" s="52">
        <v>1930</v>
      </c>
      <c r="B63" s="52" t="s">
        <v>2377</v>
      </c>
      <c r="C63" s="53">
        <v>0</v>
      </c>
      <c r="D63" s="53">
        <v>0</v>
      </c>
      <c r="E63" s="52">
        <v>2615</v>
      </c>
      <c r="F63" s="52" t="s">
        <v>2378</v>
      </c>
      <c r="G63" s="53">
        <v>0</v>
      </c>
      <c r="H63" s="53">
        <v>0</v>
      </c>
    </row>
    <row r="64" spans="1:8" ht="11.25">
      <c r="A64" s="52">
        <v>1935</v>
      </c>
      <c r="B64" s="52" t="s">
        <v>2379</v>
      </c>
      <c r="C64" s="53">
        <v>0</v>
      </c>
      <c r="D64" s="53">
        <v>0</v>
      </c>
      <c r="E64" s="52">
        <v>2620</v>
      </c>
      <c r="F64" s="52" t="s">
        <v>2380</v>
      </c>
      <c r="G64" s="53">
        <v>0</v>
      </c>
      <c r="H64" s="53">
        <v>0</v>
      </c>
    </row>
    <row r="65" spans="1:8" ht="11.25">
      <c r="A65" s="52">
        <v>1940</v>
      </c>
      <c r="B65" s="52" t="s">
        <v>2381</v>
      </c>
      <c r="C65" s="53">
        <v>0</v>
      </c>
      <c r="D65" s="53">
        <v>0</v>
      </c>
      <c r="E65" s="52">
        <v>2690</v>
      </c>
      <c r="F65" s="52" t="s">
        <v>2382</v>
      </c>
      <c r="G65" s="53">
        <v>0</v>
      </c>
      <c r="H65" s="53">
        <v>0</v>
      </c>
    </row>
    <row r="66" spans="1:4" ht="11.25">
      <c r="A66" s="52">
        <v>1941</v>
      </c>
      <c r="B66" s="52" t="s">
        <v>2383</v>
      </c>
      <c r="C66" s="53">
        <v>0</v>
      </c>
      <c r="D66" s="53">
        <v>0</v>
      </c>
    </row>
    <row r="67" spans="1:4" ht="11.25">
      <c r="A67" s="52">
        <v>1942</v>
      </c>
      <c r="B67" s="52" t="s">
        <v>2384</v>
      </c>
      <c r="C67" s="53">
        <v>0</v>
      </c>
      <c r="D67" s="53">
        <v>0</v>
      </c>
    </row>
    <row r="68" spans="1:8" ht="11.25">
      <c r="A68" s="52">
        <v>1943</v>
      </c>
      <c r="B68" s="52" t="s">
        <v>2385</v>
      </c>
      <c r="C68" s="53">
        <v>0</v>
      </c>
      <c r="D68" s="53">
        <v>0</v>
      </c>
      <c r="E68" s="52">
        <v>27</v>
      </c>
      <c r="F68" s="51" t="s">
        <v>2386</v>
      </c>
      <c r="G68" s="192">
        <f>SUM(G69:G74)</f>
        <v>0</v>
      </c>
      <c r="H68" s="192">
        <f>SUM(H69:H74)</f>
        <v>574139</v>
      </c>
    </row>
    <row r="69" spans="1:8" ht="11.25">
      <c r="A69" s="52">
        <v>1945</v>
      </c>
      <c r="B69" s="52" t="s">
        <v>2387</v>
      </c>
      <c r="C69" s="53">
        <v>0</v>
      </c>
      <c r="D69" s="53">
        <v>0</v>
      </c>
      <c r="E69" s="52">
        <v>2705</v>
      </c>
      <c r="F69" s="52" t="s">
        <v>2388</v>
      </c>
      <c r="G69" s="53">
        <v>0</v>
      </c>
      <c r="H69" s="53">
        <v>0</v>
      </c>
    </row>
    <row r="70" spans="1:8" ht="11.25">
      <c r="A70" s="52">
        <v>1950</v>
      </c>
      <c r="B70" s="52" t="s">
        <v>2389</v>
      </c>
      <c r="C70" s="53">
        <v>0</v>
      </c>
      <c r="D70" s="53">
        <v>0</v>
      </c>
      <c r="E70" s="52">
        <v>2710</v>
      </c>
      <c r="F70" s="52" t="s">
        <v>2390</v>
      </c>
      <c r="G70" s="53">
        <v>0</v>
      </c>
      <c r="H70" s="53">
        <v>0</v>
      </c>
    </row>
    <row r="71" spans="1:8" ht="11.25">
      <c r="A71" s="52">
        <v>1955</v>
      </c>
      <c r="B71" s="52" t="s">
        <v>2391</v>
      </c>
      <c r="C71" s="53">
        <v>0</v>
      </c>
      <c r="D71" s="53">
        <v>0</v>
      </c>
      <c r="E71" s="52">
        <v>2715</v>
      </c>
      <c r="F71" s="52" t="s">
        <v>2392</v>
      </c>
      <c r="G71" s="53">
        <v>0</v>
      </c>
      <c r="H71" s="53">
        <v>574139</v>
      </c>
    </row>
    <row r="72" spans="1:8" ht="11.25">
      <c r="A72" s="52">
        <v>1960</v>
      </c>
      <c r="B72" s="52" t="s">
        <v>2393</v>
      </c>
      <c r="C72" s="53">
        <v>0</v>
      </c>
      <c r="D72" s="53">
        <v>0</v>
      </c>
      <c r="E72" s="52">
        <v>2720</v>
      </c>
      <c r="F72" s="52" t="s">
        <v>2394</v>
      </c>
      <c r="G72" s="53">
        <v>0</v>
      </c>
      <c r="H72" s="53">
        <v>0</v>
      </c>
    </row>
    <row r="73" spans="1:8" ht="11.25">
      <c r="A73" s="52">
        <v>1965</v>
      </c>
      <c r="B73" s="52" t="s">
        <v>2395</v>
      </c>
      <c r="C73" s="53">
        <v>0</v>
      </c>
      <c r="D73" s="53">
        <v>0</v>
      </c>
      <c r="E73" s="52">
        <v>2725</v>
      </c>
      <c r="F73" s="52" t="s">
        <v>2396</v>
      </c>
      <c r="G73" s="53">
        <v>0</v>
      </c>
      <c r="H73" s="53">
        <v>0</v>
      </c>
    </row>
    <row r="74" spans="1:8" ht="11.25">
      <c r="A74" s="52">
        <v>1970</v>
      </c>
      <c r="B74" s="52" t="s">
        <v>2076</v>
      </c>
      <c r="C74" s="53">
        <v>0</v>
      </c>
      <c r="D74" s="53">
        <v>0</v>
      </c>
      <c r="E74" s="52">
        <v>2790</v>
      </c>
      <c r="F74" s="52" t="s">
        <v>2397</v>
      </c>
      <c r="G74" s="53">
        <v>0</v>
      </c>
      <c r="H74" s="53">
        <v>0</v>
      </c>
    </row>
    <row r="75" spans="1:4" ht="11.25">
      <c r="A75" s="52">
        <v>1975</v>
      </c>
      <c r="B75" s="52" t="s">
        <v>2398</v>
      </c>
      <c r="C75" s="53">
        <v>0</v>
      </c>
      <c r="D75" s="53">
        <v>0</v>
      </c>
    </row>
    <row r="76" spans="1:4" ht="11.25">
      <c r="A76" s="52">
        <v>1995</v>
      </c>
      <c r="B76" s="52" t="s">
        <v>2399</v>
      </c>
      <c r="C76" s="53">
        <v>0</v>
      </c>
      <c r="D76" s="53">
        <v>0</v>
      </c>
    </row>
    <row r="77" spans="1:8" ht="11.25">
      <c r="A77" s="52">
        <v>1999</v>
      </c>
      <c r="B77" s="52" t="s">
        <v>2400</v>
      </c>
      <c r="C77" s="53">
        <v>0</v>
      </c>
      <c r="D77" s="53">
        <v>0</v>
      </c>
      <c r="E77" s="52">
        <v>29</v>
      </c>
      <c r="F77" s="51" t="s">
        <v>2401</v>
      </c>
      <c r="G77" s="192">
        <f>SUM(G78:G81)</f>
        <v>70538</v>
      </c>
      <c r="H77" s="192">
        <f>SUM(H78:H81)</f>
        <v>39165</v>
      </c>
    </row>
    <row r="78" spans="5:8" ht="11.25">
      <c r="E78" s="52">
        <v>2905</v>
      </c>
      <c r="F78" s="52" t="s">
        <v>2402</v>
      </c>
      <c r="G78" s="53">
        <v>0</v>
      </c>
      <c r="H78" s="53">
        <v>0</v>
      </c>
    </row>
    <row r="79" spans="2:8" ht="11.25">
      <c r="B79" s="51" t="s">
        <v>2403</v>
      </c>
      <c r="E79" s="52">
        <v>2910</v>
      </c>
      <c r="F79" s="52" t="s">
        <v>2404</v>
      </c>
      <c r="G79" s="53">
        <v>70538</v>
      </c>
      <c r="H79" s="53">
        <v>39165</v>
      </c>
    </row>
    <row r="80" spans="2:8" ht="11.25">
      <c r="B80" s="51" t="s">
        <v>2405</v>
      </c>
      <c r="C80" s="192">
        <v>0</v>
      </c>
      <c r="D80" s="192">
        <v>0</v>
      </c>
      <c r="E80" s="52">
        <v>2915</v>
      </c>
      <c r="F80" s="52" t="s">
        <v>2406</v>
      </c>
      <c r="G80" s="53">
        <v>0</v>
      </c>
      <c r="H80" s="53">
        <v>0</v>
      </c>
    </row>
    <row r="81" spans="5:8" ht="11.25">
      <c r="E81" s="52">
        <v>2920</v>
      </c>
      <c r="F81" s="52" t="s">
        <v>2407</v>
      </c>
      <c r="G81" s="53">
        <v>0</v>
      </c>
      <c r="H81" s="53">
        <v>0</v>
      </c>
    </row>
    <row r="86" spans="3:4" ht="11.25">
      <c r="C86" s="53" t="s">
        <v>1591</v>
      </c>
      <c r="D86" s="53" t="s">
        <v>1591</v>
      </c>
    </row>
    <row r="88" spans="1:8" ht="11.25">
      <c r="A88" s="53"/>
      <c r="B88" s="51" t="s">
        <v>2408</v>
      </c>
      <c r="C88" s="192">
        <f>C90+C97+C102+C113+C137+C144+C152+C178</f>
        <v>253078964</v>
      </c>
      <c r="D88" s="192">
        <f>D90+D97+D102+D113+D137+D144+D152+D178</f>
        <v>184767580</v>
      </c>
      <c r="F88" s="51" t="s">
        <v>2409</v>
      </c>
      <c r="G88" s="192">
        <f>G90+G96+G103+G122+G126+G134+G142+G148</f>
        <v>0</v>
      </c>
      <c r="H88" s="192">
        <f>H90+H96+H103+H122+H126+H134+H142+H148</f>
        <v>1959853</v>
      </c>
    </row>
    <row r="89" spans="1:2" ht="11.25">
      <c r="A89" s="53"/>
      <c r="B89" s="51"/>
    </row>
    <row r="90" spans="1:8" ht="11.25">
      <c r="A90" s="52">
        <v>12</v>
      </c>
      <c r="B90" s="51" t="s">
        <v>2312</v>
      </c>
      <c r="C90" s="192">
        <f>SUM(C91:C95)</f>
        <v>2333307</v>
      </c>
      <c r="D90" s="192">
        <f>SUM(D91:D95)</f>
        <v>2333307</v>
      </c>
      <c r="E90" s="52">
        <v>22</v>
      </c>
      <c r="F90" s="51" t="s">
        <v>2313</v>
      </c>
      <c r="G90" s="192">
        <f>SUM(G92:G93)</f>
        <v>0</v>
      </c>
      <c r="H90" s="192">
        <f>SUM(H92:H93)</f>
        <v>0</v>
      </c>
    </row>
    <row r="91" spans="1:6" ht="11.25">
      <c r="A91" s="52">
        <v>1207</v>
      </c>
      <c r="B91" s="52" t="s">
        <v>2410</v>
      </c>
      <c r="C91" s="53">
        <v>0</v>
      </c>
      <c r="D91" s="53">
        <v>0</v>
      </c>
      <c r="F91" s="51"/>
    </row>
    <row r="92" spans="1:8" ht="11.25">
      <c r="A92" s="52">
        <v>1208</v>
      </c>
      <c r="B92" s="52" t="s">
        <v>2411</v>
      </c>
      <c r="C92" s="53">
        <v>2333307</v>
      </c>
      <c r="D92" s="53">
        <v>2333307</v>
      </c>
      <c r="E92" s="52">
        <v>2205</v>
      </c>
      <c r="F92" s="52" t="s">
        <v>2316</v>
      </c>
      <c r="G92" s="53">
        <v>0</v>
      </c>
      <c r="H92" s="53">
        <v>0</v>
      </c>
    </row>
    <row r="93" spans="1:8" ht="11.25">
      <c r="A93" s="52">
        <v>1210</v>
      </c>
      <c r="B93" s="52" t="s">
        <v>2412</v>
      </c>
      <c r="C93" s="53">
        <v>0</v>
      </c>
      <c r="D93" s="53">
        <v>0</v>
      </c>
      <c r="E93" s="52">
        <v>2210</v>
      </c>
      <c r="F93" s="52" t="s">
        <v>2413</v>
      </c>
      <c r="G93" s="53">
        <v>0</v>
      </c>
      <c r="H93" s="53">
        <v>0</v>
      </c>
    </row>
    <row r="94" spans="1:4" ht="11.25">
      <c r="A94" s="52">
        <v>1215</v>
      </c>
      <c r="B94" s="52" t="s">
        <v>2414</v>
      </c>
      <c r="C94" s="53">
        <v>0</v>
      </c>
      <c r="D94" s="53">
        <v>0</v>
      </c>
    </row>
    <row r="95" spans="1:4" ht="11.25">
      <c r="A95" s="52">
        <v>1280</v>
      </c>
      <c r="B95" s="52" t="s">
        <v>2415</v>
      </c>
      <c r="C95" s="53">
        <v>0</v>
      </c>
      <c r="D95" s="53">
        <v>0</v>
      </c>
    </row>
    <row r="96" spans="5:8" ht="11.25">
      <c r="E96" s="52">
        <v>23</v>
      </c>
      <c r="F96" s="51" t="s">
        <v>2321</v>
      </c>
      <c r="G96" s="192">
        <f>SUM(G97:G98)</f>
        <v>0</v>
      </c>
      <c r="H96" s="192">
        <f>SUM(H97:H98)</f>
        <v>0</v>
      </c>
    </row>
    <row r="97" spans="1:8" ht="11.25">
      <c r="A97" s="52">
        <v>13</v>
      </c>
      <c r="B97" s="51" t="s">
        <v>2320</v>
      </c>
      <c r="C97" s="192">
        <f>SUM(C98:C100)</f>
        <v>0</v>
      </c>
      <c r="D97" s="192">
        <f>SUM(D98:D100)</f>
        <v>0</v>
      </c>
      <c r="E97" s="52">
        <v>2305</v>
      </c>
      <c r="F97" s="52" t="s">
        <v>2416</v>
      </c>
      <c r="G97" s="53">
        <v>0</v>
      </c>
      <c r="H97" s="53">
        <v>0</v>
      </c>
    </row>
    <row r="98" spans="1:8" ht="11.25">
      <c r="A98" s="52">
        <v>1310</v>
      </c>
      <c r="B98" s="52" t="s">
        <v>2324</v>
      </c>
      <c r="C98" s="53">
        <v>0</v>
      </c>
      <c r="D98" s="53">
        <v>0</v>
      </c>
      <c r="E98" s="52">
        <v>2310</v>
      </c>
      <c r="F98" s="52" t="s">
        <v>2325</v>
      </c>
      <c r="G98" s="53">
        <v>0</v>
      </c>
      <c r="H98" s="53">
        <v>0</v>
      </c>
    </row>
    <row r="99" spans="1:4" ht="11.25">
      <c r="A99" s="52">
        <v>1315</v>
      </c>
      <c r="B99" s="52" t="s">
        <v>2326</v>
      </c>
      <c r="C99" s="53">
        <v>0</v>
      </c>
      <c r="D99" s="53">
        <v>0</v>
      </c>
    </row>
    <row r="100" spans="1:4" ht="11.25">
      <c r="A100" s="52">
        <v>1380</v>
      </c>
      <c r="B100" s="52" t="s">
        <v>2327</v>
      </c>
      <c r="C100" s="53">
        <v>0</v>
      </c>
      <c r="D100" s="53">
        <v>0</v>
      </c>
    </row>
    <row r="102" spans="1:4" ht="11.25">
      <c r="A102" s="52">
        <v>14</v>
      </c>
      <c r="B102" s="51" t="s">
        <v>2329</v>
      </c>
      <c r="C102" s="192">
        <f>SUM(C103:C111)</f>
        <v>114478439</v>
      </c>
      <c r="D102" s="192">
        <f>SUM(D103:D111)</f>
        <v>63746929</v>
      </c>
    </row>
    <row r="103" spans="1:8" ht="11.25">
      <c r="A103" s="52">
        <v>1405</v>
      </c>
      <c r="B103" s="52" t="s">
        <v>2417</v>
      </c>
      <c r="C103" s="53">
        <v>0</v>
      </c>
      <c r="D103" s="53">
        <v>0</v>
      </c>
      <c r="E103" s="52">
        <v>24</v>
      </c>
      <c r="F103" s="51" t="s">
        <v>2328</v>
      </c>
      <c r="G103" s="192">
        <f>SUM(G104:G118)</f>
        <v>0</v>
      </c>
      <c r="H103" s="192">
        <f>SUM(H104:H118)</f>
        <v>0</v>
      </c>
    </row>
    <row r="104" spans="1:8" ht="11.25">
      <c r="A104" s="52">
        <v>1410</v>
      </c>
      <c r="B104" s="52" t="s">
        <v>2418</v>
      </c>
      <c r="C104" s="53">
        <v>0</v>
      </c>
      <c r="D104" s="53">
        <v>0</v>
      </c>
      <c r="E104" s="52">
        <v>2405</v>
      </c>
      <c r="F104" s="52" t="s">
        <v>2419</v>
      </c>
      <c r="G104" s="53">
        <v>0</v>
      </c>
      <c r="H104" s="53">
        <v>0</v>
      </c>
    </row>
    <row r="105" spans="1:8" ht="11.25">
      <c r="A105" s="52">
        <v>1415</v>
      </c>
      <c r="B105" s="52" t="s">
        <v>2336</v>
      </c>
      <c r="C105" s="53">
        <v>0</v>
      </c>
      <c r="D105" s="53">
        <v>0</v>
      </c>
      <c r="E105" s="52">
        <v>2410</v>
      </c>
      <c r="F105" s="52" t="s">
        <v>2335</v>
      </c>
      <c r="G105" s="53">
        <v>0</v>
      </c>
      <c r="H105" s="53">
        <v>0</v>
      </c>
    </row>
    <row r="106" spans="1:8" ht="11.25">
      <c r="A106" s="52">
        <v>1420</v>
      </c>
      <c r="B106" s="52" t="s">
        <v>2338</v>
      </c>
      <c r="C106" s="53">
        <v>0</v>
      </c>
      <c r="D106" s="53">
        <v>0</v>
      </c>
      <c r="E106" s="52">
        <v>2415</v>
      </c>
      <c r="F106" s="52" t="s">
        <v>2337</v>
      </c>
      <c r="G106" s="53">
        <v>0</v>
      </c>
      <c r="H106" s="53">
        <v>0</v>
      </c>
    </row>
    <row r="107" spans="1:8" ht="11.25">
      <c r="A107" s="52">
        <v>1422</v>
      </c>
      <c r="B107" s="52" t="s">
        <v>2420</v>
      </c>
      <c r="C107" s="53">
        <v>0</v>
      </c>
      <c r="D107" s="53">
        <v>0</v>
      </c>
      <c r="E107" s="52">
        <v>2420</v>
      </c>
      <c r="F107" s="52" t="s">
        <v>2339</v>
      </c>
      <c r="G107" s="53">
        <v>0</v>
      </c>
      <c r="H107" s="53">
        <v>0</v>
      </c>
    </row>
    <row r="108" spans="1:8" ht="11.25">
      <c r="A108" s="52">
        <v>1425</v>
      </c>
      <c r="B108" s="52" t="s">
        <v>2342</v>
      </c>
      <c r="C108" s="53">
        <v>114478439</v>
      </c>
      <c r="D108" s="53">
        <v>63741724</v>
      </c>
      <c r="E108" s="52">
        <v>2425</v>
      </c>
      <c r="F108" s="52" t="s">
        <v>2343</v>
      </c>
      <c r="G108" s="53">
        <v>0</v>
      </c>
      <c r="H108" s="53">
        <v>0</v>
      </c>
    </row>
    <row r="109" spans="1:8" ht="11.25">
      <c r="A109" s="52">
        <v>1470</v>
      </c>
      <c r="B109" s="52" t="s">
        <v>1646</v>
      </c>
      <c r="C109" s="53">
        <v>0</v>
      </c>
      <c r="D109" s="53">
        <v>5205</v>
      </c>
      <c r="E109" s="52">
        <v>2430</v>
      </c>
      <c r="F109" s="52" t="s">
        <v>2421</v>
      </c>
      <c r="G109" s="53">
        <v>0</v>
      </c>
      <c r="H109" s="53">
        <v>0</v>
      </c>
    </row>
    <row r="110" spans="1:8" ht="11.25">
      <c r="A110" s="52">
        <v>1475</v>
      </c>
      <c r="B110" s="52" t="s">
        <v>2345</v>
      </c>
      <c r="C110" s="53">
        <v>0</v>
      </c>
      <c r="D110" s="53">
        <v>0</v>
      </c>
      <c r="E110" s="52">
        <v>2436</v>
      </c>
      <c r="F110" s="52" t="s">
        <v>2422</v>
      </c>
      <c r="G110" s="53">
        <v>0</v>
      </c>
      <c r="H110" s="53">
        <v>0</v>
      </c>
    </row>
    <row r="111" spans="1:8" ht="11.25">
      <c r="A111" s="52">
        <v>1480</v>
      </c>
      <c r="B111" s="52" t="s">
        <v>2347</v>
      </c>
      <c r="C111" s="53">
        <v>0</v>
      </c>
      <c r="D111" s="53">
        <v>0</v>
      </c>
      <c r="E111" s="52">
        <v>2437</v>
      </c>
      <c r="F111" s="52" t="s">
        <v>2346</v>
      </c>
      <c r="G111" s="53">
        <v>0</v>
      </c>
      <c r="H111" s="53">
        <v>0</v>
      </c>
    </row>
    <row r="112" spans="5:8" ht="11.25">
      <c r="E112" s="52">
        <v>2440</v>
      </c>
      <c r="F112" s="52" t="s">
        <v>2423</v>
      </c>
      <c r="G112" s="53">
        <v>0</v>
      </c>
      <c r="H112" s="53">
        <v>0</v>
      </c>
    </row>
    <row r="113" spans="1:8" ht="11.25">
      <c r="A113" s="52">
        <v>16</v>
      </c>
      <c r="B113" s="51" t="s">
        <v>2424</v>
      </c>
      <c r="C113" s="192">
        <f>SUM(C114:C135)</f>
        <v>25428406</v>
      </c>
      <c r="D113" s="192">
        <f>SUM(D114:D135)</f>
        <v>25144078</v>
      </c>
      <c r="E113" s="52">
        <v>2445</v>
      </c>
      <c r="F113" s="52" t="s">
        <v>2353</v>
      </c>
      <c r="G113" s="53">
        <v>0</v>
      </c>
      <c r="H113" s="53">
        <v>0</v>
      </c>
    </row>
    <row r="114" spans="1:8" ht="11.25">
      <c r="A114" s="52">
        <v>1605</v>
      </c>
      <c r="B114" s="52" t="s">
        <v>1753</v>
      </c>
      <c r="C114" s="53">
        <v>15946161</v>
      </c>
      <c r="D114" s="53">
        <v>13682484</v>
      </c>
      <c r="E114" s="52">
        <v>2450</v>
      </c>
      <c r="F114" s="52" t="s">
        <v>2355</v>
      </c>
      <c r="G114" s="53">
        <v>0</v>
      </c>
      <c r="H114" s="53">
        <v>0</v>
      </c>
    </row>
    <row r="115" spans="1:8" ht="11.25">
      <c r="A115" s="52">
        <v>1610</v>
      </c>
      <c r="B115" s="52" t="s">
        <v>2425</v>
      </c>
      <c r="C115" s="53">
        <v>0</v>
      </c>
      <c r="D115" s="53">
        <v>0</v>
      </c>
      <c r="E115" s="52">
        <v>2455</v>
      </c>
      <c r="F115" s="52" t="s">
        <v>2426</v>
      </c>
      <c r="G115" s="53">
        <v>0</v>
      </c>
      <c r="H115" s="53">
        <v>0</v>
      </c>
    </row>
    <row r="116" spans="1:8" ht="11.25">
      <c r="A116" s="52">
        <v>1615</v>
      </c>
      <c r="B116" s="52" t="s">
        <v>2427</v>
      </c>
      <c r="C116" s="53">
        <v>0</v>
      </c>
      <c r="D116" s="53">
        <v>0</v>
      </c>
      <c r="E116" s="52">
        <v>2460</v>
      </c>
      <c r="F116" s="52" t="s">
        <v>2359</v>
      </c>
      <c r="G116" s="53">
        <v>0</v>
      </c>
      <c r="H116" s="53">
        <v>0</v>
      </c>
    </row>
    <row r="117" spans="1:8" ht="11.25">
      <c r="A117" s="52">
        <v>1620</v>
      </c>
      <c r="B117" s="52" t="s">
        <v>2428</v>
      </c>
      <c r="C117" s="53">
        <v>0</v>
      </c>
      <c r="D117" s="53">
        <v>0</v>
      </c>
      <c r="E117" s="52">
        <v>2465</v>
      </c>
      <c r="F117" s="52" t="s">
        <v>2361</v>
      </c>
      <c r="G117" s="53">
        <v>0</v>
      </c>
      <c r="H117" s="53">
        <v>0</v>
      </c>
    </row>
    <row r="118" spans="1:8" ht="11.25">
      <c r="A118" s="52">
        <v>1625</v>
      </c>
      <c r="B118" s="52" t="s">
        <v>2429</v>
      </c>
      <c r="C118" s="53">
        <v>0</v>
      </c>
      <c r="D118" s="53">
        <v>0</v>
      </c>
      <c r="E118" s="52">
        <v>2490</v>
      </c>
      <c r="F118" s="52" t="s">
        <v>2363</v>
      </c>
      <c r="G118" s="53">
        <v>0</v>
      </c>
      <c r="H118" s="53">
        <v>0</v>
      </c>
    </row>
    <row r="119" spans="1:4" ht="11.25">
      <c r="A119" s="52">
        <v>1630</v>
      </c>
      <c r="B119" s="52" t="s">
        <v>2430</v>
      </c>
      <c r="C119" s="53">
        <v>0</v>
      </c>
      <c r="D119" s="53">
        <v>0</v>
      </c>
    </row>
    <row r="120" spans="1:4" ht="11.25">
      <c r="A120" s="52">
        <v>1635</v>
      </c>
      <c r="B120" s="52" t="s">
        <v>2431</v>
      </c>
      <c r="C120" s="53">
        <v>190671</v>
      </c>
      <c r="D120" s="53">
        <v>837472</v>
      </c>
    </row>
    <row r="121" spans="1:4" ht="11.25">
      <c r="A121" s="52">
        <v>1636</v>
      </c>
      <c r="B121" s="52" t="s">
        <v>2432</v>
      </c>
      <c r="C121" s="53">
        <v>0</v>
      </c>
      <c r="D121" s="53">
        <v>0</v>
      </c>
    </row>
    <row r="122" spans="1:8" ht="11.25">
      <c r="A122" s="52">
        <v>1640</v>
      </c>
      <c r="B122" s="52" t="s">
        <v>1694</v>
      </c>
      <c r="C122" s="53">
        <v>5767479</v>
      </c>
      <c r="D122" s="53">
        <v>8270140</v>
      </c>
      <c r="E122" s="52">
        <v>25</v>
      </c>
      <c r="F122" s="51" t="s">
        <v>2433</v>
      </c>
      <c r="G122" s="192">
        <f>SUM(G123:G124)</f>
        <v>0</v>
      </c>
      <c r="H122" s="192">
        <f>SUM(H123:H124)</f>
        <v>0</v>
      </c>
    </row>
    <row r="123" spans="1:8" ht="11.25">
      <c r="A123" s="52">
        <v>1643</v>
      </c>
      <c r="B123" s="52" t="s">
        <v>2434</v>
      </c>
      <c r="C123" s="53">
        <v>0</v>
      </c>
      <c r="D123" s="53">
        <v>0</v>
      </c>
      <c r="E123" s="52">
        <v>2505</v>
      </c>
      <c r="F123" s="52" t="s">
        <v>2367</v>
      </c>
      <c r="G123" s="53">
        <v>0</v>
      </c>
      <c r="H123" s="53">
        <v>0</v>
      </c>
    </row>
    <row r="124" spans="1:8" ht="11.25">
      <c r="A124" s="52">
        <v>1645</v>
      </c>
      <c r="B124" s="52" t="s">
        <v>2435</v>
      </c>
      <c r="C124" s="53">
        <v>0</v>
      </c>
      <c r="D124" s="53">
        <v>0</v>
      </c>
      <c r="E124" s="52">
        <v>2510</v>
      </c>
      <c r="F124" s="52" t="s">
        <v>2369</v>
      </c>
      <c r="G124" s="53">
        <v>0</v>
      </c>
      <c r="H124" s="53">
        <v>0</v>
      </c>
    </row>
    <row r="125" spans="1:4" ht="11.25">
      <c r="A125" s="52">
        <v>1650</v>
      </c>
      <c r="B125" s="52" t="s">
        <v>2436</v>
      </c>
      <c r="C125" s="53">
        <v>0</v>
      </c>
      <c r="D125" s="53">
        <v>0</v>
      </c>
    </row>
    <row r="126" spans="1:8" ht="11.25">
      <c r="A126" s="52">
        <v>1655</v>
      </c>
      <c r="B126" s="52" t="s">
        <v>2437</v>
      </c>
      <c r="C126" s="53">
        <v>24791</v>
      </c>
      <c r="D126" s="53">
        <v>26718</v>
      </c>
      <c r="E126" s="52">
        <v>26</v>
      </c>
      <c r="F126" s="51" t="s">
        <v>2372</v>
      </c>
      <c r="G126" s="192">
        <f>SUM(G127:G131)</f>
        <v>0</v>
      </c>
      <c r="H126" s="192">
        <f>SUM(H127:H131)</f>
        <v>0</v>
      </c>
    </row>
    <row r="127" spans="1:8" ht="11.25">
      <c r="A127" s="52">
        <v>1660</v>
      </c>
      <c r="B127" s="52" t="s">
        <v>1992</v>
      </c>
      <c r="C127" s="53">
        <v>0</v>
      </c>
      <c r="D127" s="53">
        <v>0</v>
      </c>
      <c r="E127" s="52">
        <v>2605</v>
      </c>
      <c r="F127" s="52" t="s">
        <v>2374</v>
      </c>
      <c r="G127" s="53">
        <v>0</v>
      </c>
      <c r="H127" s="53">
        <v>0</v>
      </c>
    </row>
    <row r="128" spans="1:8" ht="11.25">
      <c r="A128" s="52">
        <v>1665</v>
      </c>
      <c r="B128" s="52" t="s">
        <v>2438</v>
      </c>
      <c r="C128" s="53">
        <v>1164146</v>
      </c>
      <c r="D128" s="53">
        <v>1906263</v>
      </c>
      <c r="E128" s="52">
        <v>2610</v>
      </c>
      <c r="F128" s="52" t="s">
        <v>2376</v>
      </c>
      <c r="G128" s="53">
        <v>0</v>
      </c>
      <c r="H128" s="53">
        <v>0</v>
      </c>
    </row>
    <row r="129" spans="1:8" ht="11.25">
      <c r="A129" s="52">
        <v>1670</v>
      </c>
      <c r="B129" s="52" t="s">
        <v>2439</v>
      </c>
      <c r="C129" s="53">
        <v>2466936</v>
      </c>
      <c r="D129" s="53">
        <v>2415954</v>
      </c>
      <c r="E129" s="52">
        <v>2615</v>
      </c>
      <c r="F129" s="52" t="s">
        <v>2378</v>
      </c>
      <c r="G129" s="53">
        <v>0</v>
      </c>
      <c r="H129" s="53">
        <v>0</v>
      </c>
    </row>
    <row r="130" spans="1:8" ht="11.25">
      <c r="A130" s="52">
        <v>1675</v>
      </c>
      <c r="B130" s="52" t="s">
        <v>2440</v>
      </c>
      <c r="C130" s="53">
        <v>463104</v>
      </c>
      <c r="D130" s="53">
        <v>410017</v>
      </c>
      <c r="E130" s="52">
        <v>2620</v>
      </c>
      <c r="F130" s="52" t="s">
        <v>2441</v>
      </c>
      <c r="G130" s="53">
        <v>0</v>
      </c>
      <c r="H130" s="53">
        <v>0</v>
      </c>
    </row>
    <row r="131" spans="1:8" ht="11.25">
      <c r="A131" s="52">
        <v>1680</v>
      </c>
      <c r="B131" s="52" t="s">
        <v>2442</v>
      </c>
      <c r="C131" s="53">
        <v>10867</v>
      </c>
      <c r="D131" s="53">
        <v>9655</v>
      </c>
      <c r="E131" s="52">
        <v>2690</v>
      </c>
      <c r="F131" s="52" t="s">
        <v>2382</v>
      </c>
      <c r="G131" s="53">
        <v>0</v>
      </c>
      <c r="H131" s="53">
        <v>0</v>
      </c>
    </row>
    <row r="132" spans="1:4" ht="11.25">
      <c r="A132" s="52">
        <v>1685</v>
      </c>
      <c r="B132" s="52" t="s">
        <v>2443</v>
      </c>
      <c r="C132" s="53">
        <v>-605749</v>
      </c>
      <c r="D132" s="53">
        <v>-2414625</v>
      </c>
    </row>
    <row r="133" spans="1:4" ht="11.25">
      <c r="A133" s="52">
        <v>1686</v>
      </c>
      <c r="B133" s="52" t="s">
        <v>2444</v>
      </c>
      <c r="C133" s="53">
        <v>0</v>
      </c>
      <c r="D133" s="53">
        <v>0</v>
      </c>
    </row>
    <row r="134" spans="1:8" ht="11.25">
      <c r="A134" s="52">
        <v>1690</v>
      </c>
      <c r="B134" s="52" t="s">
        <v>2445</v>
      </c>
      <c r="C134" s="53">
        <v>0</v>
      </c>
      <c r="D134" s="53">
        <v>0</v>
      </c>
      <c r="E134" s="52">
        <v>27</v>
      </c>
      <c r="F134" s="51" t="s">
        <v>2386</v>
      </c>
      <c r="G134" s="192">
        <f>SUM(G135:G139)</f>
        <v>0</v>
      </c>
      <c r="H134" s="192">
        <f>SUM(H135:H139)</f>
        <v>1959853</v>
      </c>
    </row>
    <row r="135" spans="1:8" ht="11.25">
      <c r="A135" s="52">
        <v>1695</v>
      </c>
      <c r="B135" s="52" t="s">
        <v>2446</v>
      </c>
      <c r="C135" s="53">
        <v>0</v>
      </c>
      <c r="D135" s="53">
        <v>0</v>
      </c>
      <c r="E135" s="52">
        <v>2705</v>
      </c>
      <c r="F135" s="52" t="s">
        <v>2388</v>
      </c>
      <c r="G135" s="53">
        <v>0</v>
      </c>
      <c r="H135" s="53">
        <v>0</v>
      </c>
    </row>
    <row r="136" spans="5:8" ht="11.25">
      <c r="E136" s="52">
        <v>2710</v>
      </c>
      <c r="F136" s="52" t="s">
        <v>2390</v>
      </c>
      <c r="G136" s="53">
        <v>0</v>
      </c>
      <c r="H136" s="53">
        <v>1959853</v>
      </c>
    </row>
    <row r="137" spans="1:8" ht="11.25">
      <c r="A137" s="52">
        <v>17</v>
      </c>
      <c r="B137" s="51" t="s">
        <v>2447</v>
      </c>
      <c r="C137" s="192">
        <f>SUM(C138:C142)</f>
        <v>0</v>
      </c>
      <c r="D137" s="192">
        <f>SUM(D138:D142)</f>
        <v>0</v>
      </c>
      <c r="E137" s="52">
        <v>2720</v>
      </c>
      <c r="F137" s="52" t="s">
        <v>2394</v>
      </c>
      <c r="G137" s="53">
        <v>0</v>
      </c>
      <c r="H137" s="53">
        <v>0</v>
      </c>
    </row>
    <row r="138" spans="1:8" ht="11.25">
      <c r="A138" s="52">
        <v>1704</v>
      </c>
      <c r="B138" s="52" t="s">
        <v>2448</v>
      </c>
      <c r="C138" s="53">
        <v>0</v>
      </c>
      <c r="D138" s="53">
        <v>0</v>
      </c>
      <c r="E138" s="52">
        <v>2725</v>
      </c>
      <c r="F138" s="52" t="s">
        <v>2396</v>
      </c>
      <c r="G138" s="53">
        <v>0</v>
      </c>
      <c r="H138" s="53">
        <v>0</v>
      </c>
    </row>
    <row r="139" spans="1:8" ht="11.25">
      <c r="A139" s="52">
        <v>1705</v>
      </c>
      <c r="B139" s="52" t="s">
        <v>2449</v>
      </c>
      <c r="C139" s="53">
        <v>0</v>
      </c>
      <c r="D139" s="53">
        <v>0</v>
      </c>
      <c r="E139" s="52">
        <v>2790</v>
      </c>
      <c r="F139" s="52" t="s">
        <v>2397</v>
      </c>
      <c r="G139" s="53">
        <v>0</v>
      </c>
      <c r="H139" s="53">
        <v>0</v>
      </c>
    </row>
    <row r="140" spans="1:4" ht="11.25">
      <c r="A140" s="52">
        <v>1710</v>
      </c>
      <c r="B140" s="52" t="s">
        <v>2450</v>
      </c>
      <c r="C140" s="53">
        <v>0</v>
      </c>
      <c r="D140" s="53">
        <v>0</v>
      </c>
    </row>
    <row r="141" spans="1:4" ht="11.25">
      <c r="A141" s="52">
        <v>1715</v>
      </c>
      <c r="B141" s="52" t="s">
        <v>2451</v>
      </c>
      <c r="C141" s="53">
        <v>0</v>
      </c>
      <c r="D141" s="53">
        <v>0</v>
      </c>
    </row>
    <row r="142" spans="1:8" ht="11.25">
      <c r="A142" s="52">
        <v>1785</v>
      </c>
      <c r="B142" s="52" t="s">
        <v>2452</v>
      </c>
      <c r="C142" s="53">
        <v>0</v>
      </c>
      <c r="D142" s="53">
        <v>0</v>
      </c>
      <c r="E142" s="52">
        <v>29</v>
      </c>
      <c r="F142" s="51" t="s">
        <v>2401</v>
      </c>
      <c r="G142" s="192">
        <f>SUM(G143:G146)</f>
        <v>0</v>
      </c>
      <c r="H142" s="192">
        <f>SUM(H143:H146)</f>
        <v>0</v>
      </c>
    </row>
    <row r="143" spans="5:8" ht="11.25">
      <c r="E143" s="52">
        <v>2905</v>
      </c>
      <c r="F143" s="52" t="s">
        <v>2402</v>
      </c>
      <c r="G143" s="53">
        <v>0</v>
      </c>
      <c r="H143" s="53">
        <v>0</v>
      </c>
    </row>
    <row r="144" spans="1:8" ht="11.25">
      <c r="A144" s="52">
        <v>18</v>
      </c>
      <c r="B144" s="51" t="s">
        <v>2453</v>
      </c>
      <c r="C144" s="192">
        <f>SUM(C145:C150)</f>
        <v>0</v>
      </c>
      <c r="D144" s="192">
        <f>SUM(D145:D150)</f>
        <v>0</v>
      </c>
      <c r="E144" s="52">
        <v>2910</v>
      </c>
      <c r="F144" s="52" t="s">
        <v>2404</v>
      </c>
      <c r="H144" s="53">
        <v>0</v>
      </c>
    </row>
    <row r="145" spans="1:8" ht="11.25">
      <c r="A145" s="52">
        <v>1805</v>
      </c>
      <c r="B145" s="52" t="s">
        <v>2454</v>
      </c>
      <c r="C145" s="53">
        <v>0</v>
      </c>
      <c r="D145" s="53">
        <v>0</v>
      </c>
      <c r="E145" s="52">
        <v>2915</v>
      </c>
      <c r="F145" s="52" t="s">
        <v>2406</v>
      </c>
      <c r="G145" s="53">
        <v>0</v>
      </c>
      <c r="H145" s="53">
        <v>0</v>
      </c>
    </row>
    <row r="146" spans="1:8" ht="11.25">
      <c r="A146" s="52">
        <v>1810</v>
      </c>
      <c r="B146" s="52" t="s">
        <v>2455</v>
      </c>
      <c r="C146" s="53">
        <v>0</v>
      </c>
      <c r="D146" s="53">
        <v>0</v>
      </c>
      <c r="E146" s="52">
        <v>2920</v>
      </c>
      <c r="F146" s="52" t="s">
        <v>2407</v>
      </c>
      <c r="G146" s="53">
        <v>0</v>
      </c>
      <c r="H146" s="53">
        <v>0</v>
      </c>
    </row>
    <row r="147" spans="1:4" ht="11.25">
      <c r="A147" s="52">
        <v>1815</v>
      </c>
      <c r="B147" s="52" t="s">
        <v>2456</v>
      </c>
      <c r="C147" s="53">
        <v>0</v>
      </c>
      <c r="D147" s="53">
        <v>0</v>
      </c>
    </row>
    <row r="148" spans="1:8" ht="11.25">
      <c r="A148" s="52">
        <v>1820</v>
      </c>
      <c r="B148" s="52" t="s">
        <v>2457</v>
      </c>
      <c r="C148" s="53">
        <v>0</v>
      </c>
      <c r="D148" s="53">
        <v>0</v>
      </c>
      <c r="F148" s="51" t="s">
        <v>2458</v>
      </c>
      <c r="G148" s="192">
        <f>SUM(G149:G150)</f>
        <v>0</v>
      </c>
      <c r="H148" s="192">
        <f>SUM(H149:H150)</f>
        <v>0</v>
      </c>
    </row>
    <row r="149" spans="1:8" ht="11.25">
      <c r="A149" s="52">
        <v>1825</v>
      </c>
      <c r="B149" s="52" t="s">
        <v>2459</v>
      </c>
      <c r="C149" s="53">
        <v>0</v>
      </c>
      <c r="D149" s="53">
        <v>0</v>
      </c>
      <c r="F149" s="52" t="s">
        <v>2460</v>
      </c>
      <c r="G149" s="53">
        <v>0</v>
      </c>
      <c r="H149" s="53">
        <v>0</v>
      </c>
    </row>
    <row r="150" spans="1:8" ht="11.25">
      <c r="A150" s="52">
        <v>1830</v>
      </c>
      <c r="B150" s="52" t="s">
        <v>2461</v>
      </c>
      <c r="C150" s="53">
        <v>0</v>
      </c>
      <c r="D150" s="53">
        <v>0</v>
      </c>
      <c r="F150" s="52" t="s">
        <v>2462</v>
      </c>
      <c r="G150" s="53">
        <v>0</v>
      </c>
      <c r="H150" s="53">
        <v>0</v>
      </c>
    </row>
    <row r="151" spans="1:4" ht="11.25">
      <c r="A151" s="51"/>
      <c r="B151" s="51"/>
      <c r="C151" s="194"/>
      <c r="D151" s="194"/>
    </row>
    <row r="152" spans="1:9" ht="11.25">
      <c r="A152" s="52">
        <v>19</v>
      </c>
      <c r="B152" s="51" t="s">
        <v>1854</v>
      </c>
      <c r="C152" s="192">
        <f>SUM(C153:C173)</f>
        <v>110838812</v>
      </c>
      <c r="D152" s="192">
        <f>SUM(D153:D173)</f>
        <v>93543266</v>
      </c>
      <c r="E152" s="52">
        <v>3</v>
      </c>
      <c r="F152" s="51" t="s">
        <v>2463</v>
      </c>
      <c r="G152" s="192">
        <f>G154+G165</f>
        <v>-227765367</v>
      </c>
      <c r="H152" s="192">
        <f>H154+H165</f>
        <v>-293216878</v>
      </c>
      <c r="I152" s="53"/>
    </row>
    <row r="153" spans="1:4" ht="11.25">
      <c r="A153" s="52">
        <v>1905</v>
      </c>
      <c r="B153" s="52" t="s">
        <v>2366</v>
      </c>
      <c r="D153" s="53">
        <v>0</v>
      </c>
    </row>
    <row r="154" spans="1:8" ht="11.25">
      <c r="A154" s="52">
        <v>1910</v>
      </c>
      <c r="B154" s="52" t="s">
        <v>2368</v>
      </c>
      <c r="C154" s="53">
        <v>118158</v>
      </c>
      <c r="D154" s="53">
        <v>441959</v>
      </c>
      <c r="E154" s="52">
        <v>31</v>
      </c>
      <c r="F154" s="51" t="s">
        <v>2464</v>
      </c>
      <c r="G154" s="192">
        <f>SUM(G155:G163)</f>
        <v>-227765367</v>
      </c>
      <c r="H154" s="192">
        <f>SUM(H155:H162)</f>
        <v>-293216878</v>
      </c>
    </row>
    <row r="155" spans="1:8" ht="11.25">
      <c r="A155" s="52">
        <v>1911</v>
      </c>
      <c r="B155" s="52" t="s">
        <v>2465</v>
      </c>
      <c r="C155" s="53">
        <v>90750999</v>
      </c>
      <c r="D155" s="53">
        <v>90581790</v>
      </c>
      <c r="E155" s="52">
        <v>3105</v>
      </c>
      <c r="F155" s="52" t="s">
        <v>2466</v>
      </c>
      <c r="G155" s="53">
        <v>-296990157</v>
      </c>
      <c r="H155" s="53">
        <v>-3607420</v>
      </c>
    </row>
    <row r="156" spans="1:8" ht="11.25">
      <c r="A156" s="52">
        <v>1915</v>
      </c>
      <c r="B156" s="52" t="s">
        <v>2370</v>
      </c>
      <c r="C156" s="53">
        <v>0</v>
      </c>
      <c r="D156" s="53">
        <v>0</v>
      </c>
      <c r="E156" s="52">
        <v>3110</v>
      </c>
      <c r="F156" s="52" t="s">
        <v>2467</v>
      </c>
      <c r="G156" s="53">
        <v>42399553</v>
      </c>
      <c r="H156" s="53">
        <v>-294916872</v>
      </c>
    </row>
    <row r="157" spans="1:8" ht="11.25">
      <c r="A157" s="52">
        <v>1920</v>
      </c>
      <c r="B157" s="52" t="s">
        <v>2371</v>
      </c>
      <c r="C157" s="53">
        <v>4497902</v>
      </c>
      <c r="D157" s="53">
        <v>127652</v>
      </c>
      <c r="E157" s="52">
        <v>3115</v>
      </c>
      <c r="F157" s="52" t="s">
        <v>2468</v>
      </c>
      <c r="G157" s="53">
        <v>14917693</v>
      </c>
      <c r="H157" s="53">
        <v>0</v>
      </c>
    </row>
    <row r="158" spans="1:8" ht="11.25">
      <c r="A158" s="52">
        <v>1925</v>
      </c>
      <c r="B158" s="52" t="s">
        <v>2469</v>
      </c>
      <c r="C158" s="53">
        <v>-10006</v>
      </c>
      <c r="D158" s="53">
        <v>-10006</v>
      </c>
      <c r="E158" s="52">
        <v>3117</v>
      </c>
      <c r="F158" s="52" t="s">
        <v>2470</v>
      </c>
      <c r="G158" s="53">
        <v>0</v>
      </c>
      <c r="H158" s="53">
        <v>0</v>
      </c>
    </row>
    <row r="159" spans="1:8" ht="11.25">
      <c r="A159" s="52">
        <v>1926</v>
      </c>
      <c r="B159" s="52" t="s">
        <v>2375</v>
      </c>
      <c r="C159" s="53">
        <v>0</v>
      </c>
      <c r="D159" s="53">
        <v>0</v>
      </c>
      <c r="E159" s="52">
        <v>3120</v>
      </c>
      <c r="F159" s="52" t="s">
        <v>2471</v>
      </c>
      <c r="G159" s="53">
        <v>879893</v>
      </c>
      <c r="H159" s="53">
        <v>879893</v>
      </c>
    </row>
    <row r="160" spans="1:8" ht="11.25">
      <c r="A160" s="52">
        <v>1930</v>
      </c>
      <c r="B160" s="52" t="s">
        <v>2377</v>
      </c>
      <c r="C160" s="53">
        <v>0</v>
      </c>
      <c r="D160" s="53">
        <v>0</v>
      </c>
      <c r="E160" s="52">
        <v>3125</v>
      </c>
      <c r="F160" s="52" t="s">
        <v>2472</v>
      </c>
      <c r="G160" s="53">
        <v>10396490</v>
      </c>
      <c r="H160" s="53">
        <v>2889992</v>
      </c>
    </row>
    <row r="161" spans="1:8" ht="11.25">
      <c r="A161" s="52">
        <v>1935</v>
      </c>
      <c r="B161" s="52" t="s">
        <v>2473</v>
      </c>
      <c r="C161" s="53">
        <v>0</v>
      </c>
      <c r="D161" s="53">
        <v>0</v>
      </c>
      <c r="E161" s="52">
        <v>3130</v>
      </c>
      <c r="F161" s="52" t="s">
        <v>2474</v>
      </c>
      <c r="G161" s="53">
        <v>0</v>
      </c>
      <c r="H161" s="53">
        <v>0</v>
      </c>
    </row>
    <row r="162" spans="1:8" ht="11.25">
      <c r="A162" s="52">
        <v>1940</v>
      </c>
      <c r="B162" s="52" t="s">
        <v>2381</v>
      </c>
      <c r="C162" s="53">
        <v>0</v>
      </c>
      <c r="D162" s="53">
        <v>0</v>
      </c>
      <c r="E162" s="52">
        <v>3135</v>
      </c>
      <c r="F162" s="52" t="s">
        <v>1723</v>
      </c>
      <c r="H162" s="53">
        <v>1537529</v>
      </c>
    </row>
    <row r="163" spans="1:8" ht="11.25">
      <c r="A163" s="52">
        <v>1941</v>
      </c>
      <c r="B163" s="52" t="s">
        <v>2383</v>
      </c>
      <c r="C163" s="53">
        <v>0</v>
      </c>
      <c r="D163" s="53">
        <v>0</v>
      </c>
      <c r="E163" s="52">
        <v>3138</v>
      </c>
      <c r="F163" s="52" t="s">
        <v>2475</v>
      </c>
      <c r="G163" s="53">
        <v>631161</v>
      </c>
      <c r="H163" s="52"/>
    </row>
    <row r="164" spans="1:4" ht="11.25">
      <c r="A164" s="52">
        <v>1942</v>
      </c>
      <c r="B164" s="52" t="s">
        <v>2476</v>
      </c>
      <c r="C164" s="53">
        <v>0</v>
      </c>
      <c r="D164" s="53">
        <v>0</v>
      </c>
    </row>
    <row r="165" spans="1:8" ht="11.25">
      <c r="A165" s="52">
        <v>1943</v>
      </c>
      <c r="B165" s="52" t="s">
        <v>2477</v>
      </c>
      <c r="C165" s="53">
        <v>0</v>
      </c>
      <c r="D165" s="53">
        <v>0</v>
      </c>
      <c r="E165" s="52">
        <v>32</v>
      </c>
      <c r="F165" s="51" t="s">
        <v>2478</v>
      </c>
      <c r="G165" s="192">
        <f>SUM(G166:G177)</f>
        <v>0</v>
      </c>
      <c r="H165" s="192">
        <f>SUM(H166:H177)</f>
        <v>0</v>
      </c>
    </row>
    <row r="166" spans="1:8" ht="11.25">
      <c r="A166" s="52">
        <v>1945</v>
      </c>
      <c r="B166" s="52" t="s">
        <v>2387</v>
      </c>
      <c r="C166" s="53">
        <v>0</v>
      </c>
      <c r="D166" s="53">
        <v>0</v>
      </c>
      <c r="E166" s="52">
        <v>3205</v>
      </c>
      <c r="F166" s="52" t="s">
        <v>2479</v>
      </c>
      <c r="G166" s="53">
        <v>0</v>
      </c>
      <c r="H166" s="53">
        <v>0</v>
      </c>
    </row>
    <row r="167" spans="1:8" ht="11.25">
      <c r="A167" s="52">
        <v>1950</v>
      </c>
      <c r="B167" s="52" t="s">
        <v>2389</v>
      </c>
      <c r="C167" s="53">
        <v>0</v>
      </c>
      <c r="D167" s="53">
        <v>0</v>
      </c>
      <c r="E167" s="52">
        <v>3208</v>
      </c>
      <c r="F167" s="52" t="s">
        <v>2466</v>
      </c>
      <c r="G167" s="53">
        <v>0</v>
      </c>
      <c r="H167" s="53">
        <v>0</v>
      </c>
    </row>
    <row r="168" spans="1:8" ht="11.25">
      <c r="A168" s="52">
        <v>1960</v>
      </c>
      <c r="B168" s="52" t="s">
        <v>2393</v>
      </c>
      <c r="C168" s="53">
        <v>0</v>
      </c>
      <c r="D168" s="53">
        <v>62133</v>
      </c>
      <c r="E168" s="52">
        <v>3210</v>
      </c>
      <c r="F168" s="52" t="s">
        <v>2480</v>
      </c>
      <c r="G168" s="53">
        <v>0</v>
      </c>
      <c r="H168" s="53">
        <v>0</v>
      </c>
    </row>
    <row r="169" spans="1:8" ht="11.25">
      <c r="A169" s="52">
        <v>1965</v>
      </c>
      <c r="B169" s="52" t="s">
        <v>2395</v>
      </c>
      <c r="C169" s="53">
        <v>0</v>
      </c>
      <c r="D169" s="53">
        <v>0</v>
      </c>
      <c r="E169" s="52">
        <v>3215</v>
      </c>
      <c r="F169" s="52" t="s">
        <v>2481</v>
      </c>
      <c r="G169" s="53">
        <v>0</v>
      </c>
      <c r="H169" s="53">
        <v>0</v>
      </c>
    </row>
    <row r="170" spans="1:8" ht="11.25">
      <c r="A170" s="52">
        <v>1970</v>
      </c>
      <c r="B170" s="52" t="s">
        <v>2076</v>
      </c>
      <c r="C170" s="53">
        <v>6548910</v>
      </c>
      <c r="D170" s="53">
        <v>2556698</v>
      </c>
      <c r="E170" s="52">
        <v>3220</v>
      </c>
      <c r="F170" s="52" t="s">
        <v>2482</v>
      </c>
      <c r="G170" s="53">
        <v>0</v>
      </c>
      <c r="H170" s="53">
        <v>0</v>
      </c>
    </row>
    <row r="171" spans="1:8" ht="11.25">
      <c r="A171" s="52">
        <v>1975</v>
      </c>
      <c r="B171" s="52" t="s">
        <v>2398</v>
      </c>
      <c r="C171" s="53">
        <v>-6069584</v>
      </c>
      <c r="D171" s="53">
        <v>-216960</v>
      </c>
      <c r="E171" s="52">
        <v>3225</v>
      </c>
      <c r="F171" s="52" t="s">
        <v>2483</v>
      </c>
      <c r="G171" s="53">
        <v>0</v>
      </c>
      <c r="H171" s="53">
        <v>0</v>
      </c>
    </row>
    <row r="172" spans="1:8" ht="11.25">
      <c r="A172" s="52">
        <v>1996</v>
      </c>
      <c r="B172" s="52" t="s">
        <v>2484</v>
      </c>
      <c r="C172" s="53">
        <v>84740</v>
      </c>
      <c r="D172" s="53">
        <v>0</v>
      </c>
      <c r="E172" s="52">
        <v>3230</v>
      </c>
      <c r="F172" s="52" t="s">
        <v>2467</v>
      </c>
      <c r="G172" s="53">
        <v>0</v>
      </c>
      <c r="H172" s="53">
        <v>0</v>
      </c>
    </row>
    <row r="173" spans="1:8" ht="11.25">
      <c r="A173" s="52">
        <v>1999</v>
      </c>
      <c r="B173" s="52" t="s">
        <v>2400</v>
      </c>
      <c r="C173" s="53">
        <v>14917693</v>
      </c>
      <c r="D173" s="53">
        <v>0</v>
      </c>
      <c r="E173" s="52">
        <v>3235</v>
      </c>
      <c r="F173" s="52" t="s">
        <v>2471</v>
      </c>
      <c r="G173" s="53">
        <v>0</v>
      </c>
      <c r="H173" s="53">
        <v>0</v>
      </c>
    </row>
    <row r="174" spans="3:8" ht="11.25">
      <c r="C174" s="52"/>
      <c r="D174" s="52"/>
      <c r="E174" s="52">
        <v>3240</v>
      </c>
      <c r="F174" s="52" t="s">
        <v>2485</v>
      </c>
      <c r="G174" s="53">
        <v>0</v>
      </c>
      <c r="H174" s="53">
        <v>0</v>
      </c>
    </row>
    <row r="175" spans="5:8" ht="11.25">
      <c r="E175" s="52">
        <v>3245</v>
      </c>
      <c r="F175" s="52" t="s">
        <v>2486</v>
      </c>
      <c r="G175" s="53">
        <v>0</v>
      </c>
      <c r="H175" s="53">
        <v>0</v>
      </c>
    </row>
    <row r="176" spans="5:8" ht="11.25">
      <c r="E176" s="52">
        <v>3250</v>
      </c>
      <c r="F176" s="52" t="s">
        <v>1723</v>
      </c>
      <c r="G176" s="53">
        <v>0</v>
      </c>
      <c r="H176" s="53">
        <v>0</v>
      </c>
    </row>
    <row r="177" spans="2:8" ht="11.25">
      <c r="B177" s="51" t="s">
        <v>2403</v>
      </c>
      <c r="E177" s="52">
        <v>3255</v>
      </c>
      <c r="F177" s="52" t="s">
        <v>2487</v>
      </c>
      <c r="G177" s="53">
        <v>0</v>
      </c>
      <c r="H177" s="53">
        <v>0</v>
      </c>
    </row>
    <row r="178" spans="2:4" ht="11.25">
      <c r="B178" s="51" t="s">
        <v>2488</v>
      </c>
      <c r="C178" s="192">
        <v>0</v>
      </c>
      <c r="D178" s="192">
        <v>0</v>
      </c>
    </row>
    <row r="180" ht="11.25">
      <c r="I180" s="53"/>
    </row>
    <row r="181" spans="2:9" ht="11.25">
      <c r="B181" s="195" t="s">
        <v>2489</v>
      </c>
      <c r="C181" s="196">
        <f>+C11+C88</f>
        <v>517076928</v>
      </c>
      <c r="D181" s="196">
        <f>+D11+D88</f>
        <v>385531535</v>
      </c>
      <c r="F181" s="51" t="s">
        <v>2490</v>
      </c>
      <c r="G181" s="196">
        <f>G11+G88+G152</f>
        <v>517076928</v>
      </c>
      <c r="H181" s="196">
        <f>H11+H88+H152</f>
        <v>385531535</v>
      </c>
      <c r="I181" s="53"/>
    </row>
    <row r="182" spans="7:8" ht="11.25">
      <c r="G182" s="192">
        <f>SUM(G183:G188)</f>
        <v>337714225</v>
      </c>
      <c r="H182" s="192">
        <f>SUM(H184:H188)</f>
        <v>930904537</v>
      </c>
    </row>
    <row r="183" spans="2:7" ht="11.25">
      <c r="B183" s="51" t="s">
        <v>2491</v>
      </c>
      <c r="C183" s="192">
        <f>SUM(C184:C188)</f>
        <v>0</v>
      </c>
      <c r="D183" s="192">
        <f>SUM(D184:D188)</f>
        <v>0</v>
      </c>
      <c r="F183" s="51" t="s">
        <v>2492</v>
      </c>
      <c r="G183" s="53">
        <v>0</v>
      </c>
    </row>
    <row r="184" spans="1:4" ht="11.25">
      <c r="A184" s="52">
        <v>81</v>
      </c>
      <c r="B184" s="52" t="s">
        <v>2493</v>
      </c>
      <c r="C184" s="53">
        <v>0</v>
      </c>
      <c r="D184" s="53">
        <v>0</v>
      </c>
    </row>
    <row r="185" spans="1:8" ht="11.25">
      <c r="A185" s="52">
        <v>82</v>
      </c>
      <c r="B185" s="52" t="s">
        <v>2494</v>
      </c>
      <c r="C185" s="53">
        <v>0</v>
      </c>
      <c r="D185" s="53">
        <v>0</v>
      </c>
      <c r="E185" s="52">
        <v>91</v>
      </c>
      <c r="F185" s="52" t="s">
        <v>2495</v>
      </c>
      <c r="G185" s="53">
        <f>+'[1]CGN96.001 '!$D$582</f>
        <v>337714225</v>
      </c>
      <c r="H185" s="53">
        <f>+'[2]CGN96.001 '!$D$539</f>
        <v>930904537</v>
      </c>
    </row>
    <row r="186" spans="1:8" ht="11.25">
      <c r="A186" s="52">
        <v>83</v>
      </c>
      <c r="B186" s="52" t="s">
        <v>2496</v>
      </c>
      <c r="C186" s="53">
        <v>763593</v>
      </c>
      <c r="D186" s="53">
        <f>+'[2]CGN96.001 '!$D$520</f>
        <v>1239224</v>
      </c>
      <c r="E186" s="52">
        <v>92</v>
      </c>
      <c r="F186" s="52" t="s">
        <v>2497</v>
      </c>
      <c r="G186" s="53">
        <v>0</v>
      </c>
      <c r="H186" s="53">
        <v>0</v>
      </c>
    </row>
    <row r="187" spans="1:8" ht="11.25">
      <c r="A187" s="52">
        <v>84</v>
      </c>
      <c r="B187" s="52" t="s">
        <v>2498</v>
      </c>
      <c r="C187" s="53">
        <v>0</v>
      </c>
      <c r="D187" s="53">
        <v>0</v>
      </c>
      <c r="E187" s="52">
        <v>93</v>
      </c>
      <c r="F187" s="52" t="s">
        <v>2499</v>
      </c>
      <c r="G187" s="53">
        <v>0</v>
      </c>
      <c r="H187" s="53">
        <v>0</v>
      </c>
    </row>
    <row r="188" spans="1:7" ht="11.25">
      <c r="A188" s="52">
        <v>89</v>
      </c>
      <c r="B188" s="52" t="s">
        <v>2500</v>
      </c>
      <c r="C188" s="53">
        <v>-763593</v>
      </c>
      <c r="D188" s="53">
        <f>-D186</f>
        <v>-1239224</v>
      </c>
      <c r="E188" s="52">
        <v>94</v>
      </c>
      <c r="F188" s="52" t="s">
        <v>2501</v>
      </c>
      <c r="G188" s="53">
        <v>0</v>
      </c>
    </row>
    <row r="189" spans="5:8" ht="11.25">
      <c r="E189" s="52">
        <v>99</v>
      </c>
      <c r="F189" s="52" t="s">
        <v>2502</v>
      </c>
      <c r="G189" s="53">
        <f>+'[1]CGN96.001 '!$D$593</f>
        <v>-337714225</v>
      </c>
      <c r="H189" s="53">
        <v>-930904537</v>
      </c>
    </row>
    <row r="190" spans="1:2" ht="11.25">
      <c r="A190" s="52" t="s">
        <v>1591</v>
      </c>
      <c r="B190" s="52" t="s">
        <v>1591</v>
      </c>
    </row>
    <row r="191" spans="2:4" ht="11.25">
      <c r="B191" s="195" t="s">
        <v>2503</v>
      </c>
      <c r="C191" s="192">
        <f>SUM(C192:C195)</f>
        <v>0</v>
      </c>
      <c r="D191" s="192">
        <f>SUM(D192:D195)</f>
        <v>0</v>
      </c>
    </row>
    <row r="192" spans="1:4" ht="11.25">
      <c r="A192" s="52">
        <v>91</v>
      </c>
      <c r="B192" s="52" t="str">
        <f>+F185</f>
        <v>Responsabilidades contingentes</v>
      </c>
      <c r="C192" s="53">
        <v>337714225</v>
      </c>
      <c r="D192" s="53">
        <v>930904537</v>
      </c>
    </row>
    <row r="193" spans="1:4" ht="11.25">
      <c r="A193" s="52">
        <v>93</v>
      </c>
      <c r="B193" s="52" t="str">
        <f>+F187</f>
        <v>Acreedoras de control</v>
      </c>
      <c r="C193" s="53">
        <v>0</v>
      </c>
      <c r="D193" s="53">
        <v>0</v>
      </c>
    </row>
    <row r="194" spans="1:4" ht="11.25">
      <c r="A194" s="52">
        <v>99</v>
      </c>
      <c r="B194" s="52" t="str">
        <f>+F189</f>
        <v>Acreedoras por contra (db)</v>
      </c>
      <c r="C194" s="53">
        <v>-337714225</v>
      </c>
      <c r="D194" s="53">
        <v>-930904537</v>
      </c>
    </row>
    <row r="197" spans="2:8" ht="12.75">
      <c r="B197" s="51" t="s">
        <v>1591</v>
      </c>
      <c r="E197"/>
      <c r="F197" s="195" t="s">
        <v>1591</v>
      </c>
      <c r="G197" s="197"/>
      <c r="H197" s="197"/>
    </row>
    <row r="198" spans="1:8" ht="12.75">
      <c r="A198" t="s">
        <v>1591</v>
      </c>
      <c r="B198" s="192" t="s">
        <v>1591</v>
      </c>
      <c r="E198"/>
      <c r="F198" s="52" t="s">
        <v>1591</v>
      </c>
      <c r="G198" s="197"/>
      <c r="H198" s="197"/>
    </row>
    <row r="199" spans="1:8" ht="12.75">
      <c r="A199" t="s">
        <v>1591</v>
      </c>
      <c r="B199" s="53" t="s">
        <v>1591</v>
      </c>
      <c r="E199" s="51"/>
      <c r="F199" s="195" t="s">
        <v>92</v>
      </c>
      <c r="G199" s="195" t="s">
        <v>1591</v>
      </c>
      <c r="H199" s="195" t="s">
        <v>1591</v>
      </c>
    </row>
    <row r="200" spans="1:8" ht="12.75">
      <c r="A200"/>
      <c r="B200" s="192" t="s">
        <v>37</v>
      </c>
      <c r="C200" s="194"/>
      <c r="D200" s="194"/>
      <c r="F200" s="52" t="s">
        <v>93</v>
      </c>
      <c r="G200" s="52" t="s">
        <v>1591</v>
      </c>
      <c r="H200" s="52" t="s">
        <v>1591</v>
      </c>
    </row>
    <row r="201" spans="1:8" ht="12.75">
      <c r="A201"/>
      <c r="B201" s="53" t="s">
        <v>39</v>
      </c>
      <c r="G201" s="52" t="s">
        <v>1591</v>
      </c>
      <c r="H201" s="52" t="s">
        <v>1591</v>
      </c>
    </row>
    <row r="202" spans="1:2" ht="12.75">
      <c r="A202"/>
      <c r="B202" s="195" t="s">
        <v>1591</v>
      </c>
    </row>
    <row r="203" spans="1:2" ht="12.75">
      <c r="A203"/>
      <c r="B203" s="195"/>
    </row>
    <row r="204" spans="1:2" ht="12.75">
      <c r="A204"/>
      <c r="B204" s="195"/>
    </row>
    <row r="205" spans="1:2" ht="12.75">
      <c r="A205"/>
      <c r="B205" s="31" t="s">
        <v>41</v>
      </c>
    </row>
    <row r="206" spans="1:2" ht="12.75">
      <c r="A206"/>
      <c r="B206" s="2" t="s">
        <v>42</v>
      </c>
    </row>
    <row r="207" spans="1:2" ht="12.75">
      <c r="A207"/>
      <c r="B207" s="2" t="s">
        <v>43</v>
      </c>
    </row>
    <row r="208" spans="1:2" ht="12.75">
      <c r="A208"/>
      <c r="B208" s="195"/>
    </row>
    <row r="209" spans="1:2" ht="12.75">
      <c r="A209"/>
      <c r="B209" s="195"/>
    </row>
    <row r="210" ht="12.75">
      <c r="A210"/>
    </row>
    <row r="211" ht="12.75">
      <c r="A211"/>
    </row>
    <row r="212" spans="1:2" ht="11.25">
      <c r="A212" s="52" t="s">
        <v>1591</v>
      </c>
      <c r="B212" s="195"/>
    </row>
    <row r="213" spans="1:2" ht="12.75">
      <c r="A213"/>
      <c r="B213" s="195"/>
    </row>
    <row r="214" spans="1:2" ht="12.75">
      <c r="A214"/>
      <c r="B214" s="195"/>
    </row>
    <row r="215" spans="1:2" ht="12.75">
      <c r="A215"/>
      <c r="B215" s="52" t="s">
        <v>1591</v>
      </c>
    </row>
    <row r="216" spans="1:2" ht="12.75">
      <c r="A216"/>
      <c r="B216" s="52" t="s">
        <v>1591</v>
      </c>
    </row>
    <row r="219" spans="1:4" ht="11.25">
      <c r="A219" s="52" t="s">
        <v>1591</v>
      </c>
      <c r="C219" s="52"/>
      <c r="D219" s="52"/>
    </row>
    <row r="220" ht="11.25">
      <c r="A220" s="52" t="s">
        <v>1591</v>
      </c>
    </row>
  </sheetData>
  <sheetProtection password="8D25" sheet="1" formatCells="0" formatColumns="0" formatRows="0" insertColumns="0" insertRows="0" insertHyperlinks="0" deleteColumns="0" deleteRows="0" sort="0" autoFilter="0" pivotTables="0"/>
  <mergeCells count="4">
    <mergeCell ref="A1:H1"/>
    <mergeCell ref="A2:H2"/>
    <mergeCell ref="A4:H4"/>
    <mergeCell ref="A5:H5"/>
  </mergeCells>
  <printOptions/>
  <pageMargins left="0.75" right="0.75" top="1" bottom="1" header="0" footer="0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171"/>
  <sheetViews>
    <sheetView workbookViewId="0" topLeftCell="A1">
      <selection activeCell="B29" sqref="B29"/>
    </sheetView>
  </sheetViews>
  <sheetFormatPr defaultColWidth="11.421875" defaultRowHeight="12.75"/>
  <cols>
    <col min="1" max="1" width="8.7109375" style="52" customWidth="1"/>
    <col min="2" max="2" width="47.00390625" style="52" customWidth="1"/>
    <col min="3" max="3" width="14.140625" style="52" hidden="1" customWidth="1"/>
    <col min="4" max="4" width="15.28125" style="52" customWidth="1"/>
    <col min="5" max="5" width="12.7109375" style="53" customWidth="1"/>
    <col min="6" max="6" width="13.28125" style="52" customWidth="1"/>
    <col min="7" max="7" width="11.7109375" style="52" bestFit="1" customWidth="1"/>
    <col min="8" max="16384" width="11.421875" style="52" customWidth="1"/>
  </cols>
  <sheetData>
    <row r="1" spans="1:9" ht="11.25">
      <c r="A1" s="213" t="s">
        <v>1597</v>
      </c>
      <c r="B1" s="213"/>
      <c r="C1" s="213"/>
      <c r="D1" s="213"/>
      <c r="E1" s="213"/>
      <c r="F1" s="190"/>
      <c r="G1" s="190"/>
      <c r="H1" s="190"/>
      <c r="I1" s="190"/>
    </row>
    <row r="2" spans="1:5" ht="11.25">
      <c r="A2" s="213" t="s">
        <v>2518</v>
      </c>
      <c r="B2" s="213"/>
      <c r="C2" s="213"/>
      <c r="D2" s="213"/>
      <c r="E2" s="213"/>
    </row>
    <row r="3" spans="1:5" ht="12.75" customHeight="1">
      <c r="A3" s="213" t="s">
        <v>2507</v>
      </c>
      <c r="B3" s="213"/>
      <c r="C3" s="213"/>
      <c r="D3" s="213"/>
      <c r="E3" s="213"/>
    </row>
    <row r="4" spans="1:5" ht="11.25">
      <c r="A4" s="213" t="s">
        <v>2296</v>
      </c>
      <c r="B4" s="213"/>
      <c r="C4" s="213"/>
      <c r="D4" s="213"/>
      <c r="E4" s="213"/>
    </row>
    <row r="5" spans="1:5" ht="11.25">
      <c r="A5" s="213" t="s">
        <v>44</v>
      </c>
      <c r="B5" s="213"/>
      <c r="C5" s="213"/>
      <c r="D5" s="213"/>
      <c r="E5" s="213"/>
    </row>
    <row r="6" spans="1:5" ht="12.75" customHeight="1">
      <c r="A6" s="188"/>
      <c r="B6" s="188"/>
      <c r="C6" s="188"/>
      <c r="D6" s="204" t="s">
        <v>2519</v>
      </c>
      <c r="E6" s="204" t="s">
        <v>2520</v>
      </c>
    </row>
    <row r="7" spans="1:5" ht="11.25">
      <c r="A7" s="188"/>
      <c r="B7" s="188"/>
      <c r="C7" s="188"/>
      <c r="D7" s="205" t="s">
        <v>2297</v>
      </c>
      <c r="E7" s="205" t="s">
        <v>2297</v>
      </c>
    </row>
    <row r="8" spans="1:5" ht="11.25">
      <c r="A8" s="188" t="s">
        <v>2298</v>
      </c>
      <c r="B8" s="206" t="s">
        <v>2521</v>
      </c>
      <c r="C8" s="188"/>
      <c r="D8" s="205" t="s">
        <v>2299</v>
      </c>
      <c r="E8" s="205" t="s">
        <v>2299</v>
      </c>
    </row>
    <row r="9" spans="1:5" ht="11.25">
      <c r="A9" s="188"/>
      <c r="B9" s="188"/>
      <c r="C9" s="188"/>
      <c r="D9" s="205" t="s">
        <v>2300</v>
      </c>
      <c r="E9" s="205" t="s">
        <v>2300</v>
      </c>
    </row>
    <row r="10" spans="1:5" ht="11.25">
      <c r="A10" s="190"/>
      <c r="B10" s="190"/>
      <c r="C10" s="190"/>
      <c r="D10" s="191"/>
      <c r="E10" s="191"/>
    </row>
    <row r="11" spans="2:7" ht="11.25">
      <c r="B11" s="51" t="s">
        <v>2522</v>
      </c>
      <c r="D11" s="43">
        <f>D12+D19+D24+D43+D53</f>
        <v>10527671278</v>
      </c>
      <c r="E11" s="43">
        <f>E12+E19+E24+E43+E53</f>
        <v>9330178896</v>
      </c>
      <c r="F11" s="53"/>
      <c r="G11" s="53"/>
    </row>
    <row r="12" spans="1:5" ht="11.25">
      <c r="A12" s="52">
        <v>41</v>
      </c>
      <c r="B12" s="195" t="s">
        <v>2523</v>
      </c>
      <c r="D12" s="192">
        <f>SUM(D13:D17)</f>
        <v>108268763</v>
      </c>
      <c r="E12" s="192">
        <f>SUM(E13:E17)</f>
        <v>111078920</v>
      </c>
    </row>
    <row r="13" spans="1:5" ht="11.25">
      <c r="A13" s="52">
        <v>4105</v>
      </c>
      <c r="B13" s="52" t="s">
        <v>2524</v>
      </c>
      <c r="D13" s="53">
        <v>0</v>
      </c>
      <c r="E13" s="53">
        <v>0</v>
      </c>
    </row>
    <row r="14" spans="1:5" ht="11.25">
      <c r="A14" s="52">
        <v>4110</v>
      </c>
      <c r="B14" s="52" t="s">
        <v>1913</v>
      </c>
      <c r="D14" s="53">
        <v>2552895</v>
      </c>
      <c r="E14" s="53">
        <v>28686</v>
      </c>
    </row>
    <row r="15" spans="1:5" ht="11.25">
      <c r="A15" s="52">
        <v>4115</v>
      </c>
      <c r="B15" s="52" t="s">
        <v>2525</v>
      </c>
      <c r="D15" s="53">
        <v>0</v>
      </c>
      <c r="E15" s="53">
        <v>0</v>
      </c>
    </row>
    <row r="16" spans="1:5" ht="11.25">
      <c r="A16" s="52">
        <v>4120</v>
      </c>
      <c r="B16" s="52" t="s">
        <v>2526</v>
      </c>
      <c r="D16" s="53">
        <v>105715868</v>
      </c>
      <c r="E16" s="53">
        <v>111078069</v>
      </c>
    </row>
    <row r="17" spans="1:5" ht="11.25">
      <c r="A17" s="52">
        <v>4195</v>
      </c>
      <c r="B17" s="52" t="s">
        <v>2527</v>
      </c>
      <c r="D17" s="53">
        <v>0</v>
      </c>
      <c r="E17" s="53">
        <v>-27835</v>
      </c>
    </row>
    <row r="18" ht="11.25">
      <c r="D18" s="53"/>
    </row>
    <row r="19" spans="1:5" ht="11.25">
      <c r="A19" s="52">
        <v>42</v>
      </c>
      <c r="B19" s="51" t="s">
        <v>2528</v>
      </c>
      <c r="D19" s="192">
        <f>SUM(D20:D22)</f>
        <v>0</v>
      </c>
      <c r="E19" s="192">
        <f>SUM(E20:E22)</f>
        <v>0</v>
      </c>
    </row>
    <row r="20" spans="1:5" ht="11.25">
      <c r="A20" s="52">
        <v>4205</v>
      </c>
      <c r="B20" s="52" t="s">
        <v>2529</v>
      </c>
      <c r="D20" s="53">
        <v>0</v>
      </c>
      <c r="E20" s="53">
        <v>0</v>
      </c>
    </row>
    <row r="21" spans="1:5" ht="11.25">
      <c r="A21" s="52">
        <v>4210</v>
      </c>
      <c r="B21" s="52" t="s">
        <v>2530</v>
      </c>
      <c r="D21" s="53">
        <v>0</v>
      </c>
      <c r="E21" s="53">
        <v>0</v>
      </c>
    </row>
    <row r="22" spans="1:5" ht="11.25">
      <c r="A22" s="52">
        <v>4295</v>
      </c>
      <c r="B22" s="52" t="s">
        <v>2531</v>
      </c>
      <c r="D22" s="53">
        <v>0</v>
      </c>
      <c r="E22" s="53">
        <v>0</v>
      </c>
    </row>
    <row r="23" ht="11.25">
      <c r="D23" s="53"/>
    </row>
    <row r="24" spans="1:5" ht="11.25">
      <c r="A24" s="52">
        <v>43</v>
      </c>
      <c r="B24" s="51" t="s">
        <v>2532</v>
      </c>
      <c r="D24" s="192">
        <f>SUM(D25:D41)</f>
        <v>0</v>
      </c>
      <c r="E24" s="192">
        <f>SUM(E25:E41)</f>
        <v>0</v>
      </c>
    </row>
    <row r="25" spans="1:5" ht="11.25">
      <c r="A25" s="52">
        <v>4305</v>
      </c>
      <c r="B25" s="52" t="s">
        <v>2533</v>
      </c>
      <c r="D25" s="53">
        <v>0</v>
      </c>
      <c r="E25" s="53">
        <v>0</v>
      </c>
    </row>
    <row r="26" spans="1:5" ht="11.25">
      <c r="A26" s="52">
        <v>4310</v>
      </c>
      <c r="B26" s="52" t="s">
        <v>2534</v>
      </c>
      <c r="D26" s="53">
        <v>0</v>
      </c>
      <c r="E26" s="53">
        <v>0</v>
      </c>
    </row>
    <row r="27" spans="1:5" ht="11.25">
      <c r="A27" s="52">
        <v>4312</v>
      </c>
      <c r="B27" s="52" t="s">
        <v>2535</v>
      </c>
      <c r="D27" s="53">
        <v>0</v>
      </c>
      <c r="E27" s="53">
        <v>0</v>
      </c>
    </row>
    <row r="28" spans="1:5" ht="11.25">
      <c r="A28" s="52">
        <v>4315</v>
      </c>
      <c r="B28" s="52" t="s">
        <v>2536</v>
      </c>
      <c r="D28" s="53">
        <v>0</v>
      </c>
      <c r="E28" s="53">
        <v>0</v>
      </c>
    </row>
    <row r="29" spans="1:5" ht="11.25">
      <c r="A29" s="52">
        <v>4321</v>
      </c>
      <c r="B29" s="52" t="s">
        <v>2537</v>
      </c>
      <c r="D29" s="53">
        <v>0</v>
      </c>
      <c r="E29" s="53">
        <v>0</v>
      </c>
    </row>
    <row r="30" spans="1:5" ht="11.25">
      <c r="A30" s="52">
        <v>4322</v>
      </c>
      <c r="B30" s="52" t="s">
        <v>2538</v>
      </c>
      <c r="D30" s="53">
        <v>0</v>
      </c>
      <c r="E30" s="53">
        <v>0</v>
      </c>
    </row>
    <row r="31" spans="1:5" ht="11.25">
      <c r="A31" s="52">
        <v>4323</v>
      </c>
      <c r="B31" s="52" t="s">
        <v>2539</v>
      </c>
      <c r="D31" s="53">
        <v>0</v>
      </c>
      <c r="E31" s="53">
        <v>0</v>
      </c>
    </row>
    <row r="32" spans="1:5" ht="11.25">
      <c r="A32" s="52">
        <v>4325</v>
      </c>
      <c r="B32" s="52" t="s">
        <v>2540</v>
      </c>
      <c r="D32" s="53">
        <v>0</v>
      </c>
      <c r="E32" s="53">
        <v>0</v>
      </c>
    </row>
    <row r="33" spans="1:5" ht="11.25">
      <c r="A33" s="52">
        <v>4330</v>
      </c>
      <c r="B33" s="52" t="s">
        <v>2541</v>
      </c>
      <c r="D33" s="53">
        <v>0</v>
      </c>
      <c r="E33" s="53">
        <v>0</v>
      </c>
    </row>
    <row r="34" spans="1:5" ht="11.25">
      <c r="A34" s="52">
        <v>4335</v>
      </c>
      <c r="B34" s="52" t="s">
        <v>2542</v>
      </c>
      <c r="D34" s="53">
        <v>0</v>
      </c>
      <c r="E34" s="53">
        <v>0</v>
      </c>
    </row>
    <row r="35" spans="1:6" ht="11.25">
      <c r="A35" s="52">
        <v>4340</v>
      </c>
      <c r="B35" s="52" t="s">
        <v>2543</v>
      </c>
      <c r="D35" s="53">
        <v>0</v>
      </c>
      <c r="E35" s="53">
        <v>0</v>
      </c>
      <c r="F35" s="53"/>
    </row>
    <row r="36" spans="1:5" ht="11.25">
      <c r="A36" s="52">
        <v>4345</v>
      </c>
      <c r="B36" s="52" t="s">
        <v>2544</v>
      </c>
      <c r="D36" s="53">
        <v>0</v>
      </c>
      <c r="E36" s="53">
        <v>0</v>
      </c>
    </row>
    <row r="37" spans="1:5" ht="11.25">
      <c r="A37" s="52">
        <v>4350</v>
      </c>
      <c r="B37" s="52" t="s">
        <v>2545</v>
      </c>
      <c r="D37" s="53">
        <v>0</v>
      </c>
      <c r="E37" s="53">
        <v>0</v>
      </c>
    </row>
    <row r="38" spans="1:5" ht="11.25">
      <c r="A38" s="52">
        <v>4355</v>
      </c>
      <c r="B38" s="52" t="s">
        <v>2546</v>
      </c>
      <c r="D38" s="53">
        <v>0</v>
      </c>
      <c r="E38" s="53">
        <v>0</v>
      </c>
    </row>
    <row r="39" spans="1:5" ht="11.25">
      <c r="A39" s="52">
        <v>4360</v>
      </c>
      <c r="B39" s="52" t="s">
        <v>2547</v>
      </c>
      <c r="D39" s="53">
        <v>0</v>
      </c>
      <c r="E39" s="53">
        <v>0</v>
      </c>
    </row>
    <row r="40" spans="1:5" ht="11.25">
      <c r="A40" s="52">
        <v>4390</v>
      </c>
      <c r="B40" s="52" t="s">
        <v>2548</v>
      </c>
      <c r="D40" s="53">
        <v>0</v>
      </c>
      <c r="E40" s="53">
        <v>0</v>
      </c>
    </row>
    <row r="41" spans="1:5" ht="11.25">
      <c r="A41" s="52">
        <v>4395</v>
      </c>
      <c r="B41" s="52" t="s">
        <v>2549</v>
      </c>
      <c r="D41" s="53">
        <v>0</v>
      </c>
      <c r="E41" s="53">
        <v>0</v>
      </c>
    </row>
    <row r="42" ht="11.25">
      <c r="D42" s="53"/>
    </row>
    <row r="43" spans="1:5" ht="11.25">
      <c r="A43" s="52">
        <v>44</v>
      </c>
      <c r="B43" s="51" t="s">
        <v>2333</v>
      </c>
      <c r="D43" s="192">
        <f>SUM(D44:D51)</f>
        <v>0</v>
      </c>
      <c r="E43" s="192">
        <f>SUM(E44:E51)</f>
        <v>0</v>
      </c>
    </row>
    <row r="44" spans="1:5" ht="11.25">
      <c r="A44" s="52">
        <v>4405</v>
      </c>
      <c r="B44" s="52" t="s">
        <v>2550</v>
      </c>
      <c r="D44" s="53">
        <v>0</v>
      </c>
      <c r="E44" s="53">
        <v>0</v>
      </c>
    </row>
    <row r="45" spans="1:5" ht="11.25">
      <c r="A45" s="52">
        <v>4406</v>
      </c>
      <c r="B45" s="52" t="s">
        <v>2551</v>
      </c>
      <c r="D45" s="53">
        <v>0</v>
      </c>
      <c r="E45" s="53">
        <v>0</v>
      </c>
    </row>
    <row r="46" spans="1:5" ht="11.25">
      <c r="A46" s="52">
        <v>4407</v>
      </c>
      <c r="B46" s="52" t="s">
        <v>2552</v>
      </c>
      <c r="D46" s="53">
        <v>0</v>
      </c>
      <c r="E46" s="53">
        <v>0</v>
      </c>
    </row>
    <row r="47" spans="1:5" ht="11.25">
      <c r="A47" s="52">
        <v>4419</v>
      </c>
      <c r="B47" s="52" t="s">
        <v>2553</v>
      </c>
      <c r="D47" s="53">
        <v>0</v>
      </c>
      <c r="E47" s="53">
        <v>0</v>
      </c>
    </row>
    <row r="48" spans="2:4" ht="11.25">
      <c r="B48" s="52" t="s">
        <v>2554</v>
      </c>
      <c r="D48" s="53"/>
    </row>
    <row r="49" spans="1:5" ht="11.25">
      <c r="A49" s="52">
        <v>4420</v>
      </c>
      <c r="B49" s="52" t="s">
        <v>2555</v>
      </c>
      <c r="D49" s="53">
        <v>0</v>
      </c>
      <c r="E49" s="53">
        <v>0</v>
      </c>
    </row>
    <row r="50" spans="1:5" ht="11.25">
      <c r="A50" s="52">
        <v>4425</v>
      </c>
      <c r="B50" s="52" t="s">
        <v>2556</v>
      </c>
      <c r="D50" s="53">
        <v>0</v>
      </c>
      <c r="E50" s="53">
        <v>0</v>
      </c>
    </row>
    <row r="51" spans="1:5" ht="11.25">
      <c r="A51" s="52">
        <v>4470</v>
      </c>
      <c r="B51" s="52" t="s">
        <v>2557</v>
      </c>
      <c r="D51" s="53">
        <v>0</v>
      </c>
      <c r="E51" s="53">
        <v>0</v>
      </c>
    </row>
    <row r="52" ht="11.25">
      <c r="D52" s="53"/>
    </row>
    <row r="53" spans="1:5" ht="11.25">
      <c r="A53" s="52">
        <v>47</v>
      </c>
      <c r="B53" s="51" t="s">
        <v>2558</v>
      </c>
      <c r="D53" s="192">
        <f>SUM(D54:D57)</f>
        <v>10419402515</v>
      </c>
      <c r="E53" s="192">
        <f>SUM(E54:E57)</f>
        <v>9219099976</v>
      </c>
    </row>
    <row r="54" spans="1:5" ht="11.25">
      <c r="A54" s="52">
        <v>4705</v>
      </c>
      <c r="B54" s="52" t="s">
        <v>2559</v>
      </c>
      <c r="D54" s="53">
        <v>10355313106</v>
      </c>
      <c r="E54" s="53">
        <v>9206394732</v>
      </c>
    </row>
    <row r="55" spans="1:5" ht="11.25">
      <c r="A55" s="52">
        <v>4720</v>
      </c>
      <c r="B55" s="52" t="s">
        <v>2560</v>
      </c>
      <c r="D55" s="53">
        <v>920199</v>
      </c>
      <c r="E55" s="53">
        <v>3321</v>
      </c>
    </row>
    <row r="56" spans="2:4" ht="11.25">
      <c r="B56" s="52" t="s">
        <v>2561</v>
      </c>
      <c r="D56" s="53"/>
    </row>
    <row r="57" spans="1:5" ht="11.25">
      <c r="A57" s="52">
        <v>4722</v>
      </c>
      <c r="B57" s="52" t="s">
        <v>2562</v>
      </c>
      <c r="D57" s="53">
        <v>63169210</v>
      </c>
      <c r="E57" s="53">
        <v>12701923</v>
      </c>
    </row>
    <row r="58" spans="1:5" ht="11.25">
      <c r="A58" s="52">
        <v>4725</v>
      </c>
      <c r="B58" s="52" t="s">
        <v>2563</v>
      </c>
      <c r="D58" s="53">
        <v>0</v>
      </c>
      <c r="E58" s="53">
        <v>0</v>
      </c>
    </row>
    <row r="59" ht="11.25">
      <c r="D59" s="53"/>
    </row>
    <row r="60" spans="1:5" ht="12.75">
      <c r="A60" s="207"/>
      <c r="B60" s="51" t="s">
        <v>2564</v>
      </c>
      <c r="D60" s="43">
        <f>-D61</f>
        <v>0</v>
      </c>
      <c r="E60" s="43">
        <f>-E61</f>
        <v>0</v>
      </c>
    </row>
    <row r="61" spans="1:5" ht="11.25">
      <c r="A61" s="52">
        <v>61</v>
      </c>
      <c r="B61" s="52" t="s">
        <v>2565</v>
      </c>
      <c r="D61" s="208">
        <f>SUM(D62:D78)</f>
        <v>0</v>
      </c>
      <c r="E61" s="208">
        <f>SUM(E62:E78)</f>
        <v>0</v>
      </c>
    </row>
    <row r="62" spans="1:5" ht="11.25">
      <c r="A62" s="52">
        <v>6105</v>
      </c>
      <c r="B62" s="52" t="s">
        <v>2350</v>
      </c>
      <c r="D62" s="53">
        <v>0</v>
      </c>
      <c r="E62" s="53">
        <v>0</v>
      </c>
    </row>
    <row r="63" spans="1:5" ht="11.25">
      <c r="A63" s="52">
        <v>6110</v>
      </c>
      <c r="B63" s="52" t="s">
        <v>2530</v>
      </c>
      <c r="D63" s="53">
        <v>0</v>
      </c>
      <c r="E63" s="53">
        <v>0</v>
      </c>
    </row>
    <row r="64" spans="1:5" ht="11.25">
      <c r="A64" s="52">
        <v>6115</v>
      </c>
      <c r="B64" s="52" t="s">
        <v>2533</v>
      </c>
      <c r="D64" s="53">
        <v>0</v>
      </c>
      <c r="E64" s="53">
        <v>0</v>
      </c>
    </row>
    <row r="65" spans="1:5" ht="11.25">
      <c r="A65" s="52">
        <v>6120</v>
      </c>
      <c r="B65" s="52" t="s">
        <v>2534</v>
      </c>
      <c r="D65" s="53">
        <v>0</v>
      </c>
      <c r="E65" s="53">
        <v>0</v>
      </c>
    </row>
    <row r="66" spans="1:5" ht="11.25">
      <c r="A66" s="52">
        <v>6122</v>
      </c>
      <c r="B66" s="52" t="s">
        <v>2535</v>
      </c>
      <c r="D66" s="53">
        <v>0</v>
      </c>
      <c r="E66" s="53">
        <v>0</v>
      </c>
    </row>
    <row r="67" spans="1:5" ht="11.25">
      <c r="A67" s="52">
        <v>6125</v>
      </c>
      <c r="B67" s="52" t="s">
        <v>2536</v>
      </c>
      <c r="D67" s="53">
        <v>0</v>
      </c>
      <c r="E67" s="53">
        <v>0</v>
      </c>
    </row>
    <row r="68" spans="1:5" ht="11.25">
      <c r="A68" s="52">
        <v>6131</v>
      </c>
      <c r="B68" s="52" t="s">
        <v>2537</v>
      </c>
      <c r="D68" s="53">
        <v>0</v>
      </c>
      <c r="E68" s="53">
        <v>0</v>
      </c>
    </row>
    <row r="69" spans="1:5" ht="11.25">
      <c r="A69" s="52">
        <v>6132</v>
      </c>
      <c r="B69" s="52" t="s">
        <v>2538</v>
      </c>
      <c r="D69" s="53">
        <v>0</v>
      </c>
      <c r="E69" s="53">
        <v>0</v>
      </c>
    </row>
    <row r="70" spans="1:5" ht="11.25">
      <c r="A70" s="52">
        <v>6133</v>
      </c>
      <c r="B70" s="52" t="s">
        <v>2539</v>
      </c>
      <c r="D70" s="53">
        <v>0</v>
      </c>
      <c r="E70" s="53">
        <v>0</v>
      </c>
    </row>
    <row r="71" spans="1:5" ht="11.25">
      <c r="A71" s="52">
        <v>6135</v>
      </c>
      <c r="B71" s="52" t="s">
        <v>2540</v>
      </c>
      <c r="D71" s="53">
        <v>0</v>
      </c>
      <c r="E71" s="53">
        <v>0</v>
      </c>
    </row>
    <row r="72" spans="1:5" ht="11.25">
      <c r="A72" s="52">
        <v>6140</v>
      </c>
      <c r="B72" s="52" t="s">
        <v>2541</v>
      </c>
      <c r="D72" s="53">
        <v>0</v>
      </c>
      <c r="E72" s="53">
        <v>0</v>
      </c>
    </row>
    <row r="73" spans="1:5" ht="11.25">
      <c r="A73" s="52">
        <v>6145</v>
      </c>
      <c r="B73" s="52" t="s">
        <v>2542</v>
      </c>
      <c r="D73" s="53">
        <v>0</v>
      </c>
      <c r="E73" s="53">
        <v>0</v>
      </c>
    </row>
    <row r="74" spans="1:5" ht="11.25">
      <c r="A74" s="52">
        <v>6150</v>
      </c>
      <c r="B74" s="52" t="s">
        <v>2543</v>
      </c>
      <c r="D74" s="53">
        <v>0</v>
      </c>
      <c r="E74" s="53">
        <v>0</v>
      </c>
    </row>
    <row r="75" spans="1:5" ht="11.25">
      <c r="A75" s="52">
        <v>6155</v>
      </c>
      <c r="B75" s="52" t="s">
        <v>2544</v>
      </c>
      <c r="D75" s="53">
        <v>0</v>
      </c>
      <c r="E75" s="53">
        <v>0</v>
      </c>
    </row>
    <row r="76" spans="1:5" ht="11.25">
      <c r="A76" s="52">
        <v>6160</v>
      </c>
      <c r="B76" s="52" t="s">
        <v>2545</v>
      </c>
      <c r="D76" s="53">
        <v>0</v>
      </c>
      <c r="E76" s="53">
        <v>0</v>
      </c>
    </row>
    <row r="77" spans="1:5" ht="11.25">
      <c r="A77" s="52">
        <v>6165</v>
      </c>
      <c r="B77" s="52" t="s">
        <v>2546</v>
      </c>
      <c r="D77" s="53">
        <v>0</v>
      </c>
      <c r="E77" s="53">
        <v>0</v>
      </c>
    </row>
    <row r="78" spans="1:5" ht="11.25">
      <c r="A78" s="52">
        <v>6190</v>
      </c>
      <c r="B78" s="52" t="s">
        <v>2548</v>
      </c>
      <c r="D78" s="53">
        <v>0</v>
      </c>
      <c r="E78" s="53">
        <v>0</v>
      </c>
    </row>
    <row r="79" ht="11.25">
      <c r="D79" s="53"/>
    </row>
    <row r="80" ht="11.25">
      <c r="D80" s="53"/>
    </row>
    <row r="81" spans="2:7" ht="11.25">
      <c r="B81" s="51" t="s">
        <v>2566</v>
      </c>
      <c r="D81" s="43">
        <f>-(D83+D91+D95+D103+D117+D121+D125)</f>
        <v>-10631720304</v>
      </c>
      <c r="E81" s="43">
        <f>-(E83+E91+E95+E103+E117+E121+E125)</f>
        <v>-9683340012</v>
      </c>
      <c r="F81" s="53"/>
      <c r="G81" s="53"/>
    </row>
    <row r="82" spans="2:5" ht="11.25">
      <c r="B82" s="51"/>
      <c r="D82" s="194"/>
      <c r="E82" s="194"/>
    </row>
    <row r="83" spans="1:7" ht="11.25">
      <c r="A83" s="52">
        <v>51</v>
      </c>
      <c r="B83" s="51" t="s">
        <v>2567</v>
      </c>
      <c r="D83" s="192">
        <f>SUM(D84:D89)</f>
        <v>75284334</v>
      </c>
      <c r="E83" s="192">
        <f>SUM(E84:E89)</f>
        <v>17593429</v>
      </c>
      <c r="G83" s="53"/>
    </row>
    <row r="84" spans="1:5" ht="11.25">
      <c r="A84" s="52">
        <v>5101</v>
      </c>
      <c r="B84" s="52" t="s">
        <v>2568</v>
      </c>
      <c r="D84" s="53">
        <v>14484975</v>
      </c>
      <c r="E84" s="53">
        <v>10933637</v>
      </c>
    </row>
    <row r="85" spans="1:5" ht="11.25">
      <c r="A85" s="52">
        <v>5102</v>
      </c>
      <c r="B85" s="52" t="s">
        <v>2569</v>
      </c>
      <c r="D85" s="53">
        <v>25430</v>
      </c>
      <c r="E85" s="53">
        <v>82588</v>
      </c>
    </row>
    <row r="86" spans="1:5" ht="11.25">
      <c r="A86" s="52">
        <v>5103</v>
      </c>
      <c r="B86" s="52" t="s">
        <v>2570</v>
      </c>
      <c r="D86" s="53">
        <v>1872009</v>
      </c>
      <c r="E86" s="53">
        <v>1485193</v>
      </c>
    </row>
    <row r="87" spans="1:5" ht="11.25">
      <c r="A87" s="52">
        <v>5104</v>
      </c>
      <c r="B87" s="52" t="s">
        <v>2571</v>
      </c>
      <c r="D87" s="53">
        <v>449192</v>
      </c>
      <c r="E87" s="53">
        <v>361038</v>
      </c>
    </row>
    <row r="88" spans="1:5" ht="11.25">
      <c r="A88" s="52">
        <v>5111</v>
      </c>
      <c r="B88" s="52" t="s">
        <v>2572</v>
      </c>
      <c r="D88" s="53">
        <v>5216333</v>
      </c>
      <c r="E88" s="53">
        <v>2293757</v>
      </c>
    </row>
    <row r="89" spans="1:5" ht="11.25">
      <c r="A89" s="52">
        <v>5120</v>
      </c>
      <c r="B89" s="52" t="s">
        <v>2573</v>
      </c>
      <c r="D89" s="53">
        <v>53236395</v>
      </c>
      <c r="E89" s="53">
        <v>2437216</v>
      </c>
    </row>
    <row r="90" ht="11.25">
      <c r="D90" s="53"/>
    </row>
    <row r="91" spans="1:5" ht="11.25">
      <c r="A91" s="52">
        <v>52</v>
      </c>
      <c r="B91" s="51" t="s">
        <v>2574</v>
      </c>
      <c r="D91" s="192">
        <f>SUM(D92:D93)</f>
        <v>0</v>
      </c>
      <c r="E91" s="192">
        <f>SUM(E92:E93)</f>
        <v>0</v>
      </c>
    </row>
    <row r="92" spans="1:5" ht="11.25">
      <c r="A92" s="52">
        <v>5205</v>
      </c>
      <c r="B92" s="52" t="s">
        <v>2575</v>
      </c>
      <c r="D92" s="53">
        <v>0</v>
      </c>
      <c r="E92" s="53">
        <v>0</v>
      </c>
    </row>
    <row r="93" spans="1:5" ht="11.25">
      <c r="A93" s="52">
        <v>5210</v>
      </c>
      <c r="B93" s="52" t="s">
        <v>2572</v>
      </c>
      <c r="D93" s="53">
        <v>0</v>
      </c>
      <c r="E93" s="53">
        <v>0</v>
      </c>
    </row>
    <row r="94" ht="11.25">
      <c r="D94" s="53"/>
    </row>
    <row r="95" spans="1:5" ht="11.25">
      <c r="A95" s="52">
        <v>53</v>
      </c>
      <c r="B95" s="51" t="s">
        <v>2576</v>
      </c>
      <c r="D95" s="192">
        <f>SUM(D96:D101)</f>
        <v>1378603</v>
      </c>
      <c r="E95" s="192">
        <f>SUM(E96:E101)</f>
        <v>20708645</v>
      </c>
    </row>
    <row r="96" spans="1:5" ht="11.25">
      <c r="A96" s="52">
        <v>5304</v>
      </c>
      <c r="B96" s="52" t="s">
        <v>2347</v>
      </c>
      <c r="D96" s="53">
        <v>0</v>
      </c>
      <c r="E96" s="53">
        <v>771441</v>
      </c>
    </row>
    <row r="97" spans="1:5" ht="11.25">
      <c r="A97" s="52">
        <v>5310</v>
      </c>
      <c r="B97" s="52" t="s">
        <v>2577</v>
      </c>
      <c r="D97" s="53">
        <v>0</v>
      </c>
      <c r="E97" s="53">
        <v>0</v>
      </c>
    </row>
    <row r="98" spans="1:5" ht="11.25">
      <c r="A98" s="52">
        <v>5314</v>
      </c>
      <c r="B98" s="52" t="s">
        <v>2390</v>
      </c>
      <c r="D98" s="53">
        <v>1135974</v>
      </c>
      <c r="E98" s="53">
        <v>19472820</v>
      </c>
    </row>
    <row r="99" spans="1:5" ht="11.25">
      <c r="A99" s="52">
        <v>5330</v>
      </c>
      <c r="B99" s="52" t="s">
        <v>2578</v>
      </c>
      <c r="D99" s="53">
        <v>213804</v>
      </c>
      <c r="E99" s="53">
        <v>357421</v>
      </c>
    </row>
    <row r="100" spans="1:5" ht="11.25">
      <c r="A100" s="52">
        <v>5344</v>
      </c>
      <c r="B100" s="52" t="s">
        <v>2579</v>
      </c>
      <c r="D100" s="53">
        <v>0</v>
      </c>
      <c r="E100" s="53">
        <v>10006</v>
      </c>
    </row>
    <row r="101" spans="1:5" ht="11.25">
      <c r="A101" s="52">
        <v>5345</v>
      </c>
      <c r="B101" s="52" t="s">
        <v>2580</v>
      </c>
      <c r="D101" s="53">
        <v>28825</v>
      </c>
      <c r="E101" s="53">
        <v>96957</v>
      </c>
    </row>
    <row r="102" ht="11.25">
      <c r="D102" s="53"/>
    </row>
    <row r="103" spans="1:5" ht="11.25">
      <c r="A103" s="52">
        <v>54</v>
      </c>
      <c r="B103" s="51" t="s">
        <v>2333</v>
      </c>
      <c r="D103" s="192">
        <f>SUM(D104:D115)</f>
        <v>10503081833</v>
      </c>
      <c r="E103" s="192">
        <f>SUM(E104:E115)</f>
        <v>9564096180</v>
      </c>
    </row>
    <row r="104" spans="1:5" ht="11.25">
      <c r="A104" s="52">
        <v>5401</v>
      </c>
      <c r="B104" s="52" t="s">
        <v>2581</v>
      </c>
      <c r="D104" s="53">
        <v>1851184</v>
      </c>
      <c r="E104" s="53">
        <v>9296876</v>
      </c>
    </row>
    <row r="105" spans="1:5" ht="11.25">
      <c r="A105" s="52">
        <v>5403</v>
      </c>
      <c r="B105" s="52" t="s">
        <v>2582</v>
      </c>
      <c r="D105" s="53">
        <v>2523074389</v>
      </c>
      <c r="E105" s="53">
        <v>1633166262</v>
      </c>
    </row>
    <row r="106" spans="1:5" ht="11.25">
      <c r="A106" s="52">
        <v>5404</v>
      </c>
      <c r="B106" s="52" t="s">
        <v>2583</v>
      </c>
      <c r="D106" s="53">
        <v>290682</v>
      </c>
      <c r="E106" s="53">
        <v>405696</v>
      </c>
    </row>
    <row r="107" spans="1:5" ht="11.25">
      <c r="A107" s="52">
        <v>5407</v>
      </c>
      <c r="B107" s="52" t="s">
        <v>1770</v>
      </c>
      <c r="D107" s="53">
        <v>0</v>
      </c>
      <c r="E107" s="53">
        <v>0</v>
      </c>
    </row>
    <row r="108" spans="1:5" ht="11.25">
      <c r="A108" s="52">
        <v>5408</v>
      </c>
      <c r="B108" s="52" t="s">
        <v>2584</v>
      </c>
      <c r="D108" s="53">
        <v>7977865578</v>
      </c>
      <c r="E108" s="53">
        <v>7920565108</v>
      </c>
    </row>
    <row r="109" spans="1:5" ht="11.25">
      <c r="A109" s="52">
        <v>5411</v>
      </c>
      <c r="B109" s="52" t="s">
        <v>2585</v>
      </c>
      <c r="D109" s="53">
        <v>0</v>
      </c>
      <c r="E109" s="53">
        <v>0</v>
      </c>
    </row>
    <row r="110" spans="1:5" ht="11.25">
      <c r="A110" s="52">
        <v>5415</v>
      </c>
      <c r="B110" s="52" t="s">
        <v>2586</v>
      </c>
      <c r="D110" s="53">
        <v>0</v>
      </c>
      <c r="E110" s="53">
        <v>0</v>
      </c>
    </row>
    <row r="111" spans="1:5" ht="11.25">
      <c r="A111" s="52">
        <v>5417</v>
      </c>
      <c r="B111" s="52" t="s">
        <v>2587</v>
      </c>
      <c r="D111" s="53">
        <v>0</v>
      </c>
      <c r="E111" s="53">
        <v>662238</v>
      </c>
    </row>
    <row r="112" spans="1:5" ht="11.25">
      <c r="A112" s="52">
        <v>5419</v>
      </c>
      <c r="B112" s="52" t="s">
        <v>2588</v>
      </c>
      <c r="D112" s="53">
        <v>0</v>
      </c>
      <c r="E112" s="53">
        <v>0</v>
      </c>
    </row>
    <row r="113" spans="1:5" ht="12.75">
      <c r="A113" s="207"/>
      <c r="B113" s="52" t="s">
        <v>2589</v>
      </c>
      <c r="D113" s="53">
        <v>0</v>
      </c>
      <c r="E113" s="53">
        <v>0</v>
      </c>
    </row>
    <row r="114" spans="1:5" ht="11.25">
      <c r="A114" s="52">
        <v>5420</v>
      </c>
      <c r="B114" s="52" t="s">
        <v>2590</v>
      </c>
      <c r="D114" s="53">
        <v>0</v>
      </c>
      <c r="E114" s="53">
        <v>0</v>
      </c>
    </row>
    <row r="115" spans="1:5" ht="11.25">
      <c r="A115" s="52">
        <v>5425</v>
      </c>
      <c r="B115" s="52" t="s">
        <v>2556</v>
      </c>
      <c r="D115" s="53">
        <v>0</v>
      </c>
      <c r="E115" s="53">
        <v>0</v>
      </c>
    </row>
    <row r="116" ht="11.25">
      <c r="D116" s="53"/>
    </row>
    <row r="117" spans="1:5" ht="11.25">
      <c r="A117" s="195">
        <v>55</v>
      </c>
      <c r="B117" s="195" t="s">
        <v>2591</v>
      </c>
      <c r="D117" s="192">
        <f>SUM(D118:D119)</f>
        <v>21324541</v>
      </c>
      <c r="E117" s="192">
        <f>SUM(E118:E119)</f>
        <v>63101536</v>
      </c>
    </row>
    <row r="118" spans="1:5" ht="11.25">
      <c r="A118" s="52">
        <v>5501</v>
      </c>
      <c r="B118" s="52" t="s">
        <v>1792</v>
      </c>
      <c r="D118" s="53">
        <v>21324541</v>
      </c>
      <c r="E118" s="53">
        <v>53043319</v>
      </c>
    </row>
    <row r="119" spans="1:5" ht="11.25">
      <c r="A119" s="52">
        <v>5550</v>
      </c>
      <c r="B119" s="52" t="s">
        <v>2344</v>
      </c>
      <c r="D119" s="53">
        <v>0</v>
      </c>
      <c r="E119" s="53">
        <v>10058217</v>
      </c>
    </row>
    <row r="120" ht="11.25">
      <c r="D120" s="53"/>
    </row>
    <row r="121" spans="1:5" ht="11.25">
      <c r="A121" s="195">
        <v>56</v>
      </c>
      <c r="B121" s="195" t="s">
        <v>2592</v>
      </c>
      <c r="D121" s="192">
        <f>+D122</f>
        <v>0</v>
      </c>
      <c r="E121" s="192">
        <f>+E122</f>
        <v>522144</v>
      </c>
    </row>
    <row r="122" spans="1:5" ht="11.25">
      <c r="A122" s="52">
        <v>5602</v>
      </c>
      <c r="B122" s="52" t="s">
        <v>2593</v>
      </c>
      <c r="D122" s="53">
        <v>0</v>
      </c>
      <c r="E122" s="53">
        <v>522144</v>
      </c>
    </row>
    <row r="123" ht="11.25">
      <c r="D123" s="53"/>
    </row>
    <row r="124" ht="11.25">
      <c r="D124" s="53"/>
    </row>
    <row r="125" spans="1:5" ht="11.25">
      <c r="A125" s="52">
        <v>57</v>
      </c>
      <c r="B125" s="195" t="s">
        <v>2594</v>
      </c>
      <c r="D125" s="192">
        <f>SUM(D126:D129)</f>
        <v>30650993</v>
      </c>
      <c r="E125" s="192">
        <f>SUM(E126:E129)</f>
        <v>17318078</v>
      </c>
    </row>
    <row r="126" spans="1:5" ht="11.25">
      <c r="A126" s="52">
        <v>5705</v>
      </c>
      <c r="B126" s="52" t="s">
        <v>2595</v>
      </c>
      <c r="D126" s="53">
        <v>3665226</v>
      </c>
      <c r="E126" s="53">
        <v>0</v>
      </c>
    </row>
    <row r="127" spans="1:5" ht="11.25">
      <c r="A127" s="52">
        <v>5720</v>
      </c>
      <c r="B127" s="52" t="s">
        <v>2596</v>
      </c>
      <c r="D127" s="53">
        <v>23792385</v>
      </c>
      <c r="E127" s="53">
        <v>17318078</v>
      </c>
    </row>
    <row r="128" spans="1:5" ht="11.25">
      <c r="A128" s="52">
        <v>5722</v>
      </c>
      <c r="B128" s="52" t="s">
        <v>2562</v>
      </c>
      <c r="D128" s="53">
        <v>3193382</v>
      </c>
      <c r="E128" s="53">
        <v>0</v>
      </c>
    </row>
    <row r="129" spans="1:5" ht="11.25">
      <c r="A129" s="52">
        <v>5725</v>
      </c>
      <c r="B129" s="52" t="s">
        <v>2597</v>
      </c>
      <c r="D129" s="53">
        <v>0</v>
      </c>
      <c r="E129" s="53">
        <v>0</v>
      </c>
    </row>
    <row r="130" ht="11.25">
      <c r="D130" s="53"/>
    </row>
    <row r="131" spans="2:7" ht="11.25">
      <c r="B131" s="51" t="s">
        <v>2598</v>
      </c>
      <c r="D131" s="43">
        <f>+D11+D60+D81</f>
        <v>-104049026</v>
      </c>
      <c r="E131" s="43">
        <f>+E11+E60+E81</f>
        <v>-353161116</v>
      </c>
      <c r="F131" s="53"/>
      <c r="G131" s="53"/>
    </row>
    <row r="132" spans="4:6" ht="11.25">
      <c r="D132" s="53"/>
      <c r="F132" s="53"/>
    </row>
    <row r="133" spans="1:6" ht="11.25">
      <c r="A133" s="52">
        <v>48</v>
      </c>
      <c r="B133" s="51" t="s">
        <v>2599</v>
      </c>
      <c r="D133" s="194">
        <f>SUM(D134:D137)</f>
        <v>132993027</v>
      </c>
      <c r="E133" s="194">
        <f>SUM(E134:E137)</f>
        <v>92250321</v>
      </c>
      <c r="F133" s="53"/>
    </row>
    <row r="134" spans="1:5" ht="11.25">
      <c r="A134" s="52">
        <v>4805</v>
      </c>
      <c r="B134" s="193" t="s">
        <v>1914</v>
      </c>
      <c r="D134" s="53">
        <v>34123855</v>
      </c>
      <c r="E134" s="53">
        <v>24302795</v>
      </c>
    </row>
    <row r="135" spans="1:5" ht="11.25">
      <c r="A135" s="52">
        <v>4807</v>
      </c>
      <c r="B135" s="193" t="s">
        <v>2600</v>
      </c>
      <c r="D135" s="53">
        <v>0</v>
      </c>
      <c r="E135" s="53">
        <v>0</v>
      </c>
    </row>
    <row r="136" spans="1:5" ht="11.25">
      <c r="A136" s="52">
        <v>4810</v>
      </c>
      <c r="B136" s="193" t="s">
        <v>2601</v>
      </c>
      <c r="D136" s="53">
        <v>3724652</v>
      </c>
      <c r="E136" s="53">
        <v>2897946</v>
      </c>
    </row>
    <row r="137" spans="1:5" ht="11.25">
      <c r="A137" s="52">
        <v>4815</v>
      </c>
      <c r="B137" s="52" t="s">
        <v>2602</v>
      </c>
      <c r="D137" s="53">
        <v>95144520</v>
      </c>
      <c r="E137" s="53">
        <v>65049580</v>
      </c>
    </row>
    <row r="138" ht="11.25">
      <c r="D138" s="53"/>
    </row>
    <row r="139" spans="2:6" ht="11.25">
      <c r="B139" s="51" t="s">
        <v>2603</v>
      </c>
      <c r="D139" s="53"/>
      <c r="F139" s="53"/>
    </row>
    <row r="140" spans="2:6" ht="11.25">
      <c r="B140" s="51" t="s">
        <v>2604</v>
      </c>
      <c r="D140" s="53"/>
      <c r="F140" s="53"/>
    </row>
    <row r="141" spans="4:6" ht="11.25">
      <c r="D141" s="53"/>
      <c r="F141" s="53"/>
    </row>
    <row r="142" spans="1:6" ht="11.25">
      <c r="A142" s="52">
        <v>58</v>
      </c>
      <c r="B142" s="51" t="s">
        <v>2605</v>
      </c>
      <c r="D142" s="194">
        <f>-SUM(D143:D146)</f>
        <v>-119109248</v>
      </c>
      <c r="E142" s="194">
        <f>-SUM(E143:E146)</f>
        <v>-34006077</v>
      </c>
      <c r="F142" s="53"/>
    </row>
    <row r="143" spans="1:5" ht="11.25">
      <c r="A143" s="52">
        <v>5805</v>
      </c>
      <c r="B143" s="193" t="s">
        <v>1914</v>
      </c>
      <c r="D143" s="53">
        <v>15337</v>
      </c>
      <c r="E143" s="53">
        <v>2130</v>
      </c>
    </row>
    <row r="144" spans="1:5" ht="11.25">
      <c r="A144" s="52">
        <v>5806</v>
      </c>
      <c r="B144" s="193" t="s">
        <v>2606</v>
      </c>
      <c r="D144" s="53">
        <v>0</v>
      </c>
      <c r="E144" s="53">
        <v>0</v>
      </c>
    </row>
    <row r="145" spans="1:5" ht="11.25">
      <c r="A145" s="52">
        <v>5810</v>
      </c>
      <c r="B145" s="193" t="s">
        <v>2601</v>
      </c>
      <c r="D145" s="53">
        <v>21000</v>
      </c>
      <c r="E145" s="53">
        <v>0</v>
      </c>
    </row>
    <row r="146" spans="1:5" ht="11.25">
      <c r="A146" s="52">
        <v>5815</v>
      </c>
      <c r="B146" s="52" t="s">
        <v>2607</v>
      </c>
      <c r="D146" s="53">
        <v>119072911</v>
      </c>
      <c r="E146" s="53">
        <v>34003947</v>
      </c>
    </row>
    <row r="147" ht="11.25">
      <c r="D147" s="53"/>
    </row>
    <row r="148" spans="2:6" ht="11.25">
      <c r="B148" s="51" t="s">
        <v>2608</v>
      </c>
      <c r="D148" s="194">
        <f>+D131+D133+D139+D142</f>
        <v>-90165247</v>
      </c>
      <c r="E148" s="194">
        <f>+E131+E133+E139+E142</f>
        <v>-294916872</v>
      </c>
      <c r="F148" s="53"/>
    </row>
    <row r="149" spans="4:7" ht="11.25">
      <c r="D149" s="53"/>
      <c r="G149" s="209"/>
    </row>
    <row r="150" spans="2:7" ht="11.25">
      <c r="B150" s="51" t="s">
        <v>2609</v>
      </c>
      <c r="D150" s="194">
        <f>D151</f>
        <v>0</v>
      </c>
      <c r="E150" s="194">
        <f>E151</f>
        <v>0</v>
      </c>
      <c r="G150" s="209"/>
    </row>
    <row r="151" spans="1:7" ht="11.25">
      <c r="A151" s="52">
        <v>4905</v>
      </c>
      <c r="B151" s="52" t="s">
        <v>2610</v>
      </c>
      <c r="D151" s="53">
        <v>0</v>
      </c>
      <c r="E151" s="53">
        <v>0</v>
      </c>
      <c r="G151" s="210"/>
    </row>
    <row r="152" ht="11.25">
      <c r="D152" s="53"/>
    </row>
    <row r="153" spans="2:4" ht="11.25">
      <c r="B153" s="51" t="s">
        <v>2611</v>
      </c>
      <c r="D153" s="53"/>
    </row>
    <row r="154" spans="2:4" ht="11.25">
      <c r="B154" s="51" t="s">
        <v>2612</v>
      </c>
      <c r="D154" s="53"/>
    </row>
    <row r="155" ht="11.25">
      <c r="D155" s="53"/>
    </row>
    <row r="156" spans="2:7" ht="11.25">
      <c r="B156" s="51" t="s">
        <v>2613</v>
      </c>
      <c r="D156" s="192">
        <f>+D131+D133+D142</f>
        <v>-90165247</v>
      </c>
      <c r="E156" s="192">
        <f>+E131+E133+E142</f>
        <v>-294916872</v>
      </c>
      <c r="F156" s="53"/>
      <c r="G156" s="53"/>
    </row>
    <row r="157" spans="2:5" ht="12.75">
      <c r="B157" s="51"/>
      <c r="D157" s="197"/>
      <c r="E157" s="197"/>
    </row>
    <row r="158" ht="11.25">
      <c r="D158" s="53"/>
    </row>
    <row r="159" ht="11.25">
      <c r="D159" s="53"/>
    </row>
    <row r="160" ht="11.25">
      <c r="D160" s="53"/>
    </row>
    <row r="161" ht="11.25">
      <c r="D161" s="53"/>
    </row>
    <row r="162" spans="3:4" ht="12.75" customHeight="1">
      <c r="C162" s="53"/>
      <c r="D162" s="53"/>
    </row>
    <row r="163" spans="2:5" ht="11.25">
      <c r="B163" s="51" t="s">
        <v>37</v>
      </c>
      <c r="C163" s="51" t="s">
        <v>1591</v>
      </c>
      <c r="D163" s="214" t="s">
        <v>2280</v>
      </c>
      <c r="E163" s="214"/>
    </row>
    <row r="164" spans="2:5" ht="11.25">
      <c r="B164" s="52" t="s">
        <v>2281</v>
      </c>
      <c r="C164" s="52" t="s">
        <v>2282</v>
      </c>
      <c r="D164" s="52" t="s">
        <v>2283</v>
      </c>
      <c r="E164" s="52" t="s">
        <v>1591</v>
      </c>
    </row>
    <row r="165" spans="3:5" ht="11.25">
      <c r="C165" s="52" t="s">
        <v>1591</v>
      </c>
      <c r="D165" s="52" t="s">
        <v>1591</v>
      </c>
      <c r="E165" s="52" t="s">
        <v>1591</v>
      </c>
    </row>
    <row r="166" ht="11.25">
      <c r="D166" s="53"/>
    </row>
    <row r="167" spans="2:4" ht="11.25">
      <c r="B167" s="51" t="s">
        <v>1591</v>
      </c>
      <c r="D167" s="53"/>
    </row>
    <row r="168" spans="2:4" ht="11.25">
      <c r="B168" s="52" t="s">
        <v>1591</v>
      </c>
      <c r="D168" s="53"/>
    </row>
    <row r="169" spans="2:4" ht="11.25">
      <c r="B169" s="31" t="s">
        <v>41</v>
      </c>
      <c r="C169" s="53"/>
      <c r="D169" s="53"/>
    </row>
    <row r="170" spans="2:4" ht="11.25">
      <c r="B170" s="2" t="s">
        <v>42</v>
      </c>
      <c r="C170" s="53"/>
      <c r="D170" s="53"/>
    </row>
    <row r="171" spans="2:4" ht="12" customHeight="1">
      <c r="B171" s="2" t="s">
        <v>43</v>
      </c>
      <c r="C171" s="53"/>
      <c r="D171" s="53"/>
    </row>
  </sheetData>
  <sheetProtection password="8D25" sheet="1" formatCells="0" formatColumns="0" formatRows="0" insertColumns="0" insertRows="0" insertHyperlinks="0" deleteColumns="0" deleteRows="0" sort="0" autoFilter="0" pivotTables="0"/>
  <mergeCells count="6">
    <mergeCell ref="A5:E5"/>
    <mergeCell ref="D163:E163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62"/>
  <sheetViews>
    <sheetView workbookViewId="0" topLeftCell="A1">
      <selection activeCell="C31" sqref="C31"/>
    </sheetView>
  </sheetViews>
  <sheetFormatPr defaultColWidth="11.421875" defaultRowHeight="12.75"/>
  <cols>
    <col min="1" max="1" width="8.7109375" style="52" customWidth="1"/>
    <col min="2" max="2" width="41.00390625" style="52" customWidth="1"/>
    <col min="3" max="4" width="11.421875" style="53" customWidth="1"/>
    <col min="5" max="5" width="8.7109375" style="52" customWidth="1"/>
    <col min="6" max="6" width="42.28125" style="52" customWidth="1"/>
    <col min="7" max="8" width="11.421875" style="53" customWidth="1"/>
    <col min="9" max="16384" width="11.421875" style="52" customWidth="1"/>
  </cols>
  <sheetData>
    <row r="1" spans="1:8" ht="11.25">
      <c r="A1" s="213" t="s">
        <v>1597</v>
      </c>
      <c r="B1" s="213"/>
      <c r="C1" s="213"/>
      <c r="D1" s="213"/>
      <c r="E1" s="213"/>
      <c r="F1" s="213"/>
      <c r="G1" s="213"/>
      <c r="H1" s="213"/>
    </row>
    <row r="2" spans="1:8" ht="11.25">
      <c r="A2" s="213" t="s">
        <v>2294</v>
      </c>
      <c r="B2" s="213"/>
      <c r="C2" s="213"/>
      <c r="D2" s="213"/>
      <c r="E2" s="213"/>
      <c r="F2" s="213"/>
      <c r="G2" s="213"/>
      <c r="H2" s="213"/>
    </row>
    <row r="3" spans="1:8" ht="11.25">
      <c r="A3" s="185" t="s">
        <v>2295</v>
      </c>
      <c r="B3" s="186"/>
      <c r="C3" s="187"/>
      <c r="D3" s="187"/>
      <c r="E3" s="186"/>
      <c r="F3" s="186"/>
      <c r="G3" s="187"/>
      <c r="H3" s="187"/>
    </row>
    <row r="4" spans="1:8" ht="11.25">
      <c r="A4" s="213" t="s">
        <v>2296</v>
      </c>
      <c r="B4" s="213"/>
      <c r="C4" s="213"/>
      <c r="D4" s="213"/>
      <c r="E4" s="213"/>
      <c r="F4" s="213"/>
      <c r="G4" s="213"/>
      <c r="H4" s="213"/>
    </row>
    <row r="5" spans="1:8" ht="11.25">
      <c r="A5" s="213" t="s">
        <v>44</v>
      </c>
      <c r="B5" s="213"/>
      <c r="C5" s="213"/>
      <c r="D5" s="213"/>
      <c r="E5" s="213"/>
      <c r="F5" s="213"/>
      <c r="G5" s="213"/>
      <c r="H5" s="213"/>
    </row>
    <row r="6" spans="1:8" ht="12.75" customHeight="1">
      <c r="A6" s="188"/>
      <c r="B6" s="188"/>
      <c r="C6" s="189">
        <v>2004</v>
      </c>
      <c r="D6" s="189">
        <v>2003</v>
      </c>
      <c r="E6" s="188"/>
      <c r="F6" s="188"/>
      <c r="G6" s="189">
        <v>2004</v>
      </c>
      <c r="H6" s="189">
        <v>2003</v>
      </c>
    </row>
    <row r="7" spans="1:8" ht="11.25">
      <c r="A7" s="188"/>
      <c r="B7" s="188"/>
      <c r="C7" s="189" t="s">
        <v>2297</v>
      </c>
      <c r="D7" s="189" t="s">
        <v>2297</v>
      </c>
      <c r="E7" s="188"/>
      <c r="F7" s="188"/>
      <c r="G7" s="189" t="s">
        <v>2297</v>
      </c>
      <c r="H7" s="189" t="s">
        <v>2297</v>
      </c>
    </row>
    <row r="8" spans="1:8" ht="11.25">
      <c r="A8" s="188" t="s">
        <v>2298</v>
      </c>
      <c r="B8" s="188" t="s">
        <v>1606</v>
      </c>
      <c r="C8" s="189" t="s">
        <v>2299</v>
      </c>
      <c r="D8" s="189" t="s">
        <v>2299</v>
      </c>
      <c r="E8" s="188" t="s">
        <v>2298</v>
      </c>
      <c r="F8" s="188" t="s">
        <v>1758</v>
      </c>
      <c r="G8" s="189" t="s">
        <v>2299</v>
      </c>
      <c r="H8" s="189" t="s">
        <v>2299</v>
      </c>
    </row>
    <row r="9" spans="1:8" ht="11.25">
      <c r="A9" s="188"/>
      <c r="B9" s="188"/>
      <c r="C9" s="189" t="s">
        <v>2300</v>
      </c>
      <c r="D9" s="189" t="s">
        <v>2300</v>
      </c>
      <c r="E9" s="188"/>
      <c r="F9" s="188"/>
      <c r="G9" s="189" t="s">
        <v>2300</v>
      </c>
      <c r="H9" s="189" t="s">
        <v>2300</v>
      </c>
    </row>
    <row r="10" spans="1:8" ht="11.25">
      <c r="A10" s="190"/>
      <c r="B10" s="190"/>
      <c r="C10" s="191"/>
      <c r="D10" s="191"/>
      <c r="E10" s="190"/>
      <c r="F10" s="190"/>
      <c r="G10" s="191"/>
      <c r="H10" s="191"/>
    </row>
    <row r="11" spans="1:8" ht="11.25">
      <c r="A11" s="190"/>
      <c r="B11" s="190"/>
      <c r="C11" s="191"/>
      <c r="D11" s="191"/>
      <c r="E11" s="190"/>
      <c r="F11" s="190"/>
      <c r="G11" s="191"/>
      <c r="H11" s="191"/>
    </row>
    <row r="12" spans="1:8" ht="11.25">
      <c r="A12" s="195"/>
      <c r="B12" s="195" t="s">
        <v>2301</v>
      </c>
      <c r="C12" s="192">
        <f>SUM(C13:C20)</f>
        <v>263997964</v>
      </c>
      <c r="D12" s="192">
        <f>SUM(D13:D20)</f>
        <v>200763955</v>
      </c>
      <c r="F12" s="195" t="s">
        <v>2302</v>
      </c>
      <c r="G12" s="192">
        <f>SUM(G13:G20)</f>
        <v>744842295</v>
      </c>
      <c r="H12" s="192">
        <f>SUM(H13:H20)</f>
        <v>676788560</v>
      </c>
    </row>
    <row r="13" spans="1:8" ht="11.25">
      <c r="A13" s="52">
        <v>11</v>
      </c>
      <c r="B13" s="52" t="s">
        <v>2303</v>
      </c>
      <c r="C13" s="53">
        <f>'[3]bce gral por cta'!C13</f>
        <v>10839591</v>
      </c>
      <c r="D13" s="53">
        <f>'[3]bce gral por cta'!D13</f>
        <v>24986030</v>
      </c>
      <c r="E13" s="52">
        <v>21</v>
      </c>
      <c r="F13" s="52" t="s">
        <v>2304</v>
      </c>
      <c r="G13" s="53">
        <f>'[3]bce gral por cta'!G13</f>
        <v>0</v>
      </c>
      <c r="H13" s="53">
        <f>'[3]bce gral por cta'!H13</f>
        <v>0</v>
      </c>
    </row>
    <row r="14" spans="1:8" ht="11.25">
      <c r="A14" s="52">
        <v>12</v>
      </c>
      <c r="B14" s="52" t="s">
        <v>2312</v>
      </c>
      <c r="C14" s="53">
        <f>+'[3]bce gral por cta'!C21</f>
        <v>162349608</v>
      </c>
      <c r="D14" s="53">
        <f>+'[3]bce gral por cta'!D21</f>
        <v>124100842</v>
      </c>
      <c r="E14" s="52">
        <v>22</v>
      </c>
      <c r="F14" s="52" t="s">
        <v>2313</v>
      </c>
      <c r="G14" s="53">
        <f>'[3]bce gral por cta'!G21</f>
        <v>132000</v>
      </c>
      <c r="H14" s="53">
        <f>'[3]bce gral por cta'!H21</f>
        <v>132000</v>
      </c>
    </row>
    <row r="15" spans="1:8" ht="11.25">
      <c r="A15" s="52">
        <v>13</v>
      </c>
      <c r="B15" s="52" t="s">
        <v>2320</v>
      </c>
      <c r="C15" s="53">
        <f>'[3]bce gral por cta'!C27</f>
        <v>0</v>
      </c>
      <c r="D15" s="53">
        <f>'[3]bce gral por cta'!D27</f>
        <v>0</v>
      </c>
      <c r="E15" s="52">
        <v>23</v>
      </c>
      <c r="F15" s="52" t="s">
        <v>2321</v>
      </c>
      <c r="G15" s="53">
        <f>'[3]bce gral por cta'!G27</f>
        <v>0</v>
      </c>
      <c r="H15" s="53">
        <f>'[3]bce gral por cta'!H27</f>
        <v>0</v>
      </c>
    </row>
    <row r="16" spans="1:8" ht="11.25">
      <c r="A16" s="52">
        <v>14</v>
      </c>
      <c r="B16" s="52" t="s">
        <v>2329</v>
      </c>
      <c r="C16" s="53">
        <f>'[3]bce gral por cta'!C33</f>
        <v>90700879</v>
      </c>
      <c r="D16" s="53">
        <f>'[3]bce gral por cta'!D33</f>
        <v>51565253</v>
      </c>
      <c r="E16" s="52">
        <v>24</v>
      </c>
      <c r="F16" s="52" t="s">
        <v>2328</v>
      </c>
      <c r="G16" s="53">
        <f>'[3]bce gral por cta'!G32</f>
        <v>744363907</v>
      </c>
      <c r="H16" s="53">
        <f>'[3]bce gral por cta'!H32</f>
        <v>675973486</v>
      </c>
    </row>
    <row r="17" spans="1:8" ht="11.25">
      <c r="A17" s="52">
        <v>15</v>
      </c>
      <c r="B17" s="52" t="s">
        <v>1848</v>
      </c>
      <c r="C17" s="53">
        <f>'[3]bce gral por cta'!C45</f>
        <v>0</v>
      </c>
      <c r="D17" s="53">
        <f>'[3]bce gral por cta'!D45</f>
        <v>0</v>
      </c>
      <c r="E17" s="52">
        <v>25</v>
      </c>
      <c r="F17" s="52" t="s">
        <v>2433</v>
      </c>
      <c r="G17" s="53">
        <f>'[3]bce gral por cta'!G56</f>
        <v>275850</v>
      </c>
      <c r="H17" s="53">
        <f>'[3]bce gral por cta'!H56</f>
        <v>69770</v>
      </c>
    </row>
    <row r="18" spans="1:8" ht="11.25">
      <c r="A18" s="52">
        <v>19</v>
      </c>
      <c r="B18" s="52" t="s">
        <v>1854</v>
      </c>
      <c r="C18" s="53">
        <f>'[3]bce gral por cta'!C56</f>
        <v>107886</v>
      </c>
      <c r="D18" s="53">
        <f>'[3]bce gral por cta'!D56</f>
        <v>111830</v>
      </c>
      <c r="E18" s="52">
        <v>26</v>
      </c>
      <c r="F18" s="52" t="s">
        <v>2372</v>
      </c>
      <c r="G18" s="53">
        <f>'[3]bce gral por cta'!G60</f>
        <v>0</v>
      </c>
      <c r="H18" s="53">
        <f>'[3]bce gral por cta'!H60</f>
        <v>0</v>
      </c>
    </row>
    <row r="19" spans="2:8" ht="11.25">
      <c r="B19" s="193" t="s">
        <v>2403</v>
      </c>
      <c r="E19" s="52">
        <v>27</v>
      </c>
      <c r="F19" s="52" t="s">
        <v>2386</v>
      </c>
      <c r="G19" s="53">
        <f>'[3]bce gral por cta'!G68</f>
        <v>0</v>
      </c>
      <c r="H19" s="53">
        <f>'[3]bce gral por cta'!H68</f>
        <v>574139</v>
      </c>
    </row>
    <row r="20" spans="2:8" ht="11.25">
      <c r="B20" s="193" t="s">
        <v>2405</v>
      </c>
      <c r="C20" s="53">
        <f>+'[3]bce gral por cta'!C80</f>
        <v>0</v>
      </c>
      <c r="D20" s="53">
        <f>+'[3]bce gral por cta'!D80</f>
        <v>0</v>
      </c>
      <c r="E20" s="52">
        <v>29</v>
      </c>
      <c r="F20" s="52" t="s">
        <v>2401</v>
      </c>
      <c r="G20" s="53">
        <f>'[3]bce gral por cta'!G77</f>
        <v>70538</v>
      </c>
      <c r="H20" s="53">
        <f>'[3]bce gral por cta'!H77</f>
        <v>39165</v>
      </c>
    </row>
    <row r="22" spans="2:8" ht="11.25">
      <c r="B22" s="195" t="s">
        <v>2408</v>
      </c>
      <c r="C22" s="192">
        <f>SUM(C23:C30)</f>
        <v>253078964</v>
      </c>
      <c r="D22" s="192">
        <f>SUM(D23:D30)</f>
        <v>184767580</v>
      </c>
      <c r="F22" s="195" t="s">
        <v>2409</v>
      </c>
      <c r="G22" s="192">
        <f>SUM(G23:G30)</f>
        <v>0</v>
      </c>
      <c r="H22" s="192">
        <f>SUM(H23:H30)</f>
        <v>1959853</v>
      </c>
    </row>
    <row r="23" spans="1:8" ht="11.25">
      <c r="A23" s="52">
        <v>12</v>
      </c>
      <c r="B23" s="52" t="s">
        <v>2312</v>
      </c>
      <c r="C23" s="53">
        <f>'[3]bce gral por cta'!C90</f>
        <v>2333307</v>
      </c>
      <c r="D23" s="53">
        <f>'[3]bce gral por cta'!D90</f>
        <v>2333307</v>
      </c>
      <c r="E23" s="52">
        <v>22</v>
      </c>
      <c r="F23" s="52" t="s">
        <v>2313</v>
      </c>
      <c r="G23" s="53">
        <f>'[3]bce gral por cta'!G90</f>
        <v>0</v>
      </c>
      <c r="H23" s="53">
        <f>'[3]bce gral por cta'!H90</f>
        <v>0</v>
      </c>
    </row>
    <row r="24" spans="1:8" ht="11.25">
      <c r="A24" s="52">
        <v>13</v>
      </c>
      <c r="B24" s="52" t="s">
        <v>2320</v>
      </c>
      <c r="C24" s="53">
        <f>'[3]bce gral por cta'!C97</f>
        <v>0</v>
      </c>
      <c r="D24" s="53">
        <f>'[3]bce gral por cta'!D97</f>
        <v>0</v>
      </c>
      <c r="E24" s="52">
        <v>23</v>
      </c>
      <c r="F24" s="52" t="s">
        <v>2321</v>
      </c>
      <c r="G24" s="53">
        <f>'[3]bce gral por cta'!G96</f>
        <v>0</v>
      </c>
      <c r="H24" s="53">
        <f>'[3]bce gral por cta'!H96</f>
        <v>0</v>
      </c>
    </row>
    <row r="25" spans="1:8" ht="11.25">
      <c r="A25" s="52">
        <v>14</v>
      </c>
      <c r="B25" s="52" t="s">
        <v>2329</v>
      </c>
      <c r="C25" s="53">
        <f>'[3]bce gral por cta'!C102</f>
        <v>114478439</v>
      </c>
      <c r="D25" s="53">
        <f>'[3]bce gral por cta'!D102</f>
        <v>63746929</v>
      </c>
      <c r="E25" s="52">
        <v>24</v>
      </c>
      <c r="F25" s="52" t="s">
        <v>2328</v>
      </c>
      <c r="G25" s="53">
        <f>'[3]bce gral por cta'!G103</f>
        <v>0</v>
      </c>
      <c r="H25" s="53">
        <f>'[3]bce gral por cta'!H103</f>
        <v>0</v>
      </c>
    </row>
    <row r="26" spans="1:8" ht="11.25">
      <c r="A26" s="52">
        <v>16</v>
      </c>
      <c r="B26" s="52" t="s">
        <v>2424</v>
      </c>
      <c r="C26" s="53">
        <f>'[3]bce gral por cta'!C113</f>
        <v>25428406</v>
      </c>
      <c r="D26" s="53">
        <f>'[3]bce gral por cta'!D113</f>
        <v>25144078</v>
      </c>
      <c r="E26" s="52">
        <v>25</v>
      </c>
      <c r="F26" s="52" t="s">
        <v>2433</v>
      </c>
      <c r="G26" s="53">
        <f>'[3]bce gral por cta'!G122</f>
        <v>0</v>
      </c>
      <c r="H26" s="53">
        <f>'[3]bce gral por cta'!H122</f>
        <v>0</v>
      </c>
    </row>
    <row r="27" spans="1:8" ht="11.25">
      <c r="A27" s="52">
        <v>17</v>
      </c>
      <c r="B27" s="52" t="s">
        <v>2447</v>
      </c>
      <c r="C27" s="53">
        <f>'[3]bce gral por cta'!C137</f>
        <v>0</v>
      </c>
      <c r="D27" s="53">
        <f>'[3]bce gral por cta'!D137</f>
        <v>0</v>
      </c>
      <c r="E27" s="52">
        <v>26</v>
      </c>
      <c r="F27" s="52" t="s">
        <v>2372</v>
      </c>
      <c r="G27" s="53">
        <f>'[3]bce gral por cta'!G126</f>
        <v>0</v>
      </c>
      <c r="H27" s="53">
        <f>'[3]bce gral por cta'!H126</f>
        <v>0</v>
      </c>
    </row>
    <row r="28" spans="1:8" ht="11.25">
      <c r="A28" s="52">
        <v>18</v>
      </c>
      <c r="B28" s="52" t="s">
        <v>2453</v>
      </c>
      <c r="C28" s="53">
        <f>'[3]bce gral por cta'!C144</f>
        <v>0</v>
      </c>
      <c r="D28" s="53">
        <f>'[3]bce gral por cta'!D144</f>
        <v>0</v>
      </c>
      <c r="E28" s="52">
        <v>27</v>
      </c>
      <c r="F28" s="52" t="s">
        <v>2386</v>
      </c>
      <c r="G28" s="53">
        <f>'[3]bce gral por cta'!G134</f>
        <v>0</v>
      </c>
      <c r="H28" s="53">
        <f>'[3]bce gral por cta'!H134</f>
        <v>1959853</v>
      </c>
    </row>
    <row r="29" spans="1:8" ht="11.25">
      <c r="A29" s="52">
        <v>19</v>
      </c>
      <c r="B29" s="52" t="s">
        <v>1854</v>
      </c>
      <c r="C29" s="53">
        <f>'[3]bce gral por cta'!C152</f>
        <v>110838812</v>
      </c>
      <c r="D29" s="53">
        <f>'[3]bce gral por cta'!D152</f>
        <v>93543266</v>
      </c>
      <c r="E29" s="52">
        <v>29</v>
      </c>
      <c r="F29" s="52" t="s">
        <v>2401</v>
      </c>
      <c r="G29" s="53">
        <f>'[3]bce gral por cta'!G142</f>
        <v>0</v>
      </c>
      <c r="H29" s="53">
        <f>'[3]bce gral por cta'!H142</f>
        <v>0</v>
      </c>
    </row>
    <row r="30" spans="2:8" ht="11.25">
      <c r="B30" s="52" t="s">
        <v>2504</v>
      </c>
      <c r="C30" s="53">
        <f>+'[3]bce gral por cta'!C178</f>
        <v>0</v>
      </c>
      <c r="D30" s="53">
        <f>+'[3]bce gral por cta'!D178</f>
        <v>0</v>
      </c>
      <c r="F30" s="52" t="s">
        <v>2505</v>
      </c>
      <c r="G30" s="53">
        <f>SUM(G31:G32)</f>
        <v>0</v>
      </c>
      <c r="H30" s="53">
        <f>SUM(H31:H32)</f>
        <v>0</v>
      </c>
    </row>
    <row r="31" spans="2:8" ht="12.75">
      <c r="B31" s="52" t="s">
        <v>2460</v>
      </c>
      <c r="E31"/>
      <c r="F31" s="52" t="s">
        <v>2460</v>
      </c>
      <c r="G31" s="53">
        <f>+'[3]bce gral por cta'!G149</f>
        <v>0</v>
      </c>
      <c r="H31" s="53">
        <f>+'[3]bce gral por cta'!H149</f>
        <v>0</v>
      </c>
    </row>
    <row r="32" spans="2:8" ht="12.75">
      <c r="B32" s="52" t="s">
        <v>2462</v>
      </c>
      <c r="E32"/>
      <c r="F32" s="52" t="s">
        <v>2462</v>
      </c>
      <c r="G32" s="53">
        <f>+'[3]bce gral por cta'!G150</f>
        <v>0</v>
      </c>
      <c r="H32" s="53">
        <f>+'[3]bce gral por cta'!H150</f>
        <v>0</v>
      </c>
    </row>
    <row r="34" spans="5:8" ht="11.25">
      <c r="E34" s="52">
        <v>3</v>
      </c>
      <c r="F34" s="195" t="s">
        <v>2463</v>
      </c>
      <c r="G34" s="192">
        <f>SUM(G35:G36)</f>
        <v>-227765367</v>
      </c>
      <c r="H34" s="192">
        <f>SUM(H35:H36)</f>
        <v>-293216878</v>
      </c>
    </row>
    <row r="35" spans="5:8" ht="11.25">
      <c r="E35" s="52">
        <v>31</v>
      </c>
      <c r="F35" s="52" t="s">
        <v>2464</v>
      </c>
      <c r="G35" s="53">
        <f>+'[3]bce gral por cta'!G154</f>
        <v>-227765367</v>
      </c>
      <c r="H35" s="53">
        <f>+'[3]bce gral por cta'!H154</f>
        <v>-293216878</v>
      </c>
    </row>
    <row r="36" spans="5:8" ht="11.25">
      <c r="E36" s="52">
        <v>32</v>
      </c>
      <c r="F36" s="52" t="s">
        <v>2478</v>
      </c>
      <c r="G36" s="53">
        <f>'[3]bce gral por cta'!G165</f>
        <v>0</v>
      </c>
      <c r="H36" s="53">
        <f>'[3]bce gral por cta'!H165</f>
        <v>0</v>
      </c>
    </row>
    <row r="39" spans="2:8" s="195" customFormat="1" ht="11.25">
      <c r="B39" s="195" t="s">
        <v>2489</v>
      </c>
      <c r="C39" s="196">
        <f>C12+C22</f>
        <v>517076928</v>
      </c>
      <c r="D39" s="196">
        <f>D12+D22</f>
        <v>385531535</v>
      </c>
      <c r="F39" s="195" t="s">
        <v>2490</v>
      </c>
      <c r="G39" s="196">
        <f>G12+G22+G34</f>
        <v>517076928</v>
      </c>
      <c r="H39" s="196">
        <f>H12+H22+H34</f>
        <v>385531535</v>
      </c>
    </row>
    <row r="41" spans="2:8" ht="11.25">
      <c r="B41" s="195" t="s">
        <v>2491</v>
      </c>
      <c r="C41" s="192">
        <f>SUM(C42:C46)</f>
        <v>0</v>
      </c>
      <c r="D41" s="192">
        <f>SUM(D42:D46)</f>
        <v>0</v>
      </c>
      <c r="F41" s="195" t="s">
        <v>2492</v>
      </c>
      <c r="G41" s="192">
        <f>SUM(G42:G46)</f>
        <v>0</v>
      </c>
      <c r="H41" s="192">
        <f>SUM(H42:H46)</f>
        <v>0</v>
      </c>
    </row>
    <row r="42" spans="1:8" ht="11.25">
      <c r="A42" s="52">
        <v>81</v>
      </c>
      <c r="B42" s="52" t="s">
        <v>2493</v>
      </c>
      <c r="C42" s="53">
        <f>'[3]bce gral por cta'!C184</f>
        <v>0</v>
      </c>
      <c r="D42" s="53">
        <f>'[3]bce gral por cta'!D184</f>
        <v>0</v>
      </c>
      <c r="E42" s="52">
        <v>91</v>
      </c>
      <c r="F42" s="52" t="s">
        <v>2495</v>
      </c>
      <c r="G42" s="53">
        <f>'[3]bce gral por cta'!G185</f>
        <v>337714225</v>
      </c>
      <c r="H42" s="53">
        <f>+'[3]bce gral por cta'!H185</f>
        <v>930904537</v>
      </c>
    </row>
    <row r="43" spans="1:8" ht="11.25">
      <c r="A43" s="52">
        <v>82</v>
      </c>
      <c r="B43" s="52" t="s">
        <v>2494</v>
      </c>
      <c r="C43" s="53">
        <f>'[3]bce gral por cta'!C185</f>
        <v>0</v>
      </c>
      <c r="D43" s="53">
        <f>'[3]bce gral por cta'!D185</f>
        <v>0</v>
      </c>
      <c r="E43" s="52">
        <v>92</v>
      </c>
      <c r="F43" s="52" t="s">
        <v>2497</v>
      </c>
      <c r="H43" s="53">
        <f>+'[3]bce gral por cta'!H186</f>
        <v>0</v>
      </c>
    </row>
    <row r="44" spans="1:8" ht="11.25">
      <c r="A44" s="52">
        <v>83</v>
      </c>
      <c r="B44" s="52" t="s">
        <v>2496</v>
      </c>
      <c r="C44" s="53">
        <f>+'[3]bce gral por cta'!C186</f>
        <v>763593</v>
      </c>
      <c r="D44" s="53">
        <f>'[3]bce gral por cta'!D186</f>
        <v>1239224</v>
      </c>
      <c r="E44" s="52">
        <v>93</v>
      </c>
      <c r="F44" s="52" t="s">
        <v>2499</v>
      </c>
      <c r="G44" s="53">
        <f>'[3]bce gral por cta'!G186</f>
        <v>0</v>
      </c>
      <c r="H44" s="53">
        <f>+'[3]bce gral por cta'!H187</f>
        <v>0</v>
      </c>
    </row>
    <row r="45" spans="1:8" ht="11.25">
      <c r="A45" s="52">
        <v>84</v>
      </c>
      <c r="B45" s="52" t="s">
        <v>2498</v>
      </c>
      <c r="C45" s="53">
        <f>'[3]bce gral por cta'!C187</f>
        <v>0</v>
      </c>
      <c r="D45" s="53">
        <f>'[3]bce gral por cta'!D187</f>
        <v>0</v>
      </c>
      <c r="E45" s="52">
        <v>94</v>
      </c>
      <c r="F45" s="52" t="s">
        <v>2501</v>
      </c>
      <c r="G45" s="53">
        <f>'[3]bce gral por cta'!G187</f>
        <v>0</v>
      </c>
      <c r="H45" s="53">
        <f>+'[3]bce gral por cta'!H188</f>
        <v>0</v>
      </c>
    </row>
    <row r="46" spans="1:8" ht="11.25">
      <c r="A46" s="52">
        <v>89</v>
      </c>
      <c r="B46" s="52" t="s">
        <v>2500</v>
      </c>
      <c r="C46" s="53">
        <f>+'[3]bce gral por cta'!C188</f>
        <v>-763593</v>
      </c>
      <c r="D46" s="53">
        <f>'[3]bce gral por cta'!D188</f>
        <v>-1239224</v>
      </c>
      <c r="E46" s="52">
        <v>99</v>
      </c>
      <c r="F46" s="52" t="s">
        <v>2502</v>
      </c>
      <c r="G46" s="53">
        <f>+'[3]bce gral por cta'!G189</f>
        <v>-337714225</v>
      </c>
      <c r="H46" s="53">
        <f>+'[3]bce gral por cta'!H189</f>
        <v>-930904537</v>
      </c>
    </row>
    <row r="51" ht="11.25"/>
    <row r="52" spans="2:7" ht="11.25">
      <c r="B52" s="192" t="s">
        <v>37</v>
      </c>
      <c r="F52" s="195" t="s">
        <v>92</v>
      </c>
      <c r="G52" s="195"/>
    </row>
    <row r="53" spans="2:8" ht="11.25">
      <c r="B53" s="53" t="s">
        <v>39</v>
      </c>
      <c r="F53" s="52" t="s">
        <v>93</v>
      </c>
      <c r="G53" s="52"/>
      <c r="H53" s="52"/>
    </row>
    <row r="54" spans="2:8" ht="11.25">
      <c r="B54" s="195" t="s">
        <v>1591</v>
      </c>
      <c r="C54" s="194"/>
      <c r="D54" s="194"/>
      <c r="E54" s="51"/>
      <c r="F54" s="51"/>
      <c r="G54" s="51"/>
      <c r="H54" s="195"/>
    </row>
    <row r="55" spans="2:8" ht="11.25">
      <c r="B55" s="195"/>
      <c r="F55" s="52" t="s">
        <v>1591</v>
      </c>
      <c r="G55" s="52"/>
      <c r="H55" s="52"/>
    </row>
    <row r="56" spans="2:7" ht="11.25">
      <c r="B56" s="195"/>
      <c r="G56" s="52"/>
    </row>
    <row r="57" ht="11.25">
      <c r="B57" s="195"/>
    </row>
    <row r="58" ht="11.25">
      <c r="B58" s="31" t="s">
        <v>41</v>
      </c>
    </row>
    <row r="59" ht="11.25">
      <c r="B59" s="2" t="s">
        <v>42</v>
      </c>
    </row>
    <row r="60" ht="11.25">
      <c r="B60" s="2" t="s">
        <v>43</v>
      </c>
    </row>
    <row r="61" ht="11.25">
      <c r="B61" s="195"/>
    </row>
    <row r="62" ht="11.25">
      <c r="B62" s="195"/>
    </row>
  </sheetData>
  <sheetProtection password="8D25" sheet="1" formatCells="0" formatColumns="0" formatRows="0" insertColumns="0" insertRows="0" insertHyperlinks="0" deleteColumns="0" deleteRows="0" sort="0" autoFilter="0" pivotTables="0"/>
  <mergeCells count="4">
    <mergeCell ref="A1:H1"/>
    <mergeCell ref="A2:H2"/>
    <mergeCell ref="A4:H4"/>
    <mergeCell ref="A5:H5"/>
  </mergeCells>
  <printOptions/>
  <pageMargins left="0.75" right="0.75" top="1" bottom="1" header="0" footer="0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I67"/>
  <sheetViews>
    <sheetView workbookViewId="0" topLeftCell="A1">
      <selection activeCell="B20" sqref="B20"/>
    </sheetView>
  </sheetViews>
  <sheetFormatPr defaultColWidth="11.421875" defaultRowHeight="12.75"/>
  <cols>
    <col min="1" max="1" width="8.7109375" style="52" customWidth="1"/>
    <col min="2" max="2" width="31.00390625" style="52" customWidth="1"/>
    <col min="3" max="4" width="14.140625" style="52" customWidth="1"/>
    <col min="5" max="5" width="12.140625" style="53" customWidth="1"/>
    <col min="6" max="6" width="8.7109375" style="52" customWidth="1"/>
    <col min="7" max="7" width="30.7109375" style="52" customWidth="1"/>
    <col min="8" max="16384" width="11.421875" style="52" customWidth="1"/>
  </cols>
  <sheetData>
    <row r="1" spans="1:9" ht="11.25">
      <c r="A1" s="213" t="s">
        <v>1597</v>
      </c>
      <c r="B1" s="213"/>
      <c r="C1" s="213"/>
      <c r="D1" s="213"/>
      <c r="E1" s="213"/>
      <c r="F1" s="190"/>
      <c r="G1" s="190"/>
      <c r="H1" s="190"/>
      <c r="I1" s="190"/>
    </row>
    <row r="2" spans="1:5" ht="11.25">
      <c r="A2" s="213" t="s">
        <v>2518</v>
      </c>
      <c r="B2" s="213"/>
      <c r="C2" s="213"/>
      <c r="D2" s="213"/>
      <c r="E2" s="213"/>
    </row>
    <row r="3" spans="1:5" ht="11.25">
      <c r="A3" s="213" t="str">
        <f>+'[4]G Y P POR GRUPO'!A3:E3</f>
        <v>A DICIEMBRE 31 DE 2004</v>
      </c>
      <c r="B3" s="213"/>
      <c r="C3" s="213"/>
      <c r="D3" s="213"/>
      <c r="E3" s="213"/>
    </row>
    <row r="4" spans="1:5" ht="11.25">
      <c r="A4" s="213" t="s">
        <v>2296</v>
      </c>
      <c r="B4" s="213"/>
      <c r="C4" s="213"/>
      <c r="D4" s="213"/>
      <c r="E4" s="213"/>
    </row>
    <row r="5" spans="1:5" ht="11.25">
      <c r="A5" s="213" t="str">
        <f>+'[4]G Y P POR GRUPO'!A5:E5</f>
        <v>CONSOLIDADO</v>
      </c>
      <c r="B5" s="213"/>
      <c r="C5" s="213"/>
      <c r="D5" s="213"/>
      <c r="E5" s="213"/>
    </row>
    <row r="6" spans="1:5" ht="12.75" customHeight="1">
      <c r="A6" s="188"/>
      <c r="B6" s="188"/>
      <c r="C6" s="188"/>
      <c r="D6" s="204" t="s">
        <v>2519</v>
      </c>
      <c r="E6" s="204" t="s">
        <v>2520</v>
      </c>
    </row>
    <row r="7" spans="1:5" ht="11.25">
      <c r="A7" s="188"/>
      <c r="B7" s="188"/>
      <c r="C7" s="188"/>
      <c r="D7" s="205" t="s">
        <v>2297</v>
      </c>
      <c r="E7" s="205" t="s">
        <v>2297</v>
      </c>
    </row>
    <row r="8" spans="1:5" ht="11.25">
      <c r="A8" s="206" t="s">
        <v>2298</v>
      </c>
      <c r="B8" s="206" t="s">
        <v>2521</v>
      </c>
      <c r="C8" s="188"/>
      <c r="D8" s="205" t="s">
        <v>2299</v>
      </c>
      <c r="E8" s="205" t="s">
        <v>2299</v>
      </c>
    </row>
    <row r="9" spans="1:5" ht="11.25">
      <c r="A9" s="188"/>
      <c r="B9" s="188"/>
      <c r="C9" s="188"/>
      <c r="D9" s="205" t="s">
        <v>2300</v>
      </c>
      <c r="E9" s="205" t="s">
        <v>2300</v>
      </c>
    </row>
    <row r="10" spans="1:5" ht="11.25">
      <c r="A10" s="190"/>
      <c r="B10" s="190"/>
      <c r="C10" s="190"/>
      <c r="D10" s="191"/>
      <c r="E10" s="191"/>
    </row>
    <row r="11" spans="1:9" ht="11.25">
      <c r="A11" s="190"/>
      <c r="B11" s="190"/>
      <c r="C11" s="190"/>
      <c r="D11" s="191"/>
      <c r="E11" s="191"/>
      <c r="F11" s="190"/>
      <c r="G11" s="190"/>
      <c r="H11" s="190"/>
      <c r="I11" s="190"/>
    </row>
    <row r="12" spans="2:5" ht="11.25">
      <c r="B12" s="51" t="s">
        <v>2522</v>
      </c>
      <c r="D12" s="194">
        <f>SUM(D13:D17)</f>
        <v>10527671278</v>
      </c>
      <c r="E12" s="194">
        <f>SUM(E13:E17)</f>
        <v>9330178896</v>
      </c>
    </row>
    <row r="13" spans="1:5" ht="11.25">
      <c r="A13" s="52">
        <v>41</v>
      </c>
      <c r="B13" s="52" t="s">
        <v>2523</v>
      </c>
      <c r="D13" s="53">
        <f>+'[4]G Y P POR GRUPO'!D12</f>
        <v>108268763</v>
      </c>
      <c r="E13" s="53">
        <f>+'[4]G Y P POR GRUPO'!E12</f>
        <v>111078920</v>
      </c>
    </row>
    <row r="14" spans="1:5" ht="11.25">
      <c r="A14" s="52">
        <v>42</v>
      </c>
      <c r="B14" s="52" t="s">
        <v>2528</v>
      </c>
      <c r="D14" s="53">
        <f>'[4]G Y P POR GRUPO'!D19</f>
        <v>0</v>
      </c>
      <c r="E14" s="53">
        <f>'[4]G Y P POR GRUPO'!E19</f>
        <v>0</v>
      </c>
    </row>
    <row r="15" spans="1:5" ht="11.25">
      <c r="A15" s="52">
        <v>43</v>
      </c>
      <c r="B15" s="52" t="s">
        <v>2532</v>
      </c>
      <c r="D15" s="53">
        <f>'[4]G Y P POR GRUPO'!D24</f>
        <v>0</v>
      </c>
      <c r="E15" s="53">
        <f>'[4]G Y P POR GRUPO'!E24</f>
        <v>0</v>
      </c>
    </row>
    <row r="16" spans="1:5" ht="11.25">
      <c r="A16" s="52">
        <v>44</v>
      </c>
      <c r="B16" s="52" t="s">
        <v>2333</v>
      </c>
      <c r="D16" s="53">
        <f>'[4]G Y P POR GRUPO'!D43</f>
        <v>0</v>
      </c>
      <c r="E16" s="53">
        <f>'[4]G Y P POR GRUPO'!E43</f>
        <v>0</v>
      </c>
    </row>
    <row r="17" spans="1:5" ht="11.25">
      <c r="A17" s="52">
        <v>47</v>
      </c>
      <c r="B17" s="52" t="s">
        <v>2558</v>
      </c>
      <c r="D17" s="53">
        <f>'[4]G Y P POR GRUPO'!D53</f>
        <v>10419402515</v>
      </c>
      <c r="E17" s="53">
        <f>'[4]G Y P POR GRUPO'!E53</f>
        <v>9219099976</v>
      </c>
    </row>
    <row r="18" ht="11.25">
      <c r="D18" s="53"/>
    </row>
    <row r="19" spans="1:5" ht="12.75">
      <c r="A19"/>
      <c r="B19" s="51" t="s">
        <v>2564</v>
      </c>
      <c r="D19" s="194">
        <f>D20</f>
        <v>0</v>
      </c>
      <c r="E19" s="194">
        <f>E20</f>
        <v>0</v>
      </c>
    </row>
    <row r="20" spans="1:5" ht="11.25">
      <c r="A20" s="52">
        <v>61</v>
      </c>
      <c r="B20" s="52" t="s">
        <v>2565</v>
      </c>
      <c r="D20" s="53">
        <f>'[4]G Y P POR GRUPO'!D61</f>
        <v>0</v>
      </c>
      <c r="E20" s="53">
        <f>'[4]G Y P POR GRUPO'!E61</f>
        <v>0</v>
      </c>
    </row>
    <row r="21" ht="11.25">
      <c r="D21" s="53"/>
    </row>
    <row r="22" spans="2:5" ht="11.25">
      <c r="B22" s="51" t="s">
        <v>2566</v>
      </c>
      <c r="D22" s="194">
        <f>-SUM(D23:D29)</f>
        <v>-10631720304</v>
      </c>
      <c r="E22" s="194">
        <f>-SUM(E23:E29)</f>
        <v>-9683340012</v>
      </c>
    </row>
    <row r="23" spans="1:5" ht="11.25">
      <c r="A23" s="52">
        <v>51</v>
      </c>
      <c r="B23" s="52" t="s">
        <v>2567</v>
      </c>
      <c r="D23" s="53">
        <f>'[4]G Y P POR GRUPO'!D83</f>
        <v>75284334</v>
      </c>
      <c r="E23" s="53">
        <f>'[4]G Y P POR GRUPO'!E83</f>
        <v>17593429</v>
      </c>
    </row>
    <row r="24" spans="1:5" ht="11.25">
      <c r="A24" s="52">
        <v>52</v>
      </c>
      <c r="B24" s="52" t="s">
        <v>2574</v>
      </c>
      <c r="D24" s="53">
        <f>'[4]G Y P POR GRUPO'!D91</f>
        <v>0</v>
      </c>
      <c r="E24" s="53">
        <f>'[4]G Y P POR GRUPO'!E91</f>
        <v>0</v>
      </c>
    </row>
    <row r="25" spans="1:5" ht="11.25">
      <c r="A25" s="52">
        <v>53</v>
      </c>
      <c r="B25" s="52" t="s">
        <v>2614</v>
      </c>
      <c r="D25" s="53">
        <f>'[4]G Y P POR GRUPO'!D95</f>
        <v>1378603</v>
      </c>
      <c r="E25" s="53">
        <f>'[4]G Y P POR GRUPO'!E95</f>
        <v>20708645</v>
      </c>
    </row>
    <row r="26" spans="1:5" ht="11.25">
      <c r="A26" s="52">
        <v>54</v>
      </c>
      <c r="B26" s="52" t="s">
        <v>2333</v>
      </c>
      <c r="D26" s="53">
        <f>'[4]G Y P POR GRUPO'!D103</f>
        <v>10503081833</v>
      </c>
      <c r="E26" s="53">
        <f>'[4]G Y P POR GRUPO'!E103</f>
        <v>9564096180</v>
      </c>
    </row>
    <row r="27" spans="1:5" ht="11.25">
      <c r="A27" s="52">
        <v>55</v>
      </c>
      <c r="B27" s="52" t="s">
        <v>2591</v>
      </c>
      <c r="D27" s="53">
        <f>+'[4]G Y P POR GRUPO'!D117</f>
        <v>21324541</v>
      </c>
      <c r="E27" s="53">
        <f>+'[4]G Y P POR GRUPO'!E117</f>
        <v>63101536</v>
      </c>
    </row>
    <row r="28" spans="1:5" ht="11.25">
      <c r="A28" s="52">
        <v>56</v>
      </c>
      <c r="B28" s="52" t="s">
        <v>2615</v>
      </c>
      <c r="D28" s="53">
        <f>+'[4]G Y P POR GRUPO'!D121</f>
        <v>0</v>
      </c>
      <c r="E28" s="53">
        <f>+'[4]G Y P POR GRUPO'!E121</f>
        <v>522144</v>
      </c>
    </row>
    <row r="29" spans="1:5" ht="11.25">
      <c r="A29" s="52">
        <v>57</v>
      </c>
      <c r="B29" s="52" t="s">
        <v>2594</v>
      </c>
      <c r="D29" s="53">
        <f>+'[4]G Y P POR GRUPO'!D125</f>
        <v>30650993</v>
      </c>
      <c r="E29" s="53">
        <f>+'[4]G Y P POR GRUPO'!E125</f>
        <v>17318078</v>
      </c>
    </row>
    <row r="30" ht="11.25">
      <c r="D30" s="53"/>
    </row>
    <row r="31" spans="2:5" ht="11.25">
      <c r="B31" s="51" t="s">
        <v>2598</v>
      </c>
      <c r="D31" s="194">
        <f>D12+D19+D22</f>
        <v>-104049026</v>
      </c>
      <c r="E31" s="194">
        <f>E12+E19+E22</f>
        <v>-353161116</v>
      </c>
    </row>
    <row r="32" ht="11.25">
      <c r="D32" s="53"/>
    </row>
    <row r="33" spans="2:5" ht="11.25">
      <c r="B33" s="51" t="s">
        <v>2599</v>
      </c>
      <c r="D33" s="194">
        <f>D34</f>
        <v>132993027</v>
      </c>
      <c r="E33" s="194">
        <f>E34</f>
        <v>92250321</v>
      </c>
    </row>
    <row r="34" spans="1:5" ht="11.25">
      <c r="A34" s="52">
        <v>48</v>
      </c>
      <c r="B34" s="52" t="s">
        <v>2616</v>
      </c>
      <c r="D34" s="208">
        <f>+'[4]G Y P POR GRUPO'!D133</f>
        <v>132993027</v>
      </c>
      <c r="E34" s="208">
        <f>+'[4]G Y P POR GRUPO'!E133</f>
        <v>92250321</v>
      </c>
    </row>
    <row r="35" ht="11.25">
      <c r="D35" s="53"/>
    </row>
    <row r="36" spans="2:4" ht="11.25">
      <c r="B36" s="51" t="s">
        <v>2603</v>
      </c>
      <c r="D36" s="53"/>
    </row>
    <row r="37" spans="2:5" ht="11.25">
      <c r="B37" s="51" t="s">
        <v>2604</v>
      </c>
      <c r="D37" s="192">
        <f>'[4]G Y P POR GRUPO'!D140</f>
        <v>0</v>
      </c>
      <c r="E37" s="192">
        <f>'[4]G Y P POR GRUPO'!E140</f>
        <v>0</v>
      </c>
    </row>
    <row r="38" ht="11.25">
      <c r="D38" s="53"/>
    </row>
    <row r="39" spans="2:5" ht="11.25">
      <c r="B39" s="51" t="s">
        <v>2605</v>
      </c>
      <c r="D39" s="194">
        <f>D40</f>
        <v>-119109248</v>
      </c>
      <c r="E39" s="194">
        <f>E40</f>
        <v>-34006077</v>
      </c>
    </row>
    <row r="40" spans="1:5" ht="11.25">
      <c r="A40" s="52">
        <v>58</v>
      </c>
      <c r="B40" s="52" t="s">
        <v>2617</v>
      </c>
      <c r="D40" s="53">
        <f>+'[4]G Y P POR GRUPO'!D142</f>
        <v>-119109248</v>
      </c>
      <c r="E40" s="53">
        <f>+'[4]G Y P POR GRUPO'!E142</f>
        <v>-34006077</v>
      </c>
    </row>
    <row r="41" ht="11.25">
      <c r="D41" s="53"/>
    </row>
    <row r="42" spans="2:5" ht="11.25">
      <c r="B42" s="51" t="s">
        <v>2608</v>
      </c>
      <c r="D42" s="194">
        <f>D31+D33+D37+D39</f>
        <v>-90165247</v>
      </c>
      <c r="E42" s="194">
        <f>E31+E33+E37+E39</f>
        <v>-294916872</v>
      </c>
    </row>
    <row r="43" ht="11.25">
      <c r="D43" s="53"/>
    </row>
    <row r="44" spans="2:5" ht="11.25">
      <c r="B44" s="51" t="s">
        <v>2609</v>
      </c>
      <c r="D44" s="194">
        <f>D45</f>
        <v>0</v>
      </c>
      <c r="E44" s="194">
        <f>E45</f>
        <v>0</v>
      </c>
    </row>
    <row r="45" spans="1:5" ht="11.25">
      <c r="A45" s="52">
        <v>49</v>
      </c>
      <c r="B45" s="52" t="s">
        <v>2610</v>
      </c>
      <c r="D45" s="53">
        <f>'[4]G Y P POR GRUPO'!D150</f>
        <v>0</v>
      </c>
      <c r="E45" s="53">
        <f>'[4]G Y P POR GRUPO'!E150</f>
        <v>0</v>
      </c>
    </row>
    <row r="46" ht="11.25">
      <c r="D46" s="53"/>
    </row>
    <row r="47" spans="2:4" ht="11.25">
      <c r="B47" s="51" t="s">
        <v>2611</v>
      </c>
      <c r="D47" s="53"/>
    </row>
    <row r="48" spans="2:5" ht="11.25">
      <c r="B48" s="51" t="s">
        <v>2612</v>
      </c>
      <c r="D48" s="192">
        <f>'[4]G Y P POR GRUPO'!D154</f>
        <v>0</v>
      </c>
      <c r="E48" s="192">
        <f>'[4]G Y P POR GRUPO'!E154</f>
        <v>0</v>
      </c>
    </row>
    <row r="49" ht="11.25">
      <c r="D49" s="53"/>
    </row>
    <row r="50" ht="11.25">
      <c r="D50" s="53"/>
    </row>
    <row r="51" spans="2:5" ht="11.25">
      <c r="B51" s="51" t="s">
        <v>2618</v>
      </c>
      <c r="D51" s="194">
        <f>D42+D44+D48</f>
        <v>-90165247</v>
      </c>
      <c r="E51" s="194">
        <f>E42+E44+E48</f>
        <v>-294916872</v>
      </c>
    </row>
    <row r="52" ht="11.25">
      <c r="D52" s="53"/>
    </row>
    <row r="53" ht="11.25">
      <c r="E53" s="52"/>
    </row>
    <row r="54" ht="11.25">
      <c r="E54" s="52"/>
    </row>
    <row r="55" ht="11.25">
      <c r="E55" s="52"/>
    </row>
    <row r="56" ht="11.25">
      <c r="E56" s="52"/>
    </row>
    <row r="58" spans="3:4" ht="11.25">
      <c r="C58" s="53"/>
      <c r="D58" s="53"/>
    </row>
    <row r="59" spans="2:5" ht="11.25">
      <c r="B59" s="51" t="s">
        <v>37</v>
      </c>
      <c r="C59" s="51" t="s">
        <v>1591</v>
      </c>
      <c r="D59" s="215" t="s">
        <v>2280</v>
      </c>
      <c r="E59" s="215"/>
    </row>
    <row r="60" spans="2:5" ht="11.25">
      <c r="B60" s="52" t="s">
        <v>2281</v>
      </c>
      <c r="C60" s="52" t="s">
        <v>2282</v>
      </c>
      <c r="D60" s="216" t="s">
        <v>2283</v>
      </c>
      <c r="E60" s="216"/>
    </row>
    <row r="61" spans="3:5" ht="11.25">
      <c r="C61" s="52" t="s">
        <v>1591</v>
      </c>
      <c r="D61" s="52" t="s">
        <v>1591</v>
      </c>
      <c r="E61" s="52" t="s">
        <v>1591</v>
      </c>
    </row>
    <row r="62" ht="11.25">
      <c r="D62" s="53"/>
    </row>
    <row r="63" spans="2:4" ht="11.25">
      <c r="B63" s="51" t="s">
        <v>1591</v>
      </c>
      <c r="D63" s="53"/>
    </row>
    <row r="64" spans="2:4" ht="11.25">
      <c r="B64" s="52" t="s">
        <v>1591</v>
      </c>
      <c r="D64" s="53"/>
    </row>
    <row r="65" spans="2:4" ht="11.25">
      <c r="B65" s="31" t="s">
        <v>41</v>
      </c>
      <c r="C65" s="53"/>
      <c r="D65" s="53"/>
    </row>
    <row r="66" spans="2:4" ht="11.25">
      <c r="B66" s="2" t="s">
        <v>42</v>
      </c>
      <c r="C66" s="53"/>
      <c r="D66" s="53"/>
    </row>
    <row r="67" spans="2:4" ht="11.25">
      <c r="B67" s="2" t="s">
        <v>43</v>
      </c>
      <c r="C67" s="53"/>
      <c r="D67" s="53"/>
    </row>
  </sheetData>
  <sheetProtection password="8D25" sheet="1" formatCells="0" formatColumns="0" formatRows="0" insertColumns="0" insertRows="0" insertHyperlinks="0" deleteColumns="0" deleteRows="0" sort="0" autoFilter="0" pivotTables="0"/>
  <mergeCells count="7">
    <mergeCell ref="A5:E5"/>
    <mergeCell ref="D59:E59"/>
    <mergeCell ref="D60:E60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22" sqref="A22"/>
    </sheetView>
  </sheetViews>
  <sheetFormatPr defaultColWidth="11.421875" defaultRowHeight="12.75"/>
  <cols>
    <col min="1" max="1" width="49.7109375" style="0" customWidth="1"/>
    <col min="2" max="2" width="18.28125" style="0" bestFit="1" customWidth="1"/>
    <col min="3" max="3" width="17.57421875" style="0" customWidth="1"/>
  </cols>
  <sheetData>
    <row r="1" ht="12.75">
      <c r="B1" s="198"/>
    </row>
    <row r="2" ht="12.75">
      <c r="B2" s="198"/>
    </row>
    <row r="3" spans="1:3" ht="12.75">
      <c r="A3" s="217" t="s">
        <v>1597</v>
      </c>
      <c r="B3" s="217"/>
      <c r="C3" s="217"/>
    </row>
    <row r="4" spans="1:3" ht="12.75">
      <c r="A4" s="217" t="s">
        <v>2506</v>
      </c>
      <c r="B4" s="217"/>
      <c r="C4" s="217"/>
    </row>
    <row r="5" spans="1:3" ht="12.75">
      <c r="A5" s="217" t="s">
        <v>2507</v>
      </c>
      <c r="B5" s="217"/>
      <c r="C5" s="217"/>
    </row>
    <row r="6" spans="1:3" ht="12.75">
      <c r="A6" s="217" t="s">
        <v>2296</v>
      </c>
      <c r="B6" s="217"/>
      <c r="C6" s="217"/>
    </row>
    <row r="7" spans="1:3" ht="12.75">
      <c r="A7" s="217" t="s">
        <v>44</v>
      </c>
      <c r="B7" s="217"/>
      <c r="C7" s="217"/>
    </row>
    <row r="8" spans="1:3" ht="12.75">
      <c r="A8" s="184"/>
      <c r="B8" s="184"/>
      <c r="C8" s="184"/>
    </row>
    <row r="9" spans="1:3" ht="12.75">
      <c r="A9" s="184"/>
      <c r="B9" s="184"/>
      <c r="C9" s="184"/>
    </row>
    <row r="10" ht="12.75">
      <c r="B10" s="198"/>
    </row>
    <row r="11" spans="1:2" ht="12.75">
      <c r="A11" t="s">
        <v>2508</v>
      </c>
      <c r="B11" s="200">
        <f>+'[3]bce gral por cta'!H152</f>
        <v>-293216878</v>
      </c>
    </row>
    <row r="12" ht="12.75">
      <c r="B12" s="198"/>
    </row>
    <row r="13" spans="1:2" ht="12.75">
      <c r="A13" t="s">
        <v>2509</v>
      </c>
      <c r="B13" s="198">
        <f>+B15-B11</f>
        <v>65451511</v>
      </c>
    </row>
    <row r="14" ht="12.75">
      <c r="B14" s="198" t="s">
        <v>1591</v>
      </c>
    </row>
    <row r="15" spans="1:2" ht="12.75">
      <c r="A15" t="s">
        <v>2510</v>
      </c>
      <c r="B15" s="200">
        <f>+'[3]bce gral por cta'!G152</f>
        <v>-227765367</v>
      </c>
    </row>
    <row r="16" ht="12.75">
      <c r="B16" s="198" t="s">
        <v>2511</v>
      </c>
    </row>
    <row r="17" ht="12.75">
      <c r="B17" s="198"/>
    </row>
    <row r="18" spans="1:3" ht="12.75">
      <c r="A18" s="201" t="s">
        <v>2512</v>
      </c>
      <c r="B18" s="201"/>
      <c r="C18" s="201"/>
    </row>
    <row r="19" spans="1:3" ht="12.75">
      <c r="A19" s="199"/>
      <c r="B19" s="199"/>
      <c r="C19" s="199"/>
    </row>
    <row r="20" ht="12.75">
      <c r="B20" s="198"/>
    </row>
    <row r="21" spans="1:3" ht="12.75">
      <c r="A21" t="s">
        <v>2513</v>
      </c>
      <c r="B21" s="198"/>
      <c r="C21" s="202"/>
    </row>
    <row r="22" ht="12.75">
      <c r="B22" s="198"/>
    </row>
    <row r="23" ht="12.75">
      <c r="B23" s="198"/>
    </row>
    <row r="24" spans="1:2" ht="12.75">
      <c r="A24" t="s">
        <v>2514</v>
      </c>
      <c r="B24" s="202">
        <f>+B13</f>
        <v>65451511</v>
      </c>
    </row>
    <row r="25" ht="12.75">
      <c r="A25" t="s">
        <v>1591</v>
      </c>
    </row>
    <row r="27" spans="1:2" ht="12.75">
      <c r="A27" t="s">
        <v>2515</v>
      </c>
      <c r="B27" s="202">
        <v>0</v>
      </c>
    </row>
    <row r="29" ht="12.75">
      <c r="B29" s="198"/>
    </row>
    <row r="30" ht="12.75">
      <c r="B30" s="198"/>
    </row>
    <row r="31" ht="12.75">
      <c r="B31" s="198"/>
    </row>
    <row r="32" ht="12.75">
      <c r="B32" s="198"/>
    </row>
    <row r="33" ht="12.75">
      <c r="B33" s="198"/>
    </row>
    <row r="34" ht="12.75">
      <c r="B34" s="198"/>
    </row>
    <row r="35" spans="1:3" ht="12.75">
      <c r="A35" s="52"/>
      <c r="B35" s="198"/>
      <c r="C35" s="203"/>
    </row>
    <row r="36" spans="1:3" ht="12.75">
      <c r="A36" s="52"/>
      <c r="B36" s="52"/>
      <c r="C36" s="53"/>
    </row>
    <row r="37" spans="1:3" ht="12.75">
      <c r="A37" s="51" t="s">
        <v>37</v>
      </c>
      <c r="B37" s="51" t="s">
        <v>92</v>
      </c>
      <c r="C37" s="51"/>
    </row>
    <row r="38" spans="1:3" ht="12.75">
      <c r="A38" s="52" t="s">
        <v>2516</v>
      </c>
      <c r="B38" s="198" t="s">
        <v>2517</v>
      </c>
      <c r="C38" s="198"/>
    </row>
    <row r="39" spans="1:3" ht="12.75">
      <c r="A39" s="52"/>
      <c r="B39" s="52"/>
      <c r="C39" s="52" t="s">
        <v>1591</v>
      </c>
    </row>
    <row r="40" spans="1:3" ht="12.75">
      <c r="A40" s="52"/>
      <c r="B40" s="52"/>
      <c r="C40" s="52"/>
    </row>
    <row r="41" spans="1:3" ht="12.75">
      <c r="A41" s="52"/>
      <c r="B41" s="51" t="s">
        <v>1591</v>
      </c>
      <c r="C41" s="52"/>
    </row>
    <row r="42" spans="1:3" ht="12.75">
      <c r="A42" s="52"/>
      <c r="B42" s="52" t="s">
        <v>1591</v>
      </c>
      <c r="C42" s="52"/>
    </row>
    <row r="43" spans="1:3" ht="12.75">
      <c r="A43" s="31" t="s">
        <v>41</v>
      </c>
      <c r="B43" s="53"/>
      <c r="C43" s="52"/>
    </row>
    <row r="44" spans="1:3" ht="12.75">
      <c r="A44" s="2" t="s">
        <v>42</v>
      </c>
      <c r="B44" s="53"/>
      <c r="C44" s="52"/>
    </row>
    <row r="45" spans="1:3" ht="12.75">
      <c r="A45" s="2" t="s">
        <v>43</v>
      </c>
      <c r="B45" s="53"/>
      <c r="C45" s="52"/>
    </row>
    <row r="46" spans="1:3" ht="12.75">
      <c r="A46" s="52"/>
      <c r="B46" s="195" t="s">
        <v>1591</v>
      </c>
      <c r="C46" s="52"/>
    </row>
    <row r="47" spans="1:3" ht="12.75">
      <c r="A47" s="52"/>
      <c r="B47" s="52" t="s">
        <v>1591</v>
      </c>
      <c r="C47" s="52"/>
    </row>
  </sheetData>
  <sheetProtection password="8D25" sheet="1" formatCells="0" formatColumns="0" formatRows="0" insertColumns="0" insertRows="0" insertHyperlinks="0" deleteColumns="0" deleteRows="0" sort="0" autoFilter="0" pivotTables="0"/>
  <mergeCells count="5">
    <mergeCell ref="A7:C7"/>
    <mergeCell ref="A3:C3"/>
    <mergeCell ref="A4:C4"/>
    <mergeCell ref="A5:C5"/>
    <mergeCell ref="A6:C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2008-09-15T22:24:07Z</dcterms:created>
  <dcterms:modified xsi:type="dcterms:W3CDTF">2008-09-16T16:48:19Z</dcterms:modified>
  <cp:category/>
  <cp:version/>
  <cp:contentType/>
  <cp:contentStatus/>
</cp:coreProperties>
</file>