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440" windowHeight="7755" tabRatio="50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Hoja1!$B$1:$N$129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3" i="1" l="1"/>
  <c r="J103" i="1"/>
  <c r="O103" i="1"/>
  <c r="I4" i="1" l="1"/>
  <c r="J4" i="1" s="1"/>
  <c r="K4" i="1" s="1"/>
  <c r="L4" i="1" s="1"/>
  <c r="I6" i="1"/>
  <c r="J6" i="1" s="1"/>
  <c r="I7" i="1"/>
  <c r="J7" i="1"/>
  <c r="K7" i="1"/>
  <c r="L7" i="1" s="1"/>
  <c r="M7" i="1" s="1"/>
  <c r="N7" i="1" s="1"/>
  <c r="I8" i="1"/>
  <c r="J8" i="1" s="1"/>
  <c r="K8" i="1" s="1"/>
  <c r="L8" i="1" s="1"/>
  <c r="M8" i="1" s="1"/>
  <c r="N8" i="1" s="1"/>
  <c r="I11" i="1"/>
  <c r="J11" i="1" s="1"/>
  <c r="I12" i="1"/>
  <c r="J12" i="1"/>
  <c r="K12" i="1"/>
  <c r="L12" i="1" s="1"/>
  <c r="M12" i="1" s="1"/>
  <c r="N12" i="1" s="1"/>
  <c r="I13" i="1"/>
  <c r="J13" i="1" s="1"/>
  <c r="K13" i="1" s="1"/>
  <c r="L13" i="1" s="1"/>
  <c r="M13" i="1" s="1"/>
  <c r="N13" i="1" s="1"/>
  <c r="I14" i="1"/>
  <c r="J14" i="1"/>
  <c r="K14" i="1"/>
  <c r="L14" i="1" s="1"/>
  <c r="M14" i="1" s="1"/>
  <c r="N14" i="1" s="1"/>
  <c r="I15" i="1"/>
  <c r="J15" i="1"/>
  <c r="K15" i="1" s="1"/>
  <c r="L15" i="1" s="1"/>
  <c r="M15" i="1" s="1"/>
  <c r="N15" i="1" s="1"/>
  <c r="I16" i="1"/>
  <c r="J16" i="1"/>
  <c r="K16" i="1" s="1"/>
  <c r="L16" i="1" s="1"/>
  <c r="M16" i="1" s="1"/>
  <c r="N16" i="1" s="1"/>
  <c r="I17" i="1"/>
  <c r="J17" i="1"/>
  <c r="K17" i="1" s="1"/>
  <c r="L17" i="1" s="1"/>
  <c r="M17" i="1" s="1"/>
  <c r="N17" i="1" s="1"/>
  <c r="I18" i="1"/>
  <c r="J18" i="1" s="1"/>
  <c r="K18" i="1" s="1"/>
  <c r="L18" i="1" s="1"/>
  <c r="M18" i="1" s="1"/>
  <c r="N18" i="1" s="1"/>
  <c r="I19" i="1"/>
  <c r="J19" i="1" s="1"/>
  <c r="K19" i="1" s="1"/>
  <c r="L19" i="1" s="1"/>
  <c r="M19" i="1" s="1"/>
  <c r="N19" i="1" s="1"/>
  <c r="I20" i="1"/>
  <c r="J20" i="1" s="1"/>
  <c r="K20" i="1" s="1"/>
  <c r="L20" i="1" s="1"/>
  <c r="M20" i="1" s="1"/>
  <c r="N20" i="1" s="1"/>
  <c r="I21" i="1"/>
  <c r="J21" i="1" s="1"/>
  <c r="K21" i="1" s="1"/>
  <c r="L21" i="1" s="1"/>
  <c r="M21" i="1" s="1"/>
  <c r="N21" i="1" s="1"/>
  <c r="I22" i="1"/>
  <c r="J22" i="1" s="1"/>
  <c r="K22" i="1" s="1"/>
  <c r="L22" i="1" s="1"/>
  <c r="M22" i="1" s="1"/>
  <c r="N22" i="1" s="1"/>
  <c r="I23" i="1"/>
  <c r="J23" i="1"/>
  <c r="K23" i="1" s="1"/>
  <c r="L23" i="1" s="1"/>
  <c r="M23" i="1" s="1"/>
  <c r="N23" i="1" s="1"/>
  <c r="I24" i="1"/>
  <c r="J24" i="1"/>
  <c r="K24" i="1"/>
  <c r="L24" i="1" s="1"/>
  <c r="M24" i="1" s="1"/>
  <c r="N24" i="1" s="1"/>
  <c r="I25" i="1"/>
  <c r="J25" i="1" s="1"/>
  <c r="K25" i="1" s="1"/>
  <c r="L25" i="1" s="1"/>
  <c r="M25" i="1" s="1"/>
  <c r="N25" i="1" s="1"/>
  <c r="I27" i="1"/>
  <c r="J27" i="1"/>
  <c r="K27" i="1" s="1"/>
  <c r="L27" i="1" s="1"/>
  <c r="M27" i="1" s="1"/>
  <c r="N27" i="1" s="1"/>
  <c r="I28" i="1"/>
  <c r="J28" i="1" s="1"/>
  <c r="K28" i="1" s="1"/>
  <c r="L28" i="1" s="1"/>
  <c r="M28" i="1" s="1"/>
  <c r="N28" i="1" s="1"/>
  <c r="I29" i="1"/>
  <c r="J29" i="1"/>
  <c r="K29" i="1"/>
  <c r="L29" i="1" s="1"/>
  <c r="M29" i="1" s="1"/>
  <c r="N29" i="1" s="1"/>
  <c r="I30" i="1"/>
  <c r="J30" i="1" s="1"/>
  <c r="K30" i="1" s="1"/>
  <c r="L30" i="1" s="1"/>
  <c r="M30" i="1" s="1"/>
  <c r="N30" i="1" s="1"/>
  <c r="I31" i="1"/>
  <c r="J31" i="1" s="1"/>
  <c r="K31" i="1" s="1"/>
  <c r="L31" i="1" s="1"/>
  <c r="M31" i="1" s="1"/>
  <c r="N31" i="1" s="1"/>
  <c r="I32" i="1"/>
  <c r="J32" i="1" s="1"/>
  <c r="K32" i="1" s="1"/>
  <c r="L32" i="1" s="1"/>
  <c r="M32" i="1" s="1"/>
  <c r="N32" i="1" s="1"/>
  <c r="I33" i="1"/>
  <c r="J33" i="1"/>
  <c r="K33" i="1" s="1"/>
  <c r="L33" i="1" s="1"/>
  <c r="M33" i="1" s="1"/>
  <c r="N33" i="1"/>
  <c r="I34" i="1"/>
  <c r="J34" i="1" s="1"/>
  <c r="K34" i="1" s="1"/>
  <c r="L34" i="1" s="1"/>
  <c r="M34" i="1" s="1"/>
  <c r="N34" i="1" s="1"/>
  <c r="I35" i="1"/>
  <c r="J35" i="1"/>
  <c r="K35" i="1" s="1"/>
  <c r="L35" i="1" s="1"/>
  <c r="M35" i="1" s="1"/>
  <c r="N35" i="1" s="1"/>
  <c r="I36" i="1"/>
  <c r="J36" i="1" s="1"/>
  <c r="K36" i="1" s="1"/>
  <c r="L36" i="1" s="1"/>
  <c r="M36" i="1" s="1"/>
  <c r="N36" i="1" s="1"/>
  <c r="I37" i="1"/>
  <c r="J37" i="1"/>
  <c r="K37" i="1"/>
  <c r="L37" i="1" s="1"/>
  <c r="M37" i="1" s="1"/>
  <c r="N37" i="1" s="1"/>
  <c r="I38" i="1"/>
  <c r="J38" i="1" s="1"/>
  <c r="K38" i="1" s="1"/>
  <c r="L38" i="1" s="1"/>
  <c r="M38" i="1" s="1"/>
  <c r="N38" i="1" s="1"/>
  <c r="I40" i="1"/>
  <c r="J40" i="1" s="1"/>
  <c r="K40" i="1" s="1"/>
  <c r="L40" i="1"/>
  <c r="M40" i="1" s="1"/>
  <c r="I41" i="1"/>
  <c r="J41" i="1" s="1"/>
  <c r="H43" i="1"/>
  <c r="I43" i="1"/>
  <c r="J43" i="1" s="1"/>
  <c r="K43" i="1" s="1"/>
  <c r="L43" i="1" s="1"/>
  <c r="M43" i="1" s="1"/>
  <c r="N43" i="1" s="1"/>
  <c r="I44" i="1"/>
  <c r="J44" i="1"/>
  <c r="K44" i="1" s="1"/>
  <c r="L44" i="1" s="1"/>
  <c r="M44" i="1" s="1"/>
  <c r="N44" i="1" s="1"/>
  <c r="J45" i="1"/>
  <c r="K45" i="1"/>
  <c r="L45" i="1" s="1"/>
  <c r="M45" i="1" s="1"/>
  <c r="N45" i="1" s="1"/>
  <c r="K46" i="1"/>
  <c r="L46" i="1"/>
  <c r="M46" i="1"/>
  <c r="N46" i="1"/>
  <c r="J52" i="1"/>
  <c r="K52" i="1"/>
  <c r="L52" i="1" s="1"/>
  <c r="M52" i="1" s="1"/>
  <c r="J53" i="1"/>
  <c r="K53" i="1" s="1"/>
  <c r="L53" i="1" s="1"/>
  <c r="M53" i="1" s="1"/>
  <c r="N53" i="1" s="1"/>
  <c r="J54" i="1"/>
  <c r="K54" i="1" s="1"/>
  <c r="L54" i="1" s="1"/>
  <c r="M54" i="1" s="1"/>
  <c r="N54" i="1" s="1"/>
  <c r="I56" i="1"/>
  <c r="J56" i="1"/>
  <c r="K56" i="1" s="1"/>
  <c r="L56" i="1" s="1"/>
  <c r="M56" i="1" s="1"/>
  <c r="I57" i="1"/>
  <c r="J57" i="1" s="1"/>
  <c r="K57" i="1" s="1"/>
  <c r="L57" i="1" s="1"/>
  <c r="M57" i="1" s="1"/>
  <c r="N57" i="1"/>
  <c r="I58" i="1"/>
  <c r="J58" i="1"/>
  <c r="K58" i="1" s="1"/>
  <c r="L58" i="1" s="1"/>
  <c r="M58" i="1" s="1"/>
  <c r="N58" i="1" s="1"/>
  <c r="I59" i="1"/>
  <c r="J59" i="1" s="1"/>
  <c r="K59" i="1" s="1"/>
  <c r="L59" i="1" s="1"/>
  <c r="M59" i="1" s="1"/>
  <c r="N59" i="1"/>
  <c r="I60" i="1"/>
  <c r="J60" i="1"/>
  <c r="K60" i="1" s="1"/>
  <c r="L60" i="1" s="1"/>
  <c r="M60" i="1" s="1"/>
  <c r="N60" i="1" s="1"/>
  <c r="I61" i="1"/>
  <c r="J61" i="1" s="1"/>
  <c r="K61" i="1" s="1"/>
  <c r="L61" i="1" s="1"/>
  <c r="M61" i="1" s="1"/>
  <c r="N61" i="1" s="1"/>
  <c r="I62" i="1"/>
  <c r="J62" i="1" s="1"/>
  <c r="K62" i="1" s="1"/>
  <c r="L62" i="1" s="1"/>
  <c r="M62" i="1" s="1"/>
  <c r="N62" i="1" s="1"/>
  <c r="I63" i="1"/>
  <c r="J63" i="1" s="1"/>
  <c r="K63" i="1" s="1"/>
  <c r="L63" i="1" s="1"/>
  <c r="M63" i="1" s="1"/>
  <c r="N63" i="1" s="1"/>
  <c r="I64" i="1"/>
  <c r="J64" i="1"/>
  <c r="K64" i="1" s="1"/>
  <c r="L64" i="1" s="1"/>
  <c r="M64" i="1" s="1"/>
  <c r="N64" i="1" s="1"/>
  <c r="I66" i="1"/>
  <c r="J66" i="1"/>
  <c r="K66" i="1"/>
  <c r="L66" i="1" s="1"/>
  <c r="M66" i="1" s="1"/>
  <c r="N66" i="1" s="1"/>
  <c r="I67" i="1"/>
  <c r="J67" i="1"/>
  <c r="K67" i="1" s="1"/>
  <c r="L67" i="1" s="1"/>
  <c r="M67" i="1" s="1"/>
  <c r="N67" i="1" s="1"/>
  <c r="I68" i="1"/>
  <c r="J68" i="1" s="1"/>
  <c r="K68" i="1" s="1"/>
  <c r="L68" i="1" s="1"/>
  <c r="M68" i="1" s="1"/>
  <c r="N68" i="1" s="1"/>
  <c r="I69" i="1"/>
  <c r="J69" i="1" s="1"/>
  <c r="K69" i="1" s="1"/>
  <c r="L69" i="1" s="1"/>
  <c r="M69" i="1" s="1"/>
  <c r="I70" i="1"/>
  <c r="J70" i="1"/>
  <c r="K70" i="1" s="1"/>
  <c r="L70" i="1" s="1"/>
  <c r="M70" i="1" s="1"/>
  <c r="N70" i="1" s="1"/>
  <c r="I71" i="1"/>
  <c r="J71" i="1"/>
  <c r="K71" i="1" s="1"/>
  <c r="L71" i="1" s="1"/>
  <c r="I72" i="1"/>
  <c r="J72" i="1"/>
  <c r="K72" i="1" s="1"/>
  <c r="L72" i="1" s="1"/>
  <c r="M72" i="1" s="1"/>
  <c r="N72" i="1" s="1"/>
  <c r="I73" i="1"/>
  <c r="J73" i="1" s="1"/>
  <c r="K73" i="1" s="1"/>
  <c r="L73" i="1" s="1"/>
  <c r="M73" i="1" s="1"/>
  <c r="N73" i="1" s="1"/>
  <c r="I74" i="1"/>
  <c r="J74" i="1"/>
  <c r="K74" i="1" s="1"/>
  <c r="L74" i="1" s="1"/>
  <c r="M74" i="1" s="1"/>
  <c r="N74" i="1" s="1"/>
  <c r="I75" i="1"/>
  <c r="J75" i="1"/>
  <c r="K75" i="1" s="1"/>
  <c r="L75" i="1" s="1"/>
  <c r="M75" i="1" s="1"/>
  <c r="N75" i="1" s="1"/>
  <c r="I76" i="1"/>
  <c r="J76" i="1"/>
  <c r="K76" i="1" s="1"/>
  <c r="L76" i="1" s="1"/>
  <c r="M76" i="1" s="1"/>
  <c r="N76" i="1" s="1"/>
  <c r="I77" i="1"/>
  <c r="J77" i="1" s="1"/>
  <c r="K77" i="1" s="1"/>
  <c r="L77" i="1" s="1"/>
  <c r="M77" i="1" s="1"/>
  <c r="N77" i="1" s="1"/>
  <c r="I78" i="1"/>
  <c r="J78" i="1"/>
  <c r="K78" i="1" s="1"/>
  <c r="L78" i="1" s="1"/>
  <c r="M78" i="1" s="1"/>
  <c r="N78" i="1" s="1"/>
  <c r="I80" i="1"/>
  <c r="J80" i="1" s="1"/>
  <c r="K80" i="1" s="1"/>
  <c r="L80" i="1" s="1"/>
  <c r="M80" i="1" s="1"/>
  <c r="N80" i="1" s="1"/>
  <c r="I81" i="1"/>
  <c r="J81" i="1"/>
  <c r="K81" i="1" s="1"/>
  <c r="L81" i="1" s="1"/>
  <c r="M81" i="1" s="1"/>
  <c r="N81" i="1"/>
  <c r="I82" i="1"/>
  <c r="J82" i="1" s="1"/>
  <c r="K82" i="1" s="1"/>
  <c r="L82" i="1" s="1"/>
  <c r="M82" i="1"/>
  <c r="N82" i="1" s="1"/>
  <c r="I83" i="1"/>
  <c r="J83" i="1"/>
  <c r="K83" i="1" s="1"/>
  <c r="L83" i="1" s="1"/>
  <c r="I84" i="1"/>
  <c r="J84" i="1"/>
  <c r="K84" i="1" s="1"/>
  <c r="L84" i="1"/>
  <c r="M84" i="1" s="1"/>
  <c r="N84" i="1" s="1"/>
  <c r="I85" i="1"/>
  <c r="J85" i="1" s="1"/>
  <c r="K85" i="1" s="1"/>
  <c r="L85" i="1" s="1"/>
  <c r="M85" i="1" s="1"/>
  <c r="N85" i="1" s="1"/>
  <c r="I86" i="1"/>
  <c r="J86" i="1" s="1"/>
  <c r="K86" i="1" s="1"/>
  <c r="L86" i="1" s="1"/>
  <c r="M86" i="1" s="1"/>
  <c r="N86" i="1" s="1"/>
  <c r="I87" i="1"/>
  <c r="J87" i="1" s="1"/>
  <c r="K87" i="1" s="1"/>
  <c r="L87" i="1" s="1"/>
  <c r="M87" i="1" s="1"/>
  <c r="N87" i="1" s="1"/>
  <c r="I88" i="1"/>
  <c r="J88" i="1"/>
  <c r="K88" i="1" s="1"/>
  <c r="L88" i="1" s="1"/>
  <c r="M88" i="1" s="1"/>
  <c r="N88" i="1" s="1"/>
  <c r="I89" i="1"/>
  <c r="J89" i="1"/>
  <c r="K89" i="1" s="1"/>
  <c r="L89" i="1" s="1"/>
  <c r="M89" i="1" s="1"/>
  <c r="N89" i="1" s="1"/>
  <c r="I90" i="1"/>
  <c r="J90" i="1" s="1"/>
  <c r="K90" i="1" s="1"/>
  <c r="L90" i="1" s="1"/>
  <c r="M90" i="1" s="1"/>
  <c r="N90" i="1" s="1"/>
  <c r="I91" i="1"/>
  <c r="J91" i="1"/>
  <c r="K91" i="1" s="1"/>
  <c r="L91" i="1" s="1"/>
  <c r="M91" i="1" s="1"/>
  <c r="N91" i="1" s="1"/>
  <c r="I92" i="1"/>
  <c r="J92" i="1" s="1"/>
  <c r="K92" i="1" s="1"/>
  <c r="L92" i="1" s="1"/>
  <c r="M92" i="1" s="1"/>
  <c r="N92" i="1" s="1"/>
  <c r="I93" i="1"/>
  <c r="J93" i="1" s="1"/>
  <c r="K93" i="1" s="1"/>
  <c r="L93" i="1" s="1"/>
  <c r="M93" i="1" s="1"/>
  <c r="N93" i="1" s="1"/>
  <c r="I94" i="1"/>
  <c r="J94" i="1" s="1"/>
  <c r="K94" i="1" s="1"/>
  <c r="L94" i="1" s="1"/>
  <c r="M94" i="1" s="1"/>
  <c r="N94" i="1" s="1"/>
  <c r="J96" i="1"/>
  <c r="K96" i="1" s="1"/>
  <c r="L96" i="1" s="1"/>
  <c r="M96" i="1"/>
  <c r="I97" i="1"/>
  <c r="J97" i="1" s="1"/>
  <c r="K97" i="1" s="1"/>
  <c r="L97" i="1" s="1"/>
  <c r="M97" i="1" s="1"/>
  <c r="N97" i="1" s="1"/>
  <c r="I98" i="1"/>
  <c r="J98" i="1"/>
  <c r="K98" i="1" s="1"/>
  <c r="L98" i="1" s="1"/>
  <c r="M98" i="1" s="1"/>
  <c r="N98" i="1" s="1"/>
  <c r="I100" i="1"/>
  <c r="I99" i="1" s="1"/>
  <c r="I101" i="1"/>
  <c r="J101" i="1"/>
  <c r="K101" i="1" s="1"/>
  <c r="L101" i="1" s="1"/>
  <c r="M101" i="1" s="1"/>
  <c r="N101" i="1" s="1"/>
  <c r="P103" i="1"/>
  <c r="J105" i="1"/>
  <c r="K105" i="1"/>
  <c r="L105" i="1"/>
  <c r="M105" i="1" s="1"/>
  <c r="J106" i="1"/>
  <c r="K106" i="1"/>
  <c r="L106" i="1"/>
  <c r="M106" i="1" s="1"/>
  <c r="N106" i="1" s="1"/>
  <c r="I111" i="1"/>
  <c r="J111" i="1" s="1"/>
  <c r="K111" i="1" s="1"/>
  <c r="L111" i="1"/>
  <c r="M111" i="1"/>
  <c r="N111" i="1" s="1"/>
  <c r="J114" i="1"/>
  <c r="K114" i="1" s="1"/>
  <c r="L114" i="1" s="1"/>
  <c r="M114" i="1"/>
  <c r="N114" i="1" s="1"/>
  <c r="K115" i="1"/>
  <c r="L115" i="1"/>
  <c r="M115" i="1"/>
  <c r="N115" i="1" s="1"/>
  <c r="K116" i="1"/>
  <c r="L116" i="1"/>
  <c r="M116" i="1"/>
  <c r="N116" i="1" s="1"/>
  <c r="I119" i="1"/>
  <c r="J119" i="1"/>
  <c r="K119" i="1" s="1"/>
  <c r="L119" i="1" s="1"/>
  <c r="M119" i="1" s="1"/>
  <c r="I120" i="1"/>
  <c r="J120" i="1"/>
  <c r="K120" i="1" s="1"/>
  <c r="L120" i="1" s="1"/>
  <c r="M120" i="1" s="1"/>
  <c r="N120" i="1" s="1"/>
  <c r="I121" i="1"/>
  <c r="J121" i="1"/>
  <c r="K121" i="1" s="1"/>
  <c r="L121" i="1" s="1"/>
  <c r="M121" i="1" s="1"/>
  <c r="N121" i="1" s="1"/>
  <c r="I123" i="1"/>
  <c r="J123" i="1"/>
  <c r="K123" i="1" s="1"/>
  <c r="L123" i="1" s="1"/>
  <c r="M123" i="1" s="1"/>
  <c r="N123" i="1" s="1"/>
  <c r="J124" i="1"/>
  <c r="K124" i="1"/>
  <c r="L124" i="1" s="1"/>
  <c r="M124" i="1" s="1"/>
  <c r="N124" i="1" s="1"/>
  <c r="L113" i="1"/>
  <c r="L112" i="1"/>
  <c r="K104" i="1"/>
  <c r="K113" i="1"/>
  <c r="K112" i="1" s="1"/>
  <c r="J104" i="1"/>
  <c r="I39" i="1"/>
  <c r="I104" i="1"/>
  <c r="I102" i="1"/>
  <c r="I113" i="1"/>
  <c r="I112" i="1"/>
  <c r="I118" i="1"/>
  <c r="I117" i="1" s="1"/>
  <c r="H5" i="1"/>
  <c r="H3" i="1" s="1"/>
  <c r="H2" i="1" s="1"/>
  <c r="H47" i="1" s="1"/>
  <c r="H39" i="1"/>
  <c r="H42" i="1"/>
  <c r="H55" i="1"/>
  <c r="H51" i="1"/>
  <c r="H79" i="1"/>
  <c r="H65" i="1" s="1"/>
  <c r="H99" i="1"/>
  <c r="H95" i="1" s="1"/>
  <c r="H106" i="1"/>
  <c r="H104" i="1" s="1"/>
  <c r="H102" i="1" s="1"/>
  <c r="H113" i="1"/>
  <c r="H112" i="1" s="1"/>
  <c r="H118" i="1"/>
  <c r="H117" i="1"/>
  <c r="G5" i="1"/>
  <c r="G3" i="1"/>
  <c r="G10" i="1"/>
  <c r="G9" i="1" s="1"/>
  <c r="G2" i="1" s="1"/>
  <c r="G47" i="1" s="1"/>
  <c r="G26" i="1"/>
  <c r="G39" i="1"/>
  <c r="G42" i="1"/>
  <c r="G55" i="1"/>
  <c r="G51" i="1"/>
  <c r="G79" i="1"/>
  <c r="G65" i="1"/>
  <c r="G99" i="1"/>
  <c r="G95" i="1" s="1"/>
  <c r="G104" i="1"/>
  <c r="G102" i="1"/>
  <c r="G113" i="1"/>
  <c r="G112" i="1" s="1"/>
  <c r="G118" i="1"/>
  <c r="G117" i="1"/>
  <c r="F42" i="1"/>
  <c r="F47" i="1"/>
  <c r="F55" i="1"/>
  <c r="F51" i="1" s="1"/>
  <c r="F79" i="1"/>
  <c r="F65" i="1"/>
  <c r="F99" i="1"/>
  <c r="F95" i="1" s="1"/>
  <c r="F104" i="1"/>
  <c r="F102" i="1"/>
  <c r="F113" i="1"/>
  <c r="F112" i="1"/>
  <c r="F118" i="1"/>
  <c r="F117" i="1"/>
  <c r="E47" i="1"/>
  <c r="E55" i="1"/>
  <c r="E51" i="1" s="1"/>
  <c r="E50" i="1" s="1"/>
  <c r="E79" i="1"/>
  <c r="E65" i="1"/>
  <c r="E99" i="1"/>
  <c r="E95" i="1" s="1"/>
  <c r="E104" i="1"/>
  <c r="E102" i="1"/>
  <c r="E113" i="1"/>
  <c r="E112" i="1"/>
  <c r="E118" i="1"/>
  <c r="E117" i="1"/>
  <c r="D47" i="1"/>
  <c r="D55" i="1"/>
  <c r="D51" i="1" s="1"/>
  <c r="D50" i="1" s="1"/>
  <c r="D79" i="1"/>
  <c r="D65" i="1"/>
  <c r="D99" i="1"/>
  <c r="D95" i="1" s="1"/>
  <c r="D104" i="1"/>
  <c r="D102" i="1"/>
  <c r="D113" i="1"/>
  <c r="D112" i="1"/>
  <c r="D118" i="1"/>
  <c r="D117" i="1"/>
  <c r="C47" i="1"/>
  <c r="C55" i="1"/>
  <c r="C51" i="1" s="1"/>
  <c r="C79" i="1"/>
  <c r="C65" i="1"/>
  <c r="C99" i="1"/>
  <c r="C95" i="1" s="1"/>
  <c r="C104" i="1"/>
  <c r="C102" i="1"/>
  <c r="C113" i="1"/>
  <c r="C112" i="1" s="1"/>
  <c r="C118" i="1"/>
  <c r="C117" i="1"/>
  <c r="F39" i="1"/>
  <c r="H26" i="1"/>
  <c r="H10" i="1"/>
  <c r="K103" i="1" l="1"/>
  <c r="J102" i="1"/>
  <c r="F50" i="1"/>
  <c r="F129" i="1" s="1"/>
  <c r="F132" i="1" s="1"/>
  <c r="G50" i="1"/>
  <c r="N119" i="1"/>
  <c r="N118" i="1" s="1"/>
  <c r="N117" i="1" s="1"/>
  <c r="M118" i="1"/>
  <c r="M117" i="1" s="1"/>
  <c r="E129" i="1"/>
  <c r="E132" i="1" s="1"/>
  <c r="K118" i="1"/>
  <c r="K117" i="1" s="1"/>
  <c r="L118" i="1"/>
  <c r="L117" i="1" s="1"/>
  <c r="D129" i="1"/>
  <c r="D132" i="1" s="1"/>
  <c r="J118" i="1"/>
  <c r="J117" i="1" s="1"/>
  <c r="G129" i="1"/>
  <c r="G132" i="1" s="1"/>
  <c r="J113" i="1"/>
  <c r="J112" i="1" s="1"/>
  <c r="K41" i="1"/>
  <c r="L41" i="1" s="1"/>
  <c r="M41" i="1" s="1"/>
  <c r="N41" i="1" s="1"/>
  <c r="J39" i="1"/>
  <c r="I42" i="1"/>
  <c r="J100" i="1"/>
  <c r="K100" i="1" s="1"/>
  <c r="L100" i="1" s="1"/>
  <c r="M100" i="1" s="1"/>
  <c r="I95" i="1"/>
  <c r="I5" i="1"/>
  <c r="I3" i="1" s="1"/>
  <c r="N42" i="1"/>
  <c r="N69" i="1"/>
  <c r="N105" i="1"/>
  <c r="N104" i="1" s="1"/>
  <c r="M104" i="1"/>
  <c r="M83" i="1"/>
  <c r="N83" i="1" s="1"/>
  <c r="L79" i="1"/>
  <c r="L65" i="1" s="1"/>
  <c r="K11" i="1"/>
  <c r="J10" i="1"/>
  <c r="C50" i="1"/>
  <c r="C129" i="1" s="1"/>
  <c r="C132" i="1" s="1"/>
  <c r="H50" i="1"/>
  <c r="H129" i="1" s="1"/>
  <c r="H132" i="1" s="1"/>
  <c r="M71" i="1"/>
  <c r="N71" i="1" s="1"/>
  <c r="N40" i="1"/>
  <c r="N39" i="1" s="1"/>
  <c r="M39" i="1"/>
  <c r="K6" i="1"/>
  <c r="J5" i="1"/>
  <c r="J3" i="1" s="1"/>
  <c r="N52" i="1"/>
  <c r="M4" i="1"/>
  <c r="J79" i="1"/>
  <c r="J65" i="1" s="1"/>
  <c r="J42" i="1"/>
  <c r="K79" i="1"/>
  <c r="K65" i="1" s="1"/>
  <c r="K42" i="1"/>
  <c r="L26" i="1"/>
  <c r="M26" i="1"/>
  <c r="N79" i="1"/>
  <c r="I10" i="1"/>
  <c r="N56" i="1"/>
  <c r="N55" i="1" s="1"/>
  <c r="M55" i="1"/>
  <c r="M51" i="1" s="1"/>
  <c r="N26" i="1"/>
  <c r="N113" i="1"/>
  <c r="N112" i="1" s="1"/>
  <c r="I79" i="1"/>
  <c r="I65" i="1" s="1"/>
  <c r="I26" i="1"/>
  <c r="J26" i="1"/>
  <c r="K26" i="1"/>
  <c r="L104" i="1"/>
  <c r="L42" i="1"/>
  <c r="M79" i="1"/>
  <c r="M113" i="1"/>
  <c r="M112" i="1" s="1"/>
  <c r="I55" i="1"/>
  <c r="I51" i="1" s="1"/>
  <c r="I50" i="1" s="1"/>
  <c r="I129" i="1" s="1"/>
  <c r="J55" i="1"/>
  <c r="J51" i="1" s="1"/>
  <c r="K55" i="1"/>
  <c r="K51" i="1" s="1"/>
  <c r="K39" i="1"/>
  <c r="L55" i="1"/>
  <c r="L51" i="1" s="1"/>
  <c r="L39" i="1"/>
  <c r="M42" i="1"/>
  <c r="N96" i="1"/>
  <c r="L103" i="1" l="1"/>
  <c r="M103" i="1" s="1"/>
  <c r="N103" i="1" s="1"/>
  <c r="N102" i="1" s="1"/>
  <c r="K102" i="1"/>
  <c r="K50" i="1" s="1"/>
  <c r="K129" i="1" s="1"/>
  <c r="J99" i="1"/>
  <c r="J95" i="1" s="1"/>
  <c r="L99" i="1"/>
  <c r="L95" i="1" s="1"/>
  <c r="K99" i="1"/>
  <c r="K95" i="1" s="1"/>
  <c r="I9" i="1"/>
  <c r="I2" i="1" s="1"/>
  <c r="I47" i="1" s="1"/>
  <c r="I132" i="1" s="1"/>
  <c r="M65" i="1"/>
  <c r="N65" i="1"/>
  <c r="J9" i="1"/>
  <c r="J2" i="1" s="1"/>
  <c r="J47" i="1" s="1"/>
  <c r="L11" i="1"/>
  <c r="K10" i="1"/>
  <c r="K9" i="1" s="1"/>
  <c r="L6" i="1"/>
  <c r="K5" i="1"/>
  <c r="K3" i="1" s="1"/>
  <c r="K2" i="1" s="1"/>
  <c r="K47" i="1" s="1"/>
  <c r="J50" i="1"/>
  <c r="J129" i="1" s="1"/>
  <c r="M99" i="1"/>
  <c r="M95" i="1" s="1"/>
  <c r="N100" i="1"/>
  <c r="N99" i="1" s="1"/>
  <c r="N95" i="1" s="1"/>
  <c r="N4" i="1"/>
  <c r="N51" i="1"/>
  <c r="M102" i="1" l="1"/>
  <c r="M50" i="1" s="1"/>
  <c r="M129" i="1" s="1"/>
  <c r="L102" i="1"/>
  <c r="L50" i="1" s="1"/>
  <c r="L129" i="1" s="1"/>
  <c r="K132" i="1"/>
  <c r="J132" i="1"/>
  <c r="N50" i="1"/>
  <c r="N129" i="1" s="1"/>
  <c r="M6" i="1"/>
  <c r="L5" i="1"/>
  <c r="L3" i="1" s="1"/>
  <c r="M11" i="1"/>
  <c r="L10" i="1"/>
  <c r="L9" i="1" s="1"/>
  <c r="N11" i="1" l="1"/>
  <c r="N10" i="1" s="1"/>
  <c r="N9" i="1" s="1"/>
  <c r="M10" i="1"/>
  <c r="M9" i="1" s="1"/>
  <c r="L2" i="1"/>
  <c r="L47" i="1" s="1"/>
  <c r="L132" i="1" s="1"/>
  <c r="N6" i="1"/>
  <c r="N5" i="1" s="1"/>
  <c r="N3" i="1" s="1"/>
  <c r="M5" i="1"/>
  <c r="M3" i="1" s="1"/>
  <c r="M2" i="1" s="1"/>
  <c r="M47" i="1" s="1"/>
  <c r="M132" i="1" s="1"/>
  <c r="N2" i="1" l="1"/>
  <c r="N47" i="1" s="1"/>
  <c r="N132" i="1" s="1"/>
</calcChain>
</file>

<file path=xl/sharedStrings.xml><?xml version="1.0" encoding="utf-8"?>
<sst xmlns="http://schemas.openxmlformats.org/spreadsheetml/2006/main" count="127" uniqueCount="117">
  <si>
    <t>INGRESOS NO TRIBUTARIOS APROBADOS</t>
  </si>
  <si>
    <t>VENTA DE SERVICIOS EDUCATIVOS</t>
  </si>
  <si>
    <t>INSCRIPCIONES</t>
  </si>
  <si>
    <t>MATRICULAS Y COMPLEMENTARIOS</t>
  </si>
  <si>
    <t>MATRÍCULAS Y COMPLEMENTARIOS PREGRADO</t>
  </si>
  <si>
    <t>MATRICULAS POSTGRADOS- DEPARTAMENTO DE POSTGRADOS</t>
  </si>
  <si>
    <t>OTROS DERECHOS ACADÉMICOS</t>
  </si>
  <si>
    <t>VENTA DE OTROS SERVICIOS</t>
  </si>
  <si>
    <t>VENTA DE SERVICIOS DE INVESTIGACIÓN, ASESORÍAS, CONSULTORÍAS Y CONVENIOS</t>
  </si>
  <si>
    <t>FACULTAD DE ARQUITECTURA</t>
  </si>
  <si>
    <t>FACULTAD DE BELLAS ARTES</t>
  </si>
  <si>
    <t>FACULTAD DE CIENCIAS BÁSICAS</t>
  </si>
  <si>
    <t>FACULTAD DE CIENCIAS DE LA EDUCACIÓN</t>
  </si>
  <si>
    <t>FACULTAD DE CIENCIAS ECONÓMICAS</t>
  </si>
  <si>
    <t>FACULTAD DE CIENCIAS HUMANAS</t>
  </si>
  <si>
    <t>FACULTAD DE INGENIERÍA</t>
  </si>
  <si>
    <t>FACULTAD DE CIENCIAS JURIDICAS</t>
  </si>
  <si>
    <t>FACULTAD DE NUTRICIÓN Y DIETÉTICA</t>
  </si>
  <si>
    <t>FACULTAD DE QUÍMICA Y FARMACIA</t>
  </si>
  <si>
    <t>NIVEL CENTRAL</t>
  </si>
  <si>
    <t>DEPARTAMENTO DE POSTGRADOS</t>
  </si>
  <si>
    <t>VICERRECTORIA DE INVESTIGACIÓN, EXTENSIÓN Y PROYECCIÓN SOCIAL</t>
  </si>
  <si>
    <t>VICERRECTORIA DE BIENESTAR UNIVERSITARIO</t>
  </si>
  <si>
    <t>CONVENIO SUE CARIBE</t>
  </si>
  <si>
    <t>CURSOS DE EXTENSIÓN Y EDUCACIÓN CONTINUADA</t>
  </si>
  <si>
    <t>FACULTAD  DE CIENCIAS HUMANAS</t>
  </si>
  <si>
    <t>FACULTAD DE CIENCIAS JURÍDICAS</t>
  </si>
  <si>
    <t>OTROS INGRESOS CORRIENTES NO TRIBUTARIOS</t>
  </si>
  <si>
    <t>ARRENDAMIENTO LOCALES Y ESCENARIOS</t>
  </si>
  <si>
    <t>DEVOLUCIÓN DE IVA</t>
  </si>
  <si>
    <t>TRANSFERENCIAS Y APORTES APROBADOS</t>
  </si>
  <si>
    <t>APORTES, TRASPASOS Y TRANSFERENCIAS NACIONALES</t>
  </si>
  <si>
    <t>APORTES RECIBIDOS DEL GOBIERNO DEPARTAMENTAL</t>
  </si>
  <si>
    <t>APORTE SEGURIDAD SOCIAL</t>
  </si>
  <si>
    <t>RECURSOS DE CAPITAL APROBADOS</t>
  </si>
  <si>
    <t>SERVICIOS PERSONALES ASOCIADOS A LA NOMINA - SUELDOS DE PERSONAL DE NOMINA</t>
  </si>
  <si>
    <t>SERVICIOS PERSONALES ASOCIADOS A LA NOMINA</t>
  </si>
  <si>
    <t>SERVICIOS PERSONALES ASOCIADOS A LA NOMINA - PRESTACIONES SOCIALES</t>
  </si>
  <si>
    <t>SERVICIOS PERSONALES ASOCIADOS A LA NOMINA - HORAS EXTRAS, DIAS FESTIVOS E INDEMNIZACIONES POR VAC. - SERVIDORES PUBLICOS NO DOCENTES</t>
  </si>
  <si>
    <t>SERVICIOS PERSONALES INDIRECTOS</t>
  </si>
  <si>
    <t>SERVICIOS JURIDICOS Y PROFESIONALES</t>
  </si>
  <si>
    <t>SERVICIOS TECNICOS, PROFESIONALES Y AUXILIARES DE PROYECTOS - NIVEL CENTRAL</t>
  </si>
  <si>
    <t>SERVICIOS TECNICOS, PROFESIONALES Y AUXILIARES DE PROYECTOS - UNIDADES ACADEMICAS</t>
  </si>
  <si>
    <t>HONORARIOS PARA EVALUADORES</t>
  </si>
  <si>
    <t>SERVICIOS PERSONALES INDIRECTOS - HORAS CATEDRA</t>
  </si>
  <si>
    <t>SERVICIOS PERSONALES INDIRECTOS DOCENTES POSTGRADO/EXTENSIÓN E INVITADOS</t>
  </si>
  <si>
    <t>CONTRIBUCIONES INHERENTES A LA NOMINA - ADMINISTRADAS POR EL SECTOR PRIVADO</t>
  </si>
  <si>
    <t>CONTRIBUCIONES INHERENTES A LA NOMINA ADMINISTRADAS POR EL SECTOR PUBLICO</t>
  </si>
  <si>
    <t>CONTRIBUCIONES INHERENTES A LA NOMINA - APORTES ICBF</t>
  </si>
  <si>
    <t>GASTOS GENERALES APROBADOS</t>
  </si>
  <si>
    <t>IMPUESTOS Y CONTRIBUCIONES</t>
  </si>
  <si>
    <t>MULTAS Y SANCIONES</t>
  </si>
  <si>
    <t>ADQUISICION DE BIENES Y SERVICIOS -  ENSERES Y EQUIPO DE OFICINA</t>
  </si>
  <si>
    <t>ADQUISICION DE BIENES Y SERVICIOS - MATERIALES Y SUMINISTROS</t>
  </si>
  <si>
    <t>ADQUISICION DE BIENES Y SERVICIOS - MANTENIMIENTO</t>
  </si>
  <si>
    <t>ADQUISICION DE BIENES Y SERVICIOS - COMUNICACION Y TRANSPORTE</t>
  </si>
  <si>
    <t>ADQUISICION DE BIENES Y SERVICIOS - IMPRESOS Y PUBLICACIONES</t>
  </si>
  <si>
    <t>ADQUISICION DE BIENES Y SERVICIOS - SERVICIOS PUBLICOS</t>
  </si>
  <si>
    <t>ADQUISICION DE BIENES Y SERVICIOS - SEGUROS</t>
  </si>
  <si>
    <t>ADQUISICION DE BIENES Y SERVICIOS - ARRENDAMIENTOS</t>
  </si>
  <si>
    <t>ADQUISICION DE BIENES Y SERVICIOS - VIATICOS Y GASTOS DE VIAJE</t>
  </si>
  <si>
    <t>ADQUISICION DE BIENES Y SERVICIOS - GASTOS JUDICIALES</t>
  </si>
  <si>
    <t>ADQUISICION DE BIENES Y SERVICIOS - GASTOS FINANCIEROS</t>
  </si>
  <si>
    <t>ADQUISICION DE BIENES Y SERVICIOS - OTROS GASTOS POR ADQUISICION DE SERVICIOS</t>
  </si>
  <si>
    <t>INSCRIPCIONES A CURSOS, SEMINARIOS Y EVENTOS - NIVEL CENTRAL</t>
  </si>
  <si>
    <t>INSCRIPCIONES A CURSOS, SEMINARIOS Y EVENTOS - UNIDADES ACADEMICAS</t>
  </si>
  <si>
    <t>CUOTA DE AFILIACION INSTITUCIONAL - NIVEL CENTRAL</t>
  </si>
  <si>
    <t>CUOTA DE AFILIACION INSTITUCIONAL - UNIDADES ACADEMICAS</t>
  </si>
  <si>
    <t>GASTOS DEL PROCESO DE ADMISIONES - NUEVOS ESTUDIANTES</t>
  </si>
  <si>
    <t>SERVICIOS GENERALES (OUTSOURCING)</t>
  </si>
  <si>
    <t>GASTOS GENERALES DE POSGRADO</t>
  </si>
  <si>
    <t>GASTOS GENERALES NIVEL CENTRAL (PRESTACION DE SERVICIOS EN CONVENIO DE ASESORIA Y CONSULTORIA)</t>
  </si>
  <si>
    <t>PLAN DE CAPACITACION</t>
  </si>
  <si>
    <t>VIGILANCIA, ASEO Y OTROS</t>
  </si>
  <si>
    <t>GASTOS GENERALES CONCURSO DOCENTE</t>
  </si>
  <si>
    <t>GASTOS GENERALES PROGRAMAS CÁTEDRAS</t>
  </si>
  <si>
    <t>GASTOS DE COMBUSTIBLE Y LUBRICANTES</t>
  </si>
  <si>
    <t>VEHICULO</t>
  </si>
  <si>
    <t>SALUD OCUPACIONAL Y GESTION AMBIENTAL</t>
  </si>
  <si>
    <t>TRANSFERENCIAS CORRIENTES APROBADAS (CR)</t>
  </si>
  <si>
    <t>TRANSFERENCIAS AL SECTOR PUBLICO - OTRAS ENTIDADES DESCENTRALIZADAS DEL ORDEN TERRITORIAL</t>
  </si>
  <si>
    <t>TRANSFERENCIAS DE PREVISION Y SEGURIDAD SOCIAL - PENSIONES Y JUBILACIONES</t>
  </si>
  <si>
    <t>OTRAS TRANSFERENCIAS CORRIENTES</t>
  </si>
  <si>
    <t>TRANSFERENCIAS INTRAUNIVERSITARIAS- BIENESTAR UNIVERSITARIO</t>
  </si>
  <si>
    <t>PROVISIÓN PASIVO DE CESANTIAS TRABAJADORES DOCENTES Y NO DOCENTES</t>
  </si>
  <si>
    <t>OTROS GASTOS DE FUNCIONAMIENTO APROBADOS</t>
  </si>
  <si>
    <t>PAGO DEFICIT VIGENCIAS ANTERIORES</t>
  </si>
  <si>
    <t>PAGO DÉFICIT VIGENCIA ANTERIOR</t>
  </si>
  <si>
    <t>Grupo No. 1</t>
  </si>
  <si>
    <t>Grupo No. 2</t>
  </si>
  <si>
    <t>PRESUPUESTO DEL SERVICIO DE LA DEUDA PUBLICA</t>
  </si>
  <si>
    <t>DEUDA PUBLICA INTERNA APROBADA</t>
  </si>
  <si>
    <t>AMORTIZACION DE LA DEUDA PUBLICA INTERNA- BONOS Y TITULOS EMITIDOS</t>
  </si>
  <si>
    <t>AMORTIZACION DEUDA PUBLICO-CON ENTIDADES FINANCIERA DE DESARROLLO</t>
  </si>
  <si>
    <t>INTERESES, COMISIONES Y GASTOS - ENTIDADES FINANCIERAS DE DESARROLLO</t>
  </si>
  <si>
    <t>PRESUPUESTO DE GASTOS DE INVERSION APROBADOS</t>
  </si>
  <si>
    <t>SECTOR EDUCACION - APROBADOS</t>
  </si>
  <si>
    <t>CONSTRUCCION INFRAESTRUCTURA PROPIA DEL SECTOR - NIVEL CENTRAL</t>
  </si>
  <si>
    <t>MEJORAMIENTO Y MANTENIMIENTO DE INFRAESTRUCTURA PROPIA DEL SECTOR</t>
  </si>
  <si>
    <t>ADQUISICION Y/O PRODUCCION DE EQUIPOS, MATERIALES, SUMINISTROS Y SERVICIOS PROPIOS DEL SECTOR</t>
  </si>
  <si>
    <t>INVERSIONES REALES EN BIENES MATERIALES NIVEL CENTRAL</t>
  </si>
  <si>
    <t>INVERSIONES REALES EN BIENES MATERIALES UNIDADES ACADEMICAS</t>
  </si>
  <si>
    <t>INVERSIONES DE CARÁCTER INMATERIAL</t>
  </si>
  <si>
    <t>INVESTIGACION BASICA, APLICADA Y ESTUDIOS</t>
  </si>
  <si>
    <t>INVERSIONES REALES EN BIENES MATERIALES RECURSOS DEL CREE</t>
  </si>
  <si>
    <t>ADMINISTRACION, ATENCION, CONTROL Y ORGANIZACION INSTITUCIONAL PARA LA GESTION DEL ESTADO</t>
  </si>
  <si>
    <t>OTROS PROGRAMAS DE INVERSION</t>
  </si>
  <si>
    <t>CONCEPTO</t>
  </si>
  <si>
    <t>TOTAL INGRESOS OPERATIVOS</t>
  </si>
  <si>
    <t>PAGO DÉFICIT VIGENCIAS ANTERIORES LEY 550/99</t>
  </si>
  <si>
    <t>GRUPO No. 1 SENTENCIAS JUDICIALES LABORALES</t>
  </si>
  <si>
    <t>GRUPO No. 2 ENTIDADES PUBLICAS Y DE SEGURIDAD SOCIAL</t>
  </si>
  <si>
    <t>GRUPO No. 4. OTROS ACREEDORES</t>
  </si>
  <si>
    <t>TRANSFERENCIAS AL SECTOR PUBLICO - EMPRESAS PUBLICAS NO FINANCIERA</t>
  </si>
  <si>
    <t xml:space="preserve">TOTAL GASTOS </t>
  </si>
  <si>
    <t>GASTOS  DE FUNCIONAMIENTO</t>
  </si>
  <si>
    <t>(FONDO DE CONTINGENCIAS SENTENCIAS Y CONCILIACIONES) AGREGAR VALOR DE PRETENCIONES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</si>
</sst>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#,##0;[Red]#,##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scheme val="minor"/>
    </font>
    <font>
      <b/>
      <sz val="9"/>
      <name val="Calibri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scheme val="minor"/>
    </font>
    <font>
      <sz val="9"/>
      <color indexed="8"/>
      <name val="Calibri"/>
      <scheme val="minor"/>
    </font>
    <font>
      <sz val="9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164" fontId="3" fillId="0" borderId="1" xfId="1" applyFont="1" applyFill="1" applyBorder="1" applyAlignment="1">
      <alignment horizontal="right"/>
    </xf>
    <xf numFmtId="164" fontId="4" fillId="0" borderId="0" xfId="0" applyNumberFormat="1" applyFont="1"/>
    <xf numFmtId="0" fontId="4" fillId="0" borderId="0" xfId="0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4" fillId="0" borderId="0" xfId="0" applyNumberFormat="1" applyFont="1"/>
    <xf numFmtId="164" fontId="3" fillId="0" borderId="3" xfId="1" applyFont="1" applyFill="1" applyBorder="1"/>
    <xf numFmtId="164" fontId="3" fillId="0" borderId="4" xfId="1" applyFont="1" applyFill="1" applyBorder="1"/>
    <xf numFmtId="164" fontId="3" fillId="0" borderId="6" xfId="1" applyFont="1" applyFill="1" applyBorder="1" applyAlignment="1">
      <alignment horizontal="right"/>
    </xf>
    <xf numFmtId="164" fontId="9" fillId="0" borderId="8" xfId="1" applyFont="1" applyFill="1" applyBorder="1"/>
    <xf numFmtId="164" fontId="9" fillId="0" borderId="9" xfId="1" applyFont="1" applyFill="1" applyBorder="1"/>
    <xf numFmtId="164" fontId="3" fillId="0" borderId="10" xfId="1" applyFont="1" applyFill="1" applyBorder="1"/>
    <xf numFmtId="164" fontId="3" fillId="0" borderId="11" xfId="1" applyFont="1" applyFill="1" applyBorder="1" applyAlignment="1">
      <alignment horizontal="right"/>
    </xf>
    <xf numFmtId="164" fontId="9" fillId="0" borderId="12" xfId="1" applyFont="1" applyFill="1" applyBorder="1"/>
    <xf numFmtId="0" fontId="2" fillId="0" borderId="13" xfId="0" applyFont="1" applyFill="1" applyBorder="1"/>
    <xf numFmtId="0" fontId="2" fillId="0" borderId="14" xfId="0" applyFont="1" applyFill="1" applyBorder="1" applyAlignment="1">
      <alignment wrapText="1"/>
    </xf>
    <xf numFmtId="0" fontId="9" fillId="0" borderId="16" xfId="0" applyFont="1" applyFill="1" applyBorder="1" applyAlignment="1">
      <alignment vertical="center" wrapText="1"/>
    </xf>
    <xf numFmtId="9" fontId="4" fillId="0" borderId="0" xfId="2" applyFont="1"/>
    <xf numFmtId="3" fontId="5" fillId="2" borderId="3" xfId="1" applyNumberFormat="1" applyFont="1" applyFill="1" applyBorder="1" applyAlignment="1">
      <alignment horizontal="right" vertical="center" wrapText="1"/>
    </xf>
    <xf numFmtId="3" fontId="5" fillId="2" borderId="4" xfId="1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3" fontId="5" fillId="2" borderId="6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3" fontId="4" fillId="2" borderId="1" xfId="1" applyNumberFormat="1" applyFont="1" applyFill="1" applyBorder="1" applyAlignment="1">
      <alignment horizontal="right" vertical="center"/>
    </xf>
    <xf numFmtId="3" fontId="4" fillId="2" borderId="6" xfId="1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6" xfId="1" applyNumberFormat="1" applyFont="1" applyFill="1" applyBorder="1" applyAlignment="1">
      <alignment horizontal="right" vertical="center"/>
    </xf>
    <xf numFmtId="165" fontId="5" fillId="2" borderId="5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/>
    </xf>
    <xf numFmtId="3" fontId="10" fillId="2" borderId="8" xfId="1" applyNumberFormat="1" applyFont="1" applyFill="1" applyBorder="1" applyAlignment="1">
      <alignment horizontal="right" vertical="center"/>
    </xf>
    <xf numFmtId="3" fontId="10" fillId="2" borderId="9" xfId="1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vertical="center" wrapText="1"/>
    </xf>
    <xf numFmtId="165" fontId="5" fillId="2" borderId="14" xfId="0" applyNumberFormat="1" applyFont="1" applyFill="1" applyBorder="1" applyAlignment="1">
      <alignment vertical="center" wrapText="1"/>
    </xf>
    <xf numFmtId="164" fontId="5" fillId="2" borderId="11" xfId="1" applyFont="1" applyFill="1" applyBorder="1" applyAlignment="1">
      <alignment vertical="center" wrapText="1"/>
    </xf>
    <xf numFmtId="164" fontId="5" fillId="2" borderId="1" xfId="1" applyFont="1" applyFill="1" applyBorder="1" applyAlignment="1">
      <alignment vertical="center" wrapText="1"/>
    </xf>
    <xf numFmtId="164" fontId="5" fillId="2" borderId="1" xfId="1" applyFont="1" applyFill="1" applyBorder="1" applyAlignment="1">
      <alignment vertical="center"/>
    </xf>
    <xf numFmtId="164" fontId="5" fillId="2" borderId="6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wrapText="1"/>
    </xf>
    <xf numFmtId="164" fontId="3" fillId="2" borderId="11" xfId="1" applyFont="1" applyFill="1" applyBorder="1" applyAlignment="1">
      <alignment horizontal="right"/>
    </xf>
    <xf numFmtId="164" fontId="3" fillId="2" borderId="1" xfId="1" applyFont="1" applyFill="1" applyBorder="1" applyAlignment="1">
      <alignment horizontal="right"/>
    </xf>
    <xf numFmtId="164" fontId="3" fillId="2" borderId="6" xfId="1" applyFont="1" applyFill="1" applyBorder="1" applyAlignment="1">
      <alignment horizontal="right"/>
    </xf>
    <xf numFmtId="0" fontId="2" fillId="2" borderId="14" xfId="0" applyFont="1" applyFill="1" applyBorder="1"/>
    <xf numFmtId="0" fontId="4" fillId="2" borderId="14" xfId="0" applyFont="1" applyFill="1" applyBorder="1" applyAlignment="1">
      <alignment wrapText="1"/>
    </xf>
    <xf numFmtId="164" fontId="6" fillId="2" borderId="11" xfId="1" applyFont="1" applyFill="1" applyBorder="1"/>
    <xf numFmtId="164" fontId="6" fillId="2" borderId="1" xfId="1" applyFont="1" applyFill="1" applyBorder="1"/>
    <xf numFmtId="164" fontId="6" fillId="2" borderId="6" xfId="1" applyFont="1" applyFill="1" applyBorder="1"/>
    <xf numFmtId="0" fontId="7" fillId="2" borderId="14" xfId="0" applyFont="1" applyFill="1" applyBorder="1" applyAlignment="1">
      <alignment wrapText="1"/>
    </xf>
    <xf numFmtId="164" fontId="2" fillId="2" borderId="11" xfId="1" applyFont="1" applyFill="1" applyBorder="1"/>
    <xf numFmtId="164" fontId="2" fillId="2" borderId="1" xfId="1" applyFont="1" applyFill="1" applyBorder="1"/>
    <xf numFmtId="164" fontId="2" fillId="2" borderId="6" xfId="1" applyFont="1" applyFill="1" applyBorder="1"/>
    <xf numFmtId="164" fontId="7" fillId="2" borderId="11" xfId="1" applyFont="1" applyFill="1" applyBorder="1"/>
    <xf numFmtId="164" fontId="7" fillId="2" borderId="1" xfId="1" applyFont="1" applyFill="1" applyBorder="1"/>
    <xf numFmtId="164" fontId="7" fillId="2" borderId="6" xfId="1" applyFont="1" applyFill="1" applyBorder="1"/>
    <xf numFmtId="0" fontId="7" fillId="2" borderId="15" xfId="0" applyFont="1" applyFill="1" applyBorder="1" applyAlignment="1">
      <alignment wrapText="1"/>
    </xf>
    <xf numFmtId="0" fontId="7" fillId="2" borderId="14" xfId="0" applyFont="1" applyFill="1" applyBorder="1"/>
    <xf numFmtId="0" fontId="10" fillId="3" borderId="5" xfId="0" applyFont="1" applyFill="1" applyBorder="1" applyAlignment="1">
      <alignment vertical="center" wrapText="1"/>
    </xf>
    <xf numFmtId="3" fontId="10" fillId="3" borderId="1" xfId="1" applyNumberFormat="1" applyFont="1" applyFill="1" applyBorder="1" applyAlignment="1">
      <alignment horizontal="right" vertical="center" wrapText="1"/>
    </xf>
    <xf numFmtId="3" fontId="10" fillId="3" borderId="1" xfId="1" applyNumberFormat="1" applyFont="1" applyFill="1" applyBorder="1" applyAlignment="1">
      <alignment horizontal="right" vertical="center"/>
    </xf>
    <xf numFmtId="3" fontId="10" fillId="3" borderId="6" xfId="1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4" fillId="3" borderId="6" xfId="1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 wrapText="1"/>
    </xf>
    <xf numFmtId="3" fontId="5" fillId="3" borderId="1" xfId="1" applyNumberFormat="1" applyFont="1" applyFill="1" applyBorder="1" applyAlignment="1">
      <alignment horizontal="right" vertical="center" wrapText="1"/>
    </xf>
    <xf numFmtId="3" fontId="5" fillId="3" borderId="1" xfId="1" applyNumberFormat="1" applyFont="1" applyFill="1" applyBorder="1" applyAlignment="1">
      <alignment horizontal="right" vertical="center"/>
    </xf>
    <xf numFmtId="3" fontId="5" fillId="3" borderId="6" xfId="1" applyNumberFormat="1" applyFont="1" applyFill="1" applyBorder="1" applyAlignment="1">
      <alignment horizontal="right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34"/>
  <sheetViews>
    <sheetView tabSelected="1" topLeftCell="A65" workbookViewId="0">
      <selection activeCell="B106" sqref="B106"/>
    </sheetView>
  </sheetViews>
  <sheetFormatPr baseColWidth="10" defaultColWidth="10.875" defaultRowHeight="12" x14ac:dyDescent="0.2"/>
  <cols>
    <col min="1" max="1" width="6.5" style="1" customWidth="1"/>
    <col min="2" max="2" width="34" style="1" customWidth="1"/>
    <col min="3" max="7" width="13.125" style="1" hidden="1" customWidth="1"/>
    <col min="8" max="14" width="13.5" style="1" bestFit="1" customWidth="1"/>
    <col min="15" max="16384" width="10.875" style="1"/>
  </cols>
  <sheetData>
    <row r="1" spans="2:14" x14ac:dyDescent="0.2">
      <c r="B1" s="15" t="s">
        <v>107</v>
      </c>
      <c r="C1" s="12">
        <v>2009</v>
      </c>
      <c r="D1" s="7">
        <v>2010</v>
      </c>
      <c r="E1" s="7">
        <v>2011</v>
      </c>
      <c r="F1" s="7">
        <v>2012</v>
      </c>
      <c r="G1" s="7">
        <v>2013</v>
      </c>
      <c r="H1" s="7">
        <v>2014</v>
      </c>
      <c r="I1" s="7">
        <v>2015</v>
      </c>
      <c r="J1" s="7">
        <v>2016</v>
      </c>
      <c r="K1" s="7">
        <v>2017</v>
      </c>
      <c r="L1" s="7">
        <v>2018</v>
      </c>
      <c r="M1" s="7">
        <v>2019</v>
      </c>
      <c r="N1" s="8">
        <v>2020</v>
      </c>
    </row>
    <row r="2" spans="2:14" x14ac:dyDescent="0.2">
      <c r="B2" s="39" t="s">
        <v>0</v>
      </c>
      <c r="C2" s="40">
        <v>15358341030</v>
      </c>
      <c r="D2" s="41">
        <v>17324412785.920002</v>
      </c>
      <c r="E2" s="41">
        <v>16900803760.76</v>
      </c>
      <c r="F2" s="42">
        <v>18984622413.610001</v>
      </c>
      <c r="G2" s="42">
        <f>+G3+G9+G39</f>
        <v>21888047179.489998</v>
      </c>
      <c r="H2" s="42">
        <f t="shared" ref="H2:N2" si="0">+H3+H9+H39</f>
        <v>34518741668.677711</v>
      </c>
      <c r="I2" s="42">
        <f t="shared" si="0"/>
        <v>26019910171.738045</v>
      </c>
      <c r="J2" s="42">
        <f t="shared" si="0"/>
        <v>26800507476.89019</v>
      </c>
      <c r="K2" s="42">
        <f t="shared" si="0"/>
        <v>27604522701.196899</v>
      </c>
      <c r="L2" s="42">
        <f t="shared" si="0"/>
        <v>28432658382.232803</v>
      </c>
      <c r="M2" s="42">
        <f t="shared" si="0"/>
        <v>29285638133.699787</v>
      </c>
      <c r="N2" s="43">
        <f t="shared" si="0"/>
        <v>30164207277.710781</v>
      </c>
    </row>
    <row r="3" spans="2:14" x14ac:dyDescent="0.2">
      <c r="B3" s="44" t="s">
        <v>1</v>
      </c>
      <c r="C3" s="40">
        <v>8400168179</v>
      </c>
      <c r="D3" s="41">
        <v>9297398216.0600014</v>
      </c>
      <c r="E3" s="41">
        <v>9218318024.8999996</v>
      </c>
      <c r="F3" s="42">
        <v>10351579188.66</v>
      </c>
      <c r="G3" s="42">
        <f>+G4+G5+G8</f>
        <v>10401207567</v>
      </c>
      <c r="H3" s="42">
        <f t="shared" ref="H3:N3" si="1">+H4+H5+H8</f>
        <v>11286876786.406046</v>
      </c>
      <c r="I3" s="42">
        <f t="shared" si="1"/>
        <v>11625483089.998226</v>
      </c>
      <c r="J3" s="42">
        <f t="shared" si="1"/>
        <v>11974247582.698175</v>
      </c>
      <c r="K3" s="42">
        <f t="shared" si="1"/>
        <v>12333475010.179121</v>
      </c>
      <c r="L3" s="42">
        <f t="shared" si="1"/>
        <v>12703479260.484495</v>
      </c>
      <c r="M3" s="42">
        <f t="shared" si="1"/>
        <v>13084583638.299028</v>
      </c>
      <c r="N3" s="43">
        <f t="shared" si="1"/>
        <v>13477121147.448</v>
      </c>
    </row>
    <row r="4" spans="2:14" x14ac:dyDescent="0.2">
      <c r="B4" s="45" t="s">
        <v>2</v>
      </c>
      <c r="C4" s="46">
        <v>406565150</v>
      </c>
      <c r="D4" s="47">
        <v>986900950</v>
      </c>
      <c r="E4" s="47">
        <v>1065679724</v>
      </c>
      <c r="F4" s="47">
        <v>962372900</v>
      </c>
      <c r="G4" s="47">
        <v>651436300</v>
      </c>
      <c r="H4" s="47">
        <v>492847456.96668249</v>
      </c>
      <c r="I4" s="47">
        <f t="shared" ref="I4:N8" si="2">+H4*1.03</f>
        <v>507632880.67568296</v>
      </c>
      <c r="J4" s="47">
        <f t="shared" si="2"/>
        <v>522861867.09595346</v>
      </c>
      <c r="K4" s="47">
        <f t="shared" si="2"/>
        <v>538547723.10883212</v>
      </c>
      <c r="L4" s="47">
        <f t="shared" si="2"/>
        <v>554704154.80209708</v>
      </c>
      <c r="M4" s="47">
        <f t="shared" si="2"/>
        <v>571345279.44615996</v>
      </c>
      <c r="N4" s="48">
        <f t="shared" si="2"/>
        <v>588485637.82954478</v>
      </c>
    </row>
    <row r="5" spans="2:14" x14ac:dyDescent="0.2">
      <c r="B5" s="49" t="s">
        <v>3</v>
      </c>
      <c r="C5" s="46">
        <v>7523036205</v>
      </c>
      <c r="D5" s="47">
        <v>7892375870.0600004</v>
      </c>
      <c r="E5" s="47">
        <v>7864524360.8999996</v>
      </c>
      <c r="F5" s="47">
        <v>9147715814.6599998</v>
      </c>
      <c r="G5" s="47">
        <f>+G6+G7</f>
        <v>9450910132</v>
      </c>
      <c r="H5" s="47">
        <f t="shared" ref="H5:N5" si="3">+H6+H7</f>
        <v>10457568266.273113</v>
      </c>
      <c r="I5" s="47">
        <f t="shared" si="3"/>
        <v>10771295314.261307</v>
      </c>
      <c r="J5" s="47">
        <f t="shared" si="3"/>
        <v>11094434173.689148</v>
      </c>
      <c r="K5" s="47">
        <f t="shared" si="3"/>
        <v>11427267198.899822</v>
      </c>
      <c r="L5" s="47">
        <f t="shared" si="3"/>
        <v>11770085214.866817</v>
      </c>
      <c r="M5" s="47">
        <f t="shared" si="3"/>
        <v>12123187771.31282</v>
      </c>
      <c r="N5" s="48">
        <f t="shared" si="3"/>
        <v>12486883404.452206</v>
      </c>
    </row>
    <row r="6" spans="2:14" hidden="1" x14ac:dyDescent="0.2">
      <c r="B6" s="50" t="s">
        <v>4</v>
      </c>
      <c r="C6" s="51">
        <v>6899894026</v>
      </c>
      <c r="D6" s="52">
        <v>7138530936.1700001</v>
      </c>
      <c r="E6" s="52">
        <v>6449765124.29</v>
      </c>
      <c r="F6" s="52">
        <v>7788369355.6599998</v>
      </c>
      <c r="G6" s="52">
        <v>7855361043</v>
      </c>
      <c r="H6" s="52">
        <v>8984717253.7731133</v>
      </c>
      <c r="I6" s="52">
        <f t="shared" si="2"/>
        <v>9254258771.3863068</v>
      </c>
      <c r="J6" s="52">
        <f t="shared" si="2"/>
        <v>9531886534.5278969</v>
      </c>
      <c r="K6" s="52">
        <f t="shared" si="2"/>
        <v>9817843130.5637341</v>
      </c>
      <c r="L6" s="52">
        <f t="shared" si="2"/>
        <v>10112378424.480646</v>
      </c>
      <c r="M6" s="52">
        <f t="shared" si="2"/>
        <v>10415749777.215065</v>
      </c>
      <c r="N6" s="53">
        <f t="shared" si="2"/>
        <v>10728222270.531517</v>
      </c>
    </row>
    <row r="7" spans="2:14" ht="24" hidden="1" x14ac:dyDescent="0.2">
      <c r="B7" s="54" t="s">
        <v>5</v>
      </c>
      <c r="C7" s="51">
        <v>623142179</v>
      </c>
      <c r="D7" s="52">
        <v>753844933.88999999</v>
      </c>
      <c r="E7" s="52">
        <v>1414759236.6099999</v>
      </c>
      <c r="F7" s="52">
        <v>1359346459</v>
      </c>
      <c r="G7" s="52">
        <v>1595549089</v>
      </c>
      <c r="H7" s="52">
        <v>1472851012.5</v>
      </c>
      <c r="I7" s="52">
        <f t="shared" si="2"/>
        <v>1517036542.875</v>
      </c>
      <c r="J7" s="52">
        <f t="shared" si="2"/>
        <v>1562547639.1612501</v>
      </c>
      <c r="K7" s="52">
        <f t="shared" si="2"/>
        <v>1609424068.3360877</v>
      </c>
      <c r="L7" s="52">
        <f t="shared" si="2"/>
        <v>1657706790.3861704</v>
      </c>
      <c r="M7" s="52">
        <f t="shared" si="2"/>
        <v>1707437994.0977554</v>
      </c>
      <c r="N7" s="53">
        <f t="shared" si="2"/>
        <v>1758661133.9206882</v>
      </c>
    </row>
    <row r="8" spans="2:14" x14ac:dyDescent="0.2">
      <c r="B8" s="45" t="s">
        <v>6</v>
      </c>
      <c r="C8" s="55">
        <v>470566824</v>
      </c>
      <c r="D8" s="56">
        <v>418121396</v>
      </c>
      <c r="E8" s="56">
        <v>288113940</v>
      </c>
      <c r="F8" s="56">
        <v>241490474</v>
      </c>
      <c r="G8" s="56">
        <v>298861135</v>
      </c>
      <c r="H8" s="56">
        <v>336461063.16624999</v>
      </c>
      <c r="I8" s="56">
        <f t="shared" si="2"/>
        <v>346554895.06123751</v>
      </c>
      <c r="J8" s="56">
        <f t="shared" si="2"/>
        <v>356951541.91307467</v>
      </c>
      <c r="K8" s="56">
        <f t="shared" si="2"/>
        <v>367660088.1704669</v>
      </c>
      <c r="L8" s="56">
        <f t="shared" si="2"/>
        <v>378689890.8155809</v>
      </c>
      <c r="M8" s="56">
        <f t="shared" si="2"/>
        <v>390050587.54004836</v>
      </c>
      <c r="N8" s="57">
        <f t="shared" si="2"/>
        <v>401752105.16624981</v>
      </c>
    </row>
    <row r="9" spans="2:14" x14ac:dyDescent="0.2">
      <c r="B9" s="44" t="s">
        <v>7</v>
      </c>
      <c r="C9" s="40">
        <v>6958172851</v>
      </c>
      <c r="D9" s="41">
        <v>7469435569.8600006</v>
      </c>
      <c r="E9" s="41">
        <v>7044546735.8599997</v>
      </c>
      <c r="F9" s="42">
        <v>7974456190.9499998</v>
      </c>
      <c r="G9" s="42">
        <f>+G10+G26</f>
        <v>10938566126.49</v>
      </c>
      <c r="H9" s="42">
        <v>21426771600</v>
      </c>
      <c r="I9" s="42">
        <f t="shared" ref="I9:N9" si="4">+I10+I26</f>
        <v>12535181001</v>
      </c>
      <c r="J9" s="42">
        <f t="shared" si="4"/>
        <v>12911236431.030001</v>
      </c>
      <c r="K9" s="42">
        <f t="shared" si="4"/>
        <v>13298573523.960903</v>
      </c>
      <c r="L9" s="42">
        <f t="shared" si="4"/>
        <v>13697530729.679729</v>
      </c>
      <c r="M9" s="42">
        <f t="shared" si="4"/>
        <v>14108456651.570122</v>
      </c>
      <c r="N9" s="43">
        <f t="shared" si="4"/>
        <v>14531710351.117224</v>
      </c>
    </row>
    <row r="10" spans="2:14" ht="24" x14ac:dyDescent="0.2">
      <c r="B10" s="45" t="s">
        <v>8</v>
      </c>
      <c r="C10" s="46">
        <v>4311939381</v>
      </c>
      <c r="D10" s="47">
        <v>4272424634.8600001</v>
      </c>
      <c r="E10" s="47">
        <v>2934316555.5300002</v>
      </c>
      <c r="F10" s="47">
        <v>3245930900.9499998</v>
      </c>
      <c r="G10" s="47">
        <f>+G11+G12+G13+G14+G15+G16+G17+G18+G19+G20+G21+G22+G23+G24+G25</f>
        <v>5168419716.4899998</v>
      </c>
      <c r="H10" s="47">
        <f t="shared" ref="H10:N10" si="5">+H11+H12+H13+H14+H15+H16+H17+H18+H19+H20+H21+H22+H23+H24+H25</f>
        <v>14500584200</v>
      </c>
      <c r="I10" s="47">
        <f t="shared" si="5"/>
        <v>5401207979</v>
      </c>
      <c r="J10" s="47">
        <f t="shared" si="5"/>
        <v>5563244218.3700008</v>
      </c>
      <c r="K10" s="47">
        <f t="shared" si="5"/>
        <v>5730141544.9211006</v>
      </c>
      <c r="L10" s="47">
        <f t="shared" si="5"/>
        <v>5902045791.268734</v>
      </c>
      <c r="M10" s="47">
        <f t="shared" si="5"/>
        <v>6079107165.0067959</v>
      </c>
      <c r="N10" s="48">
        <f t="shared" si="5"/>
        <v>6261480379.9569998</v>
      </c>
    </row>
    <row r="11" spans="2:14" hidden="1" x14ac:dyDescent="0.2">
      <c r="B11" s="54" t="s">
        <v>9</v>
      </c>
      <c r="C11" s="51">
        <v>550000</v>
      </c>
      <c r="D11" s="52">
        <v>0</v>
      </c>
      <c r="E11" s="52">
        <v>0</v>
      </c>
      <c r="F11" s="52">
        <v>0</v>
      </c>
      <c r="G11" s="52">
        <v>92639295</v>
      </c>
      <c r="H11" s="52">
        <v>0</v>
      </c>
      <c r="I11" s="52">
        <f t="shared" ref="I11:N25" si="6">+H11*1.03</f>
        <v>0</v>
      </c>
      <c r="J11" s="52">
        <f t="shared" si="6"/>
        <v>0</v>
      </c>
      <c r="K11" s="52">
        <f t="shared" si="6"/>
        <v>0</v>
      </c>
      <c r="L11" s="52">
        <f t="shared" si="6"/>
        <v>0</v>
      </c>
      <c r="M11" s="52">
        <f t="shared" si="6"/>
        <v>0</v>
      </c>
      <c r="N11" s="53">
        <f t="shared" si="6"/>
        <v>0</v>
      </c>
    </row>
    <row r="12" spans="2:14" hidden="1" x14ac:dyDescent="0.2">
      <c r="B12" s="54" t="s">
        <v>10</v>
      </c>
      <c r="C12" s="51">
        <v>374946757</v>
      </c>
      <c r="D12" s="52">
        <v>243065628.36000001</v>
      </c>
      <c r="E12" s="52">
        <v>494561694.10000002</v>
      </c>
      <c r="F12" s="52">
        <v>269787142</v>
      </c>
      <c r="G12" s="52">
        <v>259282406</v>
      </c>
      <c r="H12" s="52">
        <v>180000000</v>
      </c>
      <c r="I12" s="52">
        <f t="shared" si="6"/>
        <v>185400000</v>
      </c>
      <c r="J12" s="52">
        <f t="shared" si="6"/>
        <v>190962000</v>
      </c>
      <c r="K12" s="52">
        <f t="shared" si="6"/>
        <v>196690860</v>
      </c>
      <c r="L12" s="52">
        <f t="shared" si="6"/>
        <v>202591585.80000001</v>
      </c>
      <c r="M12" s="52">
        <f t="shared" si="6"/>
        <v>208669333.37400001</v>
      </c>
      <c r="N12" s="53">
        <f t="shared" si="6"/>
        <v>214929413.37522003</v>
      </c>
    </row>
    <row r="13" spans="2:14" hidden="1" x14ac:dyDescent="0.2">
      <c r="B13" s="54" t="s">
        <v>11</v>
      </c>
      <c r="C13" s="51">
        <v>85180000</v>
      </c>
      <c r="D13" s="52">
        <v>395298444</v>
      </c>
      <c r="E13" s="52">
        <v>306364617</v>
      </c>
      <c r="F13" s="52">
        <v>2000000</v>
      </c>
      <c r="G13" s="52">
        <v>439263849.32999998</v>
      </c>
      <c r="H13" s="52">
        <v>140000000</v>
      </c>
      <c r="I13" s="52">
        <f t="shared" si="6"/>
        <v>144200000</v>
      </c>
      <c r="J13" s="52">
        <f t="shared" si="6"/>
        <v>148526000</v>
      </c>
      <c r="K13" s="52">
        <f t="shared" si="6"/>
        <v>152981780</v>
      </c>
      <c r="L13" s="52">
        <f t="shared" si="6"/>
        <v>157571233.40000001</v>
      </c>
      <c r="M13" s="52">
        <f t="shared" si="6"/>
        <v>162298370.40200001</v>
      </c>
      <c r="N13" s="53">
        <f t="shared" si="6"/>
        <v>167167321.51406002</v>
      </c>
    </row>
    <row r="14" spans="2:14" hidden="1" x14ac:dyDescent="0.2">
      <c r="B14" s="54" t="s">
        <v>12</v>
      </c>
      <c r="C14" s="51">
        <v>30000</v>
      </c>
      <c r="D14" s="52">
        <v>51000000</v>
      </c>
      <c r="E14" s="52">
        <v>25500000</v>
      </c>
      <c r="F14" s="52">
        <v>0</v>
      </c>
      <c r="G14" s="52">
        <v>0</v>
      </c>
      <c r="H14" s="52">
        <v>0</v>
      </c>
      <c r="I14" s="52">
        <f t="shared" si="6"/>
        <v>0</v>
      </c>
      <c r="J14" s="52">
        <f t="shared" si="6"/>
        <v>0</v>
      </c>
      <c r="K14" s="52">
        <f t="shared" si="6"/>
        <v>0</v>
      </c>
      <c r="L14" s="52">
        <f t="shared" si="6"/>
        <v>0</v>
      </c>
      <c r="M14" s="52">
        <f t="shared" si="6"/>
        <v>0</v>
      </c>
      <c r="N14" s="53">
        <f t="shared" si="6"/>
        <v>0</v>
      </c>
    </row>
    <row r="15" spans="2:14" hidden="1" x14ac:dyDescent="0.2">
      <c r="B15" s="54" t="s">
        <v>13</v>
      </c>
      <c r="C15" s="51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f t="shared" si="6"/>
        <v>0</v>
      </c>
      <c r="J15" s="52">
        <f t="shared" si="6"/>
        <v>0</v>
      </c>
      <c r="K15" s="52">
        <f t="shared" si="6"/>
        <v>0</v>
      </c>
      <c r="L15" s="52">
        <f t="shared" si="6"/>
        <v>0</v>
      </c>
      <c r="M15" s="52">
        <f t="shared" si="6"/>
        <v>0</v>
      </c>
      <c r="N15" s="53">
        <f t="shared" si="6"/>
        <v>0</v>
      </c>
    </row>
    <row r="16" spans="2:14" hidden="1" x14ac:dyDescent="0.2">
      <c r="B16" s="54" t="s">
        <v>14</v>
      </c>
      <c r="C16" s="51">
        <v>3780000</v>
      </c>
      <c r="D16" s="52">
        <v>40000000</v>
      </c>
      <c r="E16" s="52">
        <v>0</v>
      </c>
      <c r="F16" s="52">
        <v>130000000</v>
      </c>
      <c r="G16" s="52">
        <v>125000000</v>
      </c>
      <c r="H16" s="52">
        <v>0</v>
      </c>
      <c r="I16" s="52">
        <f t="shared" si="6"/>
        <v>0</v>
      </c>
      <c r="J16" s="52">
        <f t="shared" si="6"/>
        <v>0</v>
      </c>
      <c r="K16" s="52">
        <f t="shared" si="6"/>
        <v>0</v>
      </c>
      <c r="L16" s="52">
        <f t="shared" si="6"/>
        <v>0</v>
      </c>
      <c r="M16" s="52">
        <f t="shared" si="6"/>
        <v>0</v>
      </c>
      <c r="N16" s="53">
        <f t="shared" si="6"/>
        <v>0</v>
      </c>
    </row>
    <row r="17" spans="2:14" hidden="1" x14ac:dyDescent="0.2">
      <c r="B17" s="54" t="s">
        <v>15</v>
      </c>
      <c r="C17" s="51">
        <v>592515215</v>
      </c>
      <c r="D17" s="52">
        <v>63598280.5</v>
      </c>
      <c r="E17" s="52">
        <v>298060422</v>
      </c>
      <c r="F17" s="52">
        <v>390428244</v>
      </c>
      <c r="G17" s="52">
        <v>63000000</v>
      </c>
      <c r="H17" s="52">
        <v>0</v>
      </c>
      <c r="I17" s="52">
        <f t="shared" si="6"/>
        <v>0</v>
      </c>
      <c r="J17" s="52">
        <f t="shared" si="6"/>
        <v>0</v>
      </c>
      <c r="K17" s="52">
        <f t="shared" si="6"/>
        <v>0</v>
      </c>
      <c r="L17" s="52">
        <f t="shared" si="6"/>
        <v>0</v>
      </c>
      <c r="M17" s="52">
        <f t="shared" si="6"/>
        <v>0</v>
      </c>
      <c r="N17" s="53">
        <f t="shared" si="6"/>
        <v>0</v>
      </c>
    </row>
    <row r="18" spans="2:14" hidden="1" x14ac:dyDescent="0.2">
      <c r="B18" s="54" t="s">
        <v>16</v>
      </c>
      <c r="C18" s="51">
        <v>4571600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f t="shared" si="6"/>
        <v>0</v>
      </c>
      <c r="J18" s="52">
        <f t="shared" si="6"/>
        <v>0</v>
      </c>
      <c r="K18" s="52">
        <f t="shared" si="6"/>
        <v>0</v>
      </c>
      <c r="L18" s="52">
        <f t="shared" si="6"/>
        <v>0</v>
      </c>
      <c r="M18" s="52">
        <f t="shared" si="6"/>
        <v>0</v>
      </c>
      <c r="N18" s="53">
        <f t="shared" si="6"/>
        <v>0</v>
      </c>
    </row>
    <row r="19" spans="2:14" hidden="1" x14ac:dyDescent="0.2">
      <c r="B19" s="54" t="s">
        <v>17</v>
      </c>
      <c r="C19" s="51">
        <v>23000000</v>
      </c>
      <c r="D19" s="52">
        <v>0</v>
      </c>
      <c r="E19" s="52">
        <v>0</v>
      </c>
      <c r="F19" s="52">
        <v>0</v>
      </c>
      <c r="G19" s="52">
        <v>40000000</v>
      </c>
      <c r="H19" s="52">
        <v>320000000</v>
      </c>
      <c r="I19" s="52">
        <f t="shared" si="6"/>
        <v>329600000</v>
      </c>
      <c r="J19" s="52">
        <f t="shared" si="6"/>
        <v>339488000</v>
      </c>
      <c r="K19" s="52">
        <f t="shared" si="6"/>
        <v>349672640</v>
      </c>
      <c r="L19" s="52">
        <f t="shared" si="6"/>
        <v>360162819.19999999</v>
      </c>
      <c r="M19" s="52">
        <f t="shared" si="6"/>
        <v>370967703.77600002</v>
      </c>
      <c r="N19" s="53">
        <f t="shared" si="6"/>
        <v>382096734.88928002</v>
      </c>
    </row>
    <row r="20" spans="2:14" hidden="1" x14ac:dyDescent="0.2">
      <c r="B20" s="54" t="s">
        <v>18</v>
      </c>
      <c r="C20" s="51">
        <v>285250000</v>
      </c>
      <c r="D20" s="52">
        <v>381480000</v>
      </c>
      <c r="E20" s="52">
        <v>0</v>
      </c>
      <c r="F20" s="52">
        <v>244100000</v>
      </c>
      <c r="G20" s="52">
        <v>188799465</v>
      </c>
      <c r="H20" s="52">
        <v>3277140200</v>
      </c>
      <c r="I20" s="52">
        <f t="shared" si="6"/>
        <v>3375454406</v>
      </c>
      <c r="J20" s="52">
        <f t="shared" si="6"/>
        <v>3476718038.1800003</v>
      </c>
      <c r="K20" s="52">
        <f t="shared" si="6"/>
        <v>3581019579.3254004</v>
      </c>
      <c r="L20" s="52">
        <f t="shared" si="6"/>
        <v>3688450166.7051625</v>
      </c>
      <c r="M20" s="52">
        <f t="shared" si="6"/>
        <v>3799103671.7063174</v>
      </c>
      <c r="N20" s="53">
        <f t="shared" si="6"/>
        <v>3913076781.8575072</v>
      </c>
    </row>
    <row r="21" spans="2:14" hidden="1" x14ac:dyDescent="0.2">
      <c r="B21" s="54" t="s">
        <v>19</v>
      </c>
      <c r="C21" s="51">
        <v>2404283832</v>
      </c>
      <c r="D21" s="52">
        <v>2260577451</v>
      </c>
      <c r="E21" s="52">
        <v>521995565</v>
      </c>
      <c r="F21" s="52">
        <v>1619753898</v>
      </c>
      <c r="G21" s="52">
        <v>2399905609.1599998</v>
      </c>
      <c r="H21" s="52">
        <v>0</v>
      </c>
      <c r="I21" s="52">
        <f t="shared" si="6"/>
        <v>0</v>
      </c>
      <c r="J21" s="52">
        <f t="shared" si="6"/>
        <v>0</v>
      </c>
      <c r="K21" s="52">
        <f t="shared" si="6"/>
        <v>0</v>
      </c>
      <c r="L21" s="52">
        <f t="shared" si="6"/>
        <v>0</v>
      </c>
      <c r="M21" s="52">
        <f t="shared" si="6"/>
        <v>0</v>
      </c>
      <c r="N21" s="53">
        <f t="shared" si="6"/>
        <v>0</v>
      </c>
    </row>
    <row r="22" spans="2:14" hidden="1" x14ac:dyDescent="0.2">
      <c r="B22" s="54" t="s">
        <v>20</v>
      </c>
      <c r="C22" s="51">
        <v>0</v>
      </c>
      <c r="D22" s="52">
        <v>208750000</v>
      </c>
      <c r="E22" s="52">
        <v>43750000</v>
      </c>
      <c r="F22" s="52">
        <v>0</v>
      </c>
      <c r="G22" s="52">
        <v>238817734</v>
      </c>
      <c r="H22" s="52">
        <v>0</v>
      </c>
      <c r="I22" s="52">
        <f t="shared" si="6"/>
        <v>0</v>
      </c>
      <c r="J22" s="52">
        <f t="shared" si="6"/>
        <v>0</v>
      </c>
      <c r="K22" s="52">
        <f t="shared" si="6"/>
        <v>0</v>
      </c>
      <c r="L22" s="52">
        <f t="shared" si="6"/>
        <v>0</v>
      </c>
      <c r="M22" s="52">
        <f t="shared" si="6"/>
        <v>0</v>
      </c>
      <c r="N22" s="53">
        <f t="shared" si="6"/>
        <v>0</v>
      </c>
    </row>
    <row r="23" spans="2:14" ht="24" hidden="1" x14ac:dyDescent="0.2">
      <c r="B23" s="54" t="s">
        <v>21</v>
      </c>
      <c r="C23" s="51">
        <v>530909050</v>
      </c>
      <c r="D23" s="52">
        <v>601759831</v>
      </c>
      <c r="E23" s="52">
        <v>1209143122.4300001</v>
      </c>
      <c r="F23" s="52">
        <v>389396228</v>
      </c>
      <c r="G23" s="52">
        <v>1242321430</v>
      </c>
      <c r="H23" s="52">
        <v>10583444000</v>
      </c>
      <c r="I23" s="52">
        <f>+G23*1.1</f>
        <v>1366553573</v>
      </c>
      <c r="J23" s="52">
        <f t="shared" si="6"/>
        <v>1407550180.1900001</v>
      </c>
      <c r="K23" s="52">
        <f t="shared" si="6"/>
        <v>1449776685.5957</v>
      </c>
      <c r="L23" s="52">
        <f t="shared" si="6"/>
        <v>1493269986.1635711</v>
      </c>
      <c r="M23" s="52">
        <f t="shared" si="6"/>
        <v>1538068085.7484782</v>
      </c>
      <c r="N23" s="53">
        <f t="shared" si="6"/>
        <v>1584210128.3209326</v>
      </c>
    </row>
    <row r="24" spans="2:14" hidden="1" x14ac:dyDescent="0.2">
      <c r="B24" s="54" t="s">
        <v>22</v>
      </c>
      <c r="C24" s="58">
        <v>6922927</v>
      </c>
      <c r="D24" s="59">
        <v>26895000</v>
      </c>
      <c r="E24" s="59">
        <v>34941135</v>
      </c>
      <c r="F24" s="59">
        <v>122940078</v>
      </c>
      <c r="G24" s="59">
        <v>13501043</v>
      </c>
      <c r="H24" s="59">
        <v>0</v>
      </c>
      <c r="I24" s="59">
        <f t="shared" si="6"/>
        <v>0</v>
      </c>
      <c r="J24" s="59">
        <f t="shared" si="6"/>
        <v>0</v>
      </c>
      <c r="K24" s="59">
        <f t="shared" si="6"/>
        <v>0</v>
      </c>
      <c r="L24" s="59">
        <f t="shared" si="6"/>
        <v>0</v>
      </c>
      <c r="M24" s="59">
        <f t="shared" si="6"/>
        <v>0</v>
      </c>
      <c r="N24" s="60">
        <f t="shared" si="6"/>
        <v>0</v>
      </c>
    </row>
    <row r="25" spans="2:14" hidden="1" x14ac:dyDescent="0.2">
      <c r="B25" s="61" t="s">
        <v>23</v>
      </c>
      <c r="C25" s="58"/>
      <c r="D25" s="59"/>
      <c r="E25" s="59"/>
      <c r="F25" s="59">
        <v>77525310.950000003</v>
      </c>
      <c r="G25" s="59">
        <v>65888885</v>
      </c>
      <c r="H25" s="59">
        <v>0</v>
      </c>
      <c r="I25" s="59">
        <f t="shared" si="6"/>
        <v>0</v>
      </c>
      <c r="J25" s="59">
        <f t="shared" si="6"/>
        <v>0</v>
      </c>
      <c r="K25" s="59">
        <f t="shared" si="6"/>
        <v>0</v>
      </c>
      <c r="L25" s="59">
        <f t="shared" si="6"/>
        <v>0</v>
      </c>
      <c r="M25" s="59">
        <f t="shared" si="6"/>
        <v>0</v>
      </c>
      <c r="N25" s="60">
        <f t="shared" si="6"/>
        <v>0</v>
      </c>
    </row>
    <row r="26" spans="2:14" ht="12" customHeight="1" x14ac:dyDescent="0.2">
      <c r="B26" s="45" t="s">
        <v>24</v>
      </c>
      <c r="C26" s="46">
        <v>2400123470</v>
      </c>
      <c r="D26" s="47">
        <v>3197010935</v>
      </c>
      <c r="E26" s="47">
        <v>4110230180.3299999</v>
      </c>
      <c r="F26" s="47">
        <v>4728525290</v>
      </c>
      <c r="G26" s="47">
        <f>+G27+G28+G29+G30+G31+G32+G33+G34+G35+G36+G37+G38</f>
        <v>5770146410</v>
      </c>
      <c r="H26" s="47">
        <f t="shared" ref="H26:N26" si="7">+H27+H28+H29+H30+H31+H32+H33+H34+H35+H36+H37+H38</f>
        <v>6926187400</v>
      </c>
      <c r="I26" s="47">
        <f t="shared" si="7"/>
        <v>7133973022</v>
      </c>
      <c r="J26" s="47">
        <f t="shared" si="7"/>
        <v>7347992212.6599998</v>
      </c>
      <c r="K26" s="47">
        <f t="shared" si="7"/>
        <v>7568431979.0398016</v>
      </c>
      <c r="L26" s="47">
        <f t="shared" si="7"/>
        <v>7795484938.4109964</v>
      </c>
      <c r="M26" s="47">
        <f t="shared" si="7"/>
        <v>8029349486.5633249</v>
      </c>
      <c r="N26" s="48">
        <f t="shared" si="7"/>
        <v>8270229971.160224</v>
      </c>
    </row>
    <row r="27" spans="2:14" hidden="1" x14ac:dyDescent="0.2">
      <c r="B27" s="54" t="s">
        <v>9</v>
      </c>
      <c r="C27" s="51">
        <v>6647700</v>
      </c>
      <c r="D27" s="52">
        <v>56542600</v>
      </c>
      <c r="E27" s="52">
        <v>42306204</v>
      </c>
      <c r="F27" s="52">
        <v>14322958</v>
      </c>
      <c r="G27" s="52">
        <v>21732400</v>
      </c>
      <c r="H27" s="52">
        <v>268604400</v>
      </c>
      <c r="I27" s="52">
        <f t="shared" ref="I27:N38" si="8">+H27*1.03</f>
        <v>276662532</v>
      </c>
      <c r="J27" s="52">
        <f t="shared" si="8"/>
        <v>284962407.95999998</v>
      </c>
      <c r="K27" s="52">
        <f t="shared" si="8"/>
        <v>293511280.19879997</v>
      </c>
      <c r="L27" s="52">
        <f t="shared" si="8"/>
        <v>302316618.60476398</v>
      </c>
      <c r="M27" s="52">
        <f t="shared" si="8"/>
        <v>311386117.16290689</v>
      </c>
      <c r="N27" s="53">
        <f t="shared" si="8"/>
        <v>320727700.6777941</v>
      </c>
    </row>
    <row r="28" spans="2:14" hidden="1" x14ac:dyDescent="0.2">
      <c r="B28" s="62" t="s">
        <v>10</v>
      </c>
      <c r="C28" s="51">
        <v>260579450</v>
      </c>
      <c r="D28" s="52">
        <v>349125750</v>
      </c>
      <c r="E28" s="52">
        <v>344420360</v>
      </c>
      <c r="F28" s="52">
        <v>297898684</v>
      </c>
      <c r="G28" s="52">
        <v>303577126</v>
      </c>
      <c r="H28" s="52">
        <v>713100000</v>
      </c>
      <c r="I28" s="52">
        <f t="shared" si="8"/>
        <v>734493000</v>
      </c>
      <c r="J28" s="52">
        <f t="shared" si="8"/>
        <v>756527790</v>
      </c>
      <c r="K28" s="52">
        <f t="shared" si="8"/>
        <v>779223623.70000005</v>
      </c>
      <c r="L28" s="52">
        <f t="shared" si="8"/>
        <v>802600332.41100001</v>
      </c>
      <c r="M28" s="52">
        <f t="shared" si="8"/>
        <v>826678342.38332999</v>
      </c>
      <c r="N28" s="53">
        <f t="shared" si="8"/>
        <v>851478692.65482986</v>
      </c>
    </row>
    <row r="29" spans="2:14" hidden="1" x14ac:dyDescent="0.2">
      <c r="B29" s="54" t="s">
        <v>11</v>
      </c>
      <c r="C29" s="51">
        <v>288300</v>
      </c>
      <c r="D29" s="52">
        <v>10877582</v>
      </c>
      <c r="E29" s="52">
        <v>65397657.479999997</v>
      </c>
      <c r="F29" s="52">
        <v>48320063</v>
      </c>
      <c r="G29" s="52">
        <v>59409849</v>
      </c>
      <c r="H29" s="52">
        <v>0</v>
      </c>
      <c r="I29" s="52">
        <f t="shared" si="8"/>
        <v>0</v>
      </c>
      <c r="J29" s="52">
        <f t="shared" si="8"/>
        <v>0</v>
      </c>
      <c r="K29" s="52">
        <f t="shared" si="8"/>
        <v>0</v>
      </c>
      <c r="L29" s="52">
        <f t="shared" si="8"/>
        <v>0</v>
      </c>
      <c r="M29" s="52">
        <f t="shared" si="8"/>
        <v>0</v>
      </c>
      <c r="N29" s="53">
        <f t="shared" si="8"/>
        <v>0</v>
      </c>
    </row>
    <row r="30" spans="2:14" hidden="1" x14ac:dyDescent="0.2">
      <c r="B30" s="54" t="s">
        <v>12</v>
      </c>
      <c r="C30" s="51">
        <v>6629951</v>
      </c>
      <c r="D30" s="52">
        <v>240643600</v>
      </c>
      <c r="E30" s="52">
        <v>39483498</v>
      </c>
      <c r="F30" s="52">
        <v>119567975</v>
      </c>
      <c r="G30" s="52">
        <v>384851180</v>
      </c>
      <c r="H30" s="52">
        <v>492000000</v>
      </c>
      <c r="I30" s="52">
        <f t="shared" si="8"/>
        <v>506760000</v>
      </c>
      <c r="J30" s="52">
        <f t="shared" si="8"/>
        <v>521962800</v>
      </c>
      <c r="K30" s="52">
        <f t="shared" si="8"/>
        <v>537621684</v>
      </c>
      <c r="L30" s="52">
        <f t="shared" si="8"/>
        <v>553750334.51999998</v>
      </c>
      <c r="M30" s="52">
        <f t="shared" si="8"/>
        <v>570362844.55560005</v>
      </c>
      <c r="N30" s="53">
        <f t="shared" si="8"/>
        <v>587473729.89226806</v>
      </c>
    </row>
    <row r="31" spans="2:14" hidden="1" x14ac:dyDescent="0.2">
      <c r="B31" s="54" t="s">
        <v>13</v>
      </c>
      <c r="C31" s="51">
        <v>137196600</v>
      </c>
      <c r="D31" s="52">
        <v>136529820</v>
      </c>
      <c r="E31" s="52">
        <v>130206571</v>
      </c>
      <c r="F31" s="52">
        <v>200493862</v>
      </c>
      <c r="G31" s="52">
        <v>174619980</v>
      </c>
      <c r="H31" s="52">
        <v>276150000</v>
      </c>
      <c r="I31" s="52">
        <f t="shared" si="8"/>
        <v>284434500</v>
      </c>
      <c r="J31" s="52">
        <f t="shared" si="8"/>
        <v>292967535</v>
      </c>
      <c r="K31" s="52">
        <f t="shared" si="8"/>
        <v>301756561.05000001</v>
      </c>
      <c r="L31" s="52">
        <f t="shared" si="8"/>
        <v>310809257.88150001</v>
      </c>
      <c r="M31" s="52">
        <f t="shared" si="8"/>
        <v>320133535.61794502</v>
      </c>
      <c r="N31" s="53">
        <f t="shared" si="8"/>
        <v>329737541.68648338</v>
      </c>
    </row>
    <row r="32" spans="2:14" hidden="1" x14ac:dyDescent="0.2">
      <c r="B32" s="54" t="s">
        <v>25</v>
      </c>
      <c r="C32" s="51">
        <v>1904707939</v>
      </c>
      <c r="D32" s="52">
        <v>2263205988</v>
      </c>
      <c r="E32" s="52">
        <v>124983379</v>
      </c>
      <c r="F32" s="52">
        <v>78131667</v>
      </c>
      <c r="G32" s="52">
        <v>89131800</v>
      </c>
      <c r="H32" s="52">
        <v>3999385000</v>
      </c>
      <c r="I32" s="52">
        <f t="shared" si="8"/>
        <v>4119366550</v>
      </c>
      <c r="J32" s="52">
        <f t="shared" si="8"/>
        <v>4242947546.5</v>
      </c>
      <c r="K32" s="52">
        <f t="shared" si="8"/>
        <v>4370235972.8950005</v>
      </c>
      <c r="L32" s="52">
        <f t="shared" si="8"/>
        <v>4501343052.081851</v>
      </c>
      <c r="M32" s="52">
        <f t="shared" si="8"/>
        <v>4636383343.6443062</v>
      </c>
      <c r="N32" s="53">
        <f t="shared" si="8"/>
        <v>4775474843.9536352</v>
      </c>
    </row>
    <row r="33" spans="2:14" hidden="1" x14ac:dyDescent="0.2">
      <c r="B33" s="54" t="s">
        <v>15</v>
      </c>
      <c r="C33" s="51">
        <v>9935400</v>
      </c>
      <c r="D33" s="52">
        <v>15522209</v>
      </c>
      <c r="E33" s="52">
        <v>119158078</v>
      </c>
      <c r="F33" s="52">
        <v>47914722</v>
      </c>
      <c r="G33" s="52">
        <v>150916356</v>
      </c>
      <c r="H33" s="52">
        <v>411300000</v>
      </c>
      <c r="I33" s="52">
        <f t="shared" si="8"/>
        <v>423639000</v>
      </c>
      <c r="J33" s="52">
        <f t="shared" si="8"/>
        <v>436348170</v>
      </c>
      <c r="K33" s="52">
        <f t="shared" si="8"/>
        <v>449438615.10000002</v>
      </c>
      <c r="L33" s="52">
        <f t="shared" si="8"/>
        <v>462921773.55300003</v>
      </c>
      <c r="M33" s="52">
        <f t="shared" si="8"/>
        <v>476809426.75959003</v>
      </c>
      <c r="N33" s="53">
        <f t="shared" si="8"/>
        <v>491113709.56237775</v>
      </c>
    </row>
    <row r="34" spans="2:14" hidden="1" x14ac:dyDescent="0.2">
      <c r="B34" s="54" t="s">
        <v>26</v>
      </c>
      <c r="C34" s="51">
        <v>12275800</v>
      </c>
      <c r="D34" s="52">
        <v>60078341</v>
      </c>
      <c r="E34" s="52">
        <v>118935313</v>
      </c>
      <c r="F34" s="52">
        <v>142380440</v>
      </c>
      <c r="G34" s="52">
        <v>245098450</v>
      </c>
      <c r="H34" s="52">
        <v>274500000</v>
      </c>
      <c r="I34" s="52">
        <f t="shared" si="8"/>
        <v>282735000</v>
      </c>
      <c r="J34" s="52">
        <f t="shared" si="8"/>
        <v>291217050</v>
      </c>
      <c r="K34" s="52">
        <f t="shared" si="8"/>
        <v>299953561.5</v>
      </c>
      <c r="L34" s="52">
        <f t="shared" si="8"/>
        <v>308952168.34500003</v>
      </c>
      <c r="M34" s="52">
        <f t="shared" si="8"/>
        <v>318220733.39535004</v>
      </c>
      <c r="N34" s="53">
        <f t="shared" si="8"/>
        <v>327767355.39721054</v>
      </c>
    </row>
    <row r="35" spans="2:14" hidden="1" x14ac:dyDescent="0.2">
      <c r="B35" s="54" t="s">
        <v>17</v>
      </c>
      <c r="C35" s="51">
        <v>28475500</v>
      </c>
      <c r="D35" s="52">
        <v>28957350</v>
      </c>
      <c r="E35" s="52">
        <v>5592650</v>
      </c>
      <c r="F35" s="52">
        <v>2471800</v>
      </c>
      <c r="G35" s="52">
        <v>10440200</v>
      </c>
      <c r="H35" s="52">
        <v>138350000</v>
      </c>
      <c r="I35" s="52">
        <f t="shared" si="8"/>
        <v>142500500</v>
      </c>
      <c r="J35" s="52">
        <f t="shared" si="8"/>
        <v>146775515</v>
      </c>
      <c r="K35" s="52">
        <f t="shared" si="8"/>
        <v>151178780.45000002</v>
      </c>
      <c r="L35" s="52">
        <f t="shared" si="8"/>
        <v>155714143.86350003</v>
      </c>
      <c r="M35" s="52">
        <f t="shared" si="8"/>
        <v>160385568.17940503</v>
      </c>
      <c r="N35" s="53">
        <f t="shared" si="8"/>
        <v>165197135.22478718</v>
      </c>
    </row>
    <row r="36" spans="2:14" hidden="1" x14ac:dyDescent="0.2">
      <c r="B36" s="54" t="s">
        <v>18</v>
      </c>
      <c r="C36" s="51">
        <v>33386830</v>
      </c>
      <c r="D36" s="52">
        <v>9903000</v>
      </c>
      <c r="E36" s="52">
        <v>16482809</v>
      </c>
      <c r="F36" s="52">
        <v>16252158</v>
      </c>
      <c r="G36" s="52">
        <v>45082320</v>
      </c>
      <c r="H36" s="52">
        <v>73750000</v>
      </c>
      <c r="I36" s="52">
        <f t="shared" si="8"/>
        <v>75962500</v>
      </c>
      <c r="J36" s="52">
        <f t="shared" si="8"/>
        <v>78241375</v>
      </c>
      <c r="K36" s="52">
        <f t="shared" si="8"/>
        <v>80588616.25</v>
      </c>
      <c r="L36" s="52">
        <f t="shared" si="8"/>
        <v>83006274.737499997</v>
      </c>
      <c r="M36" s="52">
        <f t="shared" si="8"/>
        <v>85496462.979625002</v>
      </c>
      <c r="N36" s="53">
        <f t="shared" si="8"/>
        <v>88061356.869013757</v>
      </c>
    </row>
    <row r="37" spans="2:14" ht="24" hidden="1" x14ac:dyDescent="0.2">
      <c r="B37" s="54" t="s">
        <v>21</v>
      </c>
      <c r="C37" s="58">
        <v>0</v>
      </c>
      <c r="D37" s="59">
        <v>25624695</v>
      </c>
      <c r="E37" s="59">
        <v>3103263660.8499999</v>
      </c>
      <c r="F37" s="59">
        <v>3758262061</v>
      </c>
      <c r="G37" s="59">
        <v>4285286749</v>
      </c>
      <c r="H37" s="59">
        <v>102300000</v>
      </c>
      <c r="I37" s="59">
        <f t="shared" si="8"/>
        <v>105369000</v>
      </c>
      <c r="J37" s="59">
        <f t="shared" si="8"/>
        <v>108530070</v>
      </c>
      <c r="K37" s="59">
        <f t="shared" si="8"/>
        <v>111785972.10000001</v>
      </c>
      <c r="L37" s="59">
        <f t="shared" si="8"/>
        <v>115139551.26300001</v>
      </c>
      <c r="M37" s="59">
        <f t="shared" si="8"/>
        <v>118593737.80089001</v>
      </c>
      <c r="N37" s="60">
        <f t="shared" si="8"/>
        <v>122151549.93491672</v>
      </c>
    </row>
    <row r="38" spans="2:14" hidden="1" x14ac:dyDescent="0.2">
      <c r="B38" s="54" t="s">
        <v>19</v>
      </c>
      <c r="C38" s="58">
        <v>0</v>
      </c>
      <c r="D38" s="59"/>
      <c r="E38" s="59">
        <v>0</v>
      </c>
      <c r="F38" s="59">
        <v>2508900</v>
      </c>
      <c r="G38" s="59">
        <v>0</v>
      </c>
      <c r="H38" s="59">
        <v>176748000</v>
      </c>
      <c r="I38" s="59">
        <f t="shared" si="8"/>
        <v>182050440</v>
      </c>
      <c r="J38" s="59">
        <f t="shared" si="8"/>
        <v>187511953.20000002</v>
      </c>
      <c r="K38" s="59">
        <f t="shared" si="8"/>
        <v>193137311.79600003</v>
      </c>
      <c r="L38" s="59">
        <f t="shared" si="8"/>
        <v>198931431.14988005</v>
      </c>
      <c r="M38" s="59">
        <f t="shared" si="8"/>
        <v>204899374.08437645</v>
      </c>
      <c r="N38" s="60">
        <f t="shared" si="8"/>
        <v>211046355.30690774</v>
      </c>
    </row>
    <row r="39" spans="2:14" x14ac:dyDescent="0.2">
      <c r="B39" s="44" t="s">
        <v>27</v>
      </c>
      <c r="C39" s="40">
        <v>246110000</v>
      </c>
      <c r="D39" s="41">
        <v>557579000</v>
      </c>
      <c r="E39" s="41">
        <v>637939000</v>
      </c>
      <c r="F39" s="42">
        <f>+F40+F41</f>
        <v>658587034</v>
      </c>
      <c r="G39" s="42">
        <f t="shared" ref="G39:N39" si="9">+G40+G41</f>
        <v>548273486</v>
      </c>
      <c r="H39" s="42">
        <f t="shared" si="9"/>
        <v>1805093282.2716701</v>
      </c>
      <c r="I39" s="42">
        <f t="shared" si="9"/>
        <v>1859246080.7398202</v>
      </c>
      <c r="J39" s="42">
        <f t="shared" si="9"/>
        <v>1915023463.162015</v>
      </c>
      <c r="K39" s="42">
        <f t="shared" si="9"/>
        <v>1972474167.0568755</v>
      </c>
      <c r="L39" s="42">
        <f t="shared" si="9"/>
        <v>2031648392.0685818</v>
      </c>
      <c r="M39" s="42">
        <f t="shared" si="9"/>
        <v>2092597843.8306394</v>
      </c>
      <c r="N39" s="43">
        <f t="shared" si="9"/>
        <v>2155375779.1455588</v>
      </c>
    </row>
    <row r="40" spans="2:14" x14ac:dyDescent="0.2">
      <c r="B40" s="54" t="s">
        <v>28</v>
      </c>
      <c r="C40" s="58">
        <v>0</v>
      </c>
      <c r="D40" s="59"/>
      <c r="E40" s="59">
        <v>0</v>
      </c>
      <c r="F40" s="59">
        <v>0</v>
      </c>
      <c r="G40" s="59">
        <v>0</v>
      </c>
      <c r="H40" s="59">
        <v>0</v>
      </c>
      <c r="I40" s="59">
        <f t="shared" ref="I40:N41" si="10">+H40*1.03</f>
        <v>0</v>
      </c>
      <c r="J40" s="59">
        <f t="shared" si="10"/>
        <v>0</v>
      </c>
      <c r="K40" s="59">
        <f t="shared" si="10"/>
        <v>0</v>
      </c>
      <c r="L40" s="59">
        <f t="shared" si="10"/>
        <v>0</v>
      </c>
      <c r="M40" s="59">
        <f t="shared" si="10"/>
        <v>0</v>
      </c>
      <c r="N40" s="60">
        <f t="shared" si="10"/>
        <v>0</v>
      </c>
    </row>
    <row r="41" spans="2:14" x14ac:dyDescent="0.2">
      <c r="B41" s="54" t="s">
        <v>29</v>
      </c>
      <c r="C41" s="58">
        <v>246110000</v>
      </c>
      <c r="D41" s="59">
        <v>557579000</v>
      </c>
      <c r="E41" s="59">
        <v>637939000</v>
      </c>
      <c r="F41" s="59">
        <v>658587034</v>
      </c>
      <c r="G41" s="59">
        <v>548273486</v>
      </c>
      <c r="H41" s="59">
        <v>1805093282.2716701</v>
      </c>
      <c r="I41" s="59">
        <f t="shared" si="10"/>
        <v>1859246080.7398202</v>
      </c>
      <c r="J41" s="59">
        <f t="shared" si="10"/>
        <v>1915023463.162015</v>
      </c>
      <c r="K41" s="59">
        <f t="shared" si="10"/>
        <v>1972474167.0568755</v>
      </c>
      <c r="L41" s="59">
        <f t="shared" si="10"/>
        <v>2031648392.0685818</v>
      </c>
      <c r="M41" s="59">
        <f t="shared" si="10"/>
        <v>2092597843.8306394</v>
      </c>
      <c r="N41" s="60">
        <f t="shared" si="10"/>
        <v>2155375779.1455588</v>
      </c>
    </row>
    <row r="42" spans="2:14" x14ac:dyDescent="0.2">
      <c r="B42" s="39" t="s">
        <v>30</v>
      </c>
      <c r="C42" s="40">
        <v>102710062811.70999</v>
      </c>
      <c r="D42" s="41">
        <v>108993155847.5</v>
      </c>
      <c r="E42" s="41">
        <v>120768497831.92999</v>
      </c>
      <c r="F42" s="42">
        <f>+F43+F44+F45</f>
        <v>124697470563</v>
      </c>
      <c r="G42" s="42">
        <f t="shared" ref="G42:N42" si="11">+G43+G44+G45</f>
        <v>130475814874.73</v>
      </c>
      <c r="H42" s="42">
        <f t="shared" si="11"/>
        <v>161674457732.88599</v>
      </c>
      <c r="I42" s="42">
        <f t="shared" si="11"/>
        <v>182935760866.87259</v>
      </c>
      <c r="J42" s="42">
        <f t="shared" si="11"/>
        <v>185762824722.77878</v>
      </c>
      <c r="K42" s="42">
        <f t="shared" si="11"/>
        <v>188727920673.7641</v>
      </c>
      <c r="L42" s="42">
        <f t="shared" si="11"/>
        <v>191834125279.09302</v>
      </c>
      <c r="M42" s="42">
        <f t="shared" si="11"/>
        <v>195084628682.87946</v>
      </c>
      <c r="N42" s="43">
        <f t="shared" si="11"/>
        <v>198482737595.87122</v>
      </c>
    </row>
    <row r="43" spans="2:14" ht="24" x14ac:dyDescent="0.2">
      <c r="B43" s="45" t="s">
        <v>31</v>
      </c>
      <c r="C43" s="46">
        <v>76126812098</v>
      </c>
      <c r="D43" s="47">
        <v>80838700565</v>
      </c>
      <c r="E43" s="47">
        <v>85563333166.990005</v>
      </c>
      <c r="F43" s="47">
        <v>93069980266</v>
      </c>
      <c r="G43" s="47">
        <v>95591451643</v>
      </c>
      <c r="H43" s="47">
        <f>109222332491.886+4177585004+298804291</f>
        <v>113698721786.886</v>
      </c>
      <c r="I43" s="47">
        <f t="shared" ref="I43:N44" si="12">+H43*1.03</f>
        <v>117109683440.49258</v>
      </c>
      <c r="J43" s="47">
        <f t="shared" si="12"/>
        <v>120622973943.70737</v>
      </c>
      <c r="K43" s="47">
        <f t="shared" si="12"/>
        <v>124241663162.01859</v>
      </c>
      <c r="L43" s="47">
        <f t="shared" si="12"/>
        <v>127968913056.87915</v>
      </c>
      <c r="M43" s="47">
        <f t="shared" si="12"/>
        <v>131807980448.58553</v>
      </c>
      <c r="N43" s="48">
        <f t="shared" si="12"/>
        <v>135762219862.04309</v>
      </c>
    </row>
    <row r="44" spans="2:14" ht="24" x14ac:dyDescent="0.2">
      <c r="B44" s="16" t="s">
        <v>32</v>
      </c>
      <c r="C44" s="13">
        <v>8616626005</v>
      </c>
      <c r="D44" s="2">
        <v>11160471868</v>
      </c>
      <c r="E44" s="2">
        <v>11974406429</v>
      </c>
      <c r="F44" s="2">
        <v>10051005660</v>
      </c>
      <c r="G44" s="2">
        <v>10302815028</v>
      </c>
      <c r="H44" s="2">
        <v>12238735946</v>
      </c>
      <c r="I44" s="2">
        <f t="shared" si="12"/>
        <v>12605898024.380001</v>
      </c>
      <c r="J44" s="2">
        <f t="shared" si="12"/>
        <v>12984074965.111401</v>
      </c>
      <c r="K44" s="2">
        <f t="shared" si="12"/>
        <v>13373597214.064743</v>
      </c>
      <c r="L44" s="2">
        <f t="shared" si="12"/>
        <v>13774805130.486685</v>
      </c>
      <c r="M44" s="2">
        <f t="shared" si="12"/>
        <v>14188049284.401285</v>
      </c>
      <c r="N44" s="9">
        <f t="shared" si="12"/>
        <v>14613690762.933325</v>
      </c>
    </row>
    <row r="45" spans="2:14" x14ac:dyDescent="0.2">
      <c r="B45" s="16" t="s">
        <v>33</v>
      </c>
      <c r="C45" s="13">
        <v>17966624708.709999</v>
      </c>
      <c r="D45" s="2">
        <v>16993983414.5</v>
      </c>
      <c r="E45" s="2">
        <v>23230758235.939999</v>
      </c>
      <c r="F45" s="2">
        <v>21576484637</v>
      </c>
      <c r="G45" s="2">
        <v>24581548203.73</v>
      </c>
      <c r="H45" s="2">
        <v>35737000000</v>
      </c>
      <c r="I45" s="2">
        <v>53220179402</v>
      </c>
      <c r="J45" s="2">
        <f>+I45*0.98</f>
        <v>52155775813.959999</v>
      </c>
      <c r="K45" s="2">
        <f>+J45*0.98</f>
        <v>51112660297.680801</v>
      </c>
      <c r="L45" s="2">
        <f>+K45*0.98</f>
        <v>50090407091.727188</v>
      </c>
      <c r="M45" s="2">
        <f>+L45*0.98</f>
        <v>49088598949.892647</v>
      </c>
      <c r="N45" s="9">
        <f>+M45*0.98</f>
        <v>48106826970.894791</v>
      </c>
    </row>
    <row r="46" spans="2:14" x14ac:dyDescent="0.2">
      <c r="B46" s="39" t="s">
        <v>34</v>
      </c>
      <c r="C46" s="40">
        <v>8400014569.9799995</v>
      </c>
      <c r="D46" s="41">
        <v>9084012487.2799988</v>
      </c>
      <c r="E46" s="41">
        <v>13036249804.389999</v>
      </c>
      <c r="F46" s="42">
        <v>1056249474.35</v>
      </c>
      <c r="G46" s="42">
        <v>55899101901.469994</v>
      </c>
      <c r="H46" s="42">
        <v>63104304622.64682</v>
      </c>
      <c r="I46" s="42">
        <v>2100000000</v>
      </c>
      <c r="J46" s="42">
        <v>2485000000</v>
      </c>
      <c r="K46" s="42">
        <f>+J46*1.03</f>
        <v>2559550000</v>
      </c>
      <c r="L46" s="42">
        <f>+K46*1.03</f>
        <v>2636336500</v>
      </c>
      <c r="M46" s="42">
        <f>+L46*1.03</f>
        <v>2715426595</v>
      </c>
      <c r="N46" s="43">
        <f>+M46*1.03</f>
        <v>2796889392.8499999</v>
      </c>
    </row>
    <row r="47" spans="2:14" ht="13.5" thickBot="1" x14ac:dyDescent="0.25">
      <c r="B47" s="17" t="s">
        <v>108</v>
      </c>
      <c r="C47" s="14">
        <f t="shared" ref="C47:N47" si="13">+C2+C42+C46</f>
        <v>126468418411.68999</v>
      </c>
      <c r="D47" s="10">
        <f t="shared" si="13"/>
        <v>135401581120.7</v>
      </c>
      <c r="E47" s="10">
        <f t="shared" si="13"/>
        <v>150705551397.08002</v>
      </c>
      <c r="F47" s="10">
        <f t="shared" si="13"/>
        <v>144738342450.95999</v>
      </c>
      <c r="G47" s="10">
        <f t="shared" si="13"/>
        <v>208262963955.69</v>
      </c>
      <c r="H47" s="10">
        <f t="shared" si="13"/>
        <v>259297504024.21051</v>
      </c>
      <c r="I47" s="10">
        <f t="shared" si="13"/>
        <v>211055671038.61063</v>
      </c>
      <c r="J47" s="10">
        <f t="shared" si="13"/>
        <v>215048332199.66898</v>
      </c>
      <c r="K47" s="10">
        <f t="shared" si="13"/>
        <v>218891993374.961</v>
      </c>
      <c r="L47" s="10">
        <f t="shared" si="13"/>
        <v>222903120161.32581</v>
      </c>
      <c r="M47" s="10">
        <f t="shared" si="13"/>
        <v>227085693411.57925</v>
      </c>
      <c r="N47" s="11">
        <f t="shared" si="13"/>
        <v>231443834266.43201</v>
      </c>
    </row>
    <row r="48" spans="2:14" x14ac:dyDescent="0.2">
      <c r="I48" s="3"/>
    </row>
    <row r="49" spans="2:14" ht="12.75" thickBot="1" x14ac:dyDescent="0.25">
      <c r="B49" s="4"/>
      <c r="C49" s="5">
        <v>2009</v>
      </c>
      <c r="D49" s="5">
        <v>2010</v>
      </c>
      <c r="E49" s="5">
        <v>2011</v>
      </c>
      <c r="F49" s="5">
        <v>2012</v>
      </c>
      <c r="G49" s="5">
        <v>2013</v>
      </c>
      <c r="H49" s="5">
        <v>2014</v>
      </c>
      <c r="I49" s="5">
        <v>2015</v>
      </c>
      <c r="J49" s="5">
        <v>2016</v>
      </c>
      <c r="K49" s="5">
        <v>2017</v>
      </c>
      <c r="L49" s="5">
        <v>2018</v>
      </c>
      <c r="M49" s="5">
        <v>2019</v>
      </c>
      <c r="N49" s="5">
        <v>2020</v>
      </c>
    </row>
    <row r="50" spans="2:14" ht="12.75" x14ac:dyDescent="0.2">
      <c r="B50" s="38" t="s">
        <v>115</v>
      </c>
      <c r="C50" s="19">
        <f>+C51+C65+C95+C102</f>
        <v>124907828672.76999</v>
      </c>
      <c r="D50" s="19">
        <f t="shared" ref="D50:N50" si="14">+D51+D65+D95+D102</f>
        <v>129144376194.27</v>
      </c>
      <c r="E50" s="19">
        <f t="shared" si="14"/>
        <v>146735471835</v>
      </c>
      <c r="F50" s="19">
        <f t="shared" si="14"/>
        <v>143024512538</v>
      </c>
      <c r="G50" s="19">
        <f t="shared" si="14"/>
        <v>205310223181.46002</v>
      </c>
      <c r="H50" s="19">
        <f t="shared" si="14"/>
        <v>212319756252</v>
      </c>
      <c r="I50" s="19">
        <f t="shared" si="14"/>
        <v>201970848328.87167</v>
      </c>
      <c r="J50" s="19">
        <f t="shared" si="14"/>
        <v>207705572955.60382</v>
      </c>
      <c r="K50" s="19">
        <f t="shared" si="14"/>
        <v>213752668211.46323</v>
      </c>
      <c r="L50" s="19">
        <f t="shared" si="14"/>
        <v>210266966367.11264</v>
      </c>
      <c r="M50" s="19">
        <f t="shared" si="14"/>
        <v>214205009874.60416</v>
      </c>
      <c r="N50" s="20">
        <f t="shared" si="14"/>
        <v>220248797162.62604</v>
      </c>
    </row>
    <row r="51" spans="2:14" ht="24" x14ac:dyDescent="0.2">
      <c r="B51" s="21" t="s">
        <v>35</v>
      </c>
      <c r="C51" s="22">
        <f t="shared" ref="C51:N51" si="15">+C52+C53+C54+C55+C60+C61+C62+C63+C64</f>
        <v>52778860797.769997</v>
      </c>
      <c r="D51" s="22">
        <f t="shared" si="15"/>
        <v>53251822804</v>
      </c>
      <c r="E51" s="22">
        <f t="shared" si="15"/>
        <v>60093746839</v>
      </c>
      <c r="F51" s="22">
        <f t="shared" si="15"/>
        <v>63697478486</v>
      </c>
      <c r="G51" s="22">
        <f t="shared" si="15"/>
        <v>72522507007</v>
      </c>
      <c r="H51" s="22">
        <f t="shared" si="15"/>
        <v>85359503362</v>
      </c>
      <c r="I51" s="22">
        <f t="shared" si="15"/>
        <v>90235318385.269989</v>
      </c>
      <c r="J51" s="22">
        <f t="shared" si="15"/>
        <v>93440354253.162796</v>
      </c>
      <c r="K51" s="22">
        <f t="shared" si="15"/>
        <v>96798808473.470825</v>
      </c>
      <c r="L51" s="22">
        <f t="shared" si="15"/>
        <v>100321869333.55014</v>
      </c>
      <c r="M51" s="22">
        <f t="shared" si="15"/>
        <v>104021818129.10745</v>
      </c>
      <c r="N51" s="23">
        <f t="shared" si="15"/>
        <v>107912149050.81987</v>
      </c>
    </row>
    <row r="52" spans="2:14" hidden="1" x14ac:dyDescent="0.2">
      <c r="B52" s="21" t="s">
        <v>36</v>
      </c>
      <c r="C52" s="22">
        <v>22959783381</v>
      </c>
      <c r="D52" s="22">
        <v>22158594550</v>
      </c>
      <c r="E52" s="22">
        <v>22260834078</v>
      </c>
      <c r="F52" s="24">
        <v>23695160909</v>
      </c>
      <c r="G52" s="24">
        <v>28239477353</v>
      </c>
      <c r="H52" s="24">
        <v>33909067070</v>
      </c>
      <c r="I52" s="24">
        <v>35455358310.887848</v>
      </c>
      <c r="J52" s="24">
        <f>+I52*1.03</f>
        <v>36519019060.214485</v>
      </c>
      <c r="K52" s="24">
        <f>+J52*1.03</f>
        <v>37614589632.02092</v>
      </c>
      <c r="L52" s="24">
        <f>+K52*1.03</f>
        <v>38743027320.981552</v>
      </c>
      <c r="M52" s="24">
        <f>+L52*1.03</f>
        <v>39905318140.611</v>
      </c>
      <c r="N52" s="25">
        <f>+M52*1.03</f>
        <v>41102477684.82933</v>
      </c>
    </row>
    <row r="53" spans="2:14" ht="24" hidden="1" x14ac:dyDescent="0.2">
      <c r="B53" s="21" t="s">
        <v>37</v>
      </c>
      <c r="C53" s="22">
        <v>11023860811</v>
      </c>
      <c r="D53" s="22">
        <v>10781795914</v>
      </c>
      <c r="E53" s="22">
        <v>10358703296</v>
      </c>
      <c r="F53" s="24">
        <v>11720739267</v>
      </c>
      <c r="G53" s="24">
        <v>14053272674</v>
      </c>
      <c r="H53" s="24">
        <v>18373166289</v>
      </c>
      <c r="I53" s="24">
        <v>18395342048.882156</v>
      </c>
      <c r="J53" s="24">
        <f t="shared" ref="J53:N54" si="16">+I53*1.03</f>
        <v>18947202310.348621</v>
      </c>
      <c r="K53" s="24">
        <f t="shared" si="16"/>
        <v>19515618379.659081</v>
      </c>
      <c r="L53" s="24">
        <f t="shared" si="16"/>
        <v>20101086931.048855</v>
      </c>
      <c r="M53" s="24">
        <f t="shared" si="16"/>
        <v>20704119538.98032</v>
      </c>
      <c r="N53" s="25">
        <f t="shared" si="16"/>
        <v>21325243125.149731</v>
      </c>
    </row>
    <row r="54" spans="2:14" ht="36.950000000000003" hidden="1" customHeight="1" x14ac:dyDescent="0.2">
      <c r="B54" s="21" t="s">
        <v>38</v>
      </c>
      <c r="C54" s="22">
        <v>93721299</v>
      </c>
      <c r="D54" s="22">
        <v>100306044</v>
      </c>
      <c r="E54" s="22">
        <v>107990887</v>
      </c>
      <c r="F54" s="24">
        <v>110655104</v>
      </c>
      <c r="G54" s="24">
        <v>115534680</v>
      </c>
      <c r="H54" s="24">
        <v>103278689</v>
      </c>
      <c r="I54" s="24">
        <v>115155738.235</v>
      </c>
      <c r="J54" s="24">
        <f t="shared" si="16"/>
        <v>118610410.38205001</v>
      </c>
      <c r="K54" s="24">
        <f t="shared" si="16"/>
        <v>122168722.69351152</v>
      </c>
      <c r="L54" s="24">
        <f t="shared" si="16"/>
        <v>125833784.37431687</v>
      </c>
      <c r="M54" s="24">
        <f t="shared" si="16"/>
        <v>129608797.90554638</v>
      </c>
      <c r="N54" s="25">
        <f t="shared" si="16"/>
        <v>133497061.84271277</v>
      </c>
    </row>
    <row r="55" spans="2:14" hidden="1" x14ac:dyDescent="0.2">
      <c r="B55" s="21" t="s">
        <v>39</v>
      </c>
      <c r="C55" s="22">
        <f>+C56+C57+C58+C59</f>
        <v>6311113797</v>
      </c>
      <c r="D55" s="22">
        <f t="shared" ref="D55:N55" si="17">+D56+D57+D58+D59</f>
        <v>7804312166</v>
      </c>
      <c r="E55" s="22">
        <f t="shared" si="17"/>
        <v>10348353333</v>
      </c>
      <c r="F55" s="22">
        <f t="shared" si="17"/>
        <v>10277310602</v>
      </c>
      <c r="G55" s="22">
        <f t="shared" si="17"/>
        <v>9813776509</v>
      </c>
      <c r="H55" s="22">
        <f t="shared" si="17"/>
        <v>11095924214</v>
      </c>
      <c r="I55" s="22">
        <f t="shared" si="17"/>
        <v>11875417470.764999</v>
      </c>
      <c r="J55" s="22">
        <f t="shared" si="17"/>
        <v>12729656311.222626</v>
      </c>
      <c r="K55" s="22">
        <f t="shared" si="17"/>
        <v>13666789593.272469</v>
      </c>
      <c r="L55" s="22">
        <f t="shared" si="17"/>
        <v>14695889886.94582</v>
      </c>
      <c r="M55" s="22">
        <f t="shared" si="17"/>
        <v>15827059299.105015</v>
      </c>
      <c r="N55" s="23">
        <f t="shared" si="17"/>
        <v>17071547455.917332</v>
      </c>
    </row>
    <row r="56" spans="2:14" hidden="1" x14ac:dyDescent="0.2">
      <c r="B56" s="26" t="s">
        <v>40</v>
      </c>
      <c r="C56" s="27">
        <v>1608346690</v>
      </c>
      <c r="D56" s="27">
        <v>1382859643</v>
      </c>
      <c r="E56" s="27">
        <v>1594848412</v>
      </c>
      <c r="F56" s="28">
        <v>2246743411</v>
      </c>
      <c r="G56" s="28">
        <v>2150588585</v>
      </c>
      <c r="H56" s="28">
        <v>2308255318</v>
      </c>
      <c r="I56" s="28">
        <f>+H56*1.03</f>
        <v>2377502977.54</v>
      </c>
      <c r="J56" s="28">
        <f t="shared" ref="J56:N57" si="18">+I56*1.03</f>
        <v>2448828066.8662</v>
      </c>
      <c r="K56" s="28">
        <f t="shared" si="18"/>
        <v>2522292908.8721862</v>
      </c>
      <c r="L56" s="28">
        <f t="shared" si="18"/>
        <v>2597961696.1383519</v>
      </c>
      <c r="M56" s="28">
        <f t="shared" si="18"/>
        <v>2675900547.0225024</v>
      </c>
      <c r="N56" s="29">
        <f t="shared" si="18"/>
        <v>2756177563.4331775</v>
      </c>
    </row>
    <row r="57" spans="2:14" ht="24" hidden="1" x14ac:dyDescent="0.2">
      <c r="B57" s="26" t="s">
        <v>41</v>
      </c>
      <c r="C57" s="27">
        <v>1646407620</v>
      </c>
      <c r="D57" s="27">
        <v>2877700664</v>
      </c>
      <c r="E57" s="27">
        <v>3598724173</v>
      </c>
      <c r="F57" s="28">
        <v>2275463836</v>
      </c>
      <c r="G57" s="28">
        <v>2768196869</v>
      </c>
      <c r="H57" s="28">
        <v>3533368539</v>
      </c>
      <c r="I57" s="28">
        <f>+H57*1.03</f>
        <v>3639369595.1700001</v>
      </c>
      <c r="J57" s="28">
        <f t="shared" si="18"/>
        <v>3748550683.0251002</v>
      </c>
      <c r="K57" s="28">
        <f t="shared" si="18"/>
        <v>3861007203.5158534</v>
      </c>
      <c r="L57" s="28">
        <f t="shared" si="18"/>
        <v>3976837419.6213293</v>
      </c>
      <c r="M57" s="28">
        <f t="shared" si="18"/>
        <v>4096142542.2099695</v>
      </c>
      <c r="N57" s="29">
        <f t="shared" si="18"/>
        <v>4219026818.4762688</v>
      </c>
    </row>
    <row r="58" spans="2:14" ht="36" hidden="1" x14ac:dyDescent="0.2">
      <c r="B58" s="26" t="s">
        <v>42</v>
      </c>
      <c r="C58" s="27">
        <v>3045287002</v>
      </c>
      <c r="D58" s="27">
        <v>3530393594</v>
      </c>
      <c r="E58" s="27">
        <v>5129488764</v>
      </c>
      <c r="F58" s="28">
        <v>5737684490</v>
      </c>
      <c r="G58" s="28">
        <v>4878748320</v>
      </c>
      <c r="H58" s="28">
        <v>5143300357</v>
      </c>
      <c r="I58" s="28">
        <f t="shared" ref="I58:N64" si="19">+H58*1.115</f>
        <v>5734779898.0550003</v>
      </c>
      <c r="J58" s="28">
        <f t="shared" si="19"/>
        <v>6394279586.3313255</v>
      </c>
      <c r="K58" s="28">
        <f t="shared" si="19"/>
        <v>7129621738.759428</v>
      </c>
      <c r="L58" s="28">
        <f t="shared" si="19"/>
        <v>7949528238.7167625</v>
      </c>
      <c r="M58" s="28">
        <f t="shared" si="19"/>
        <v>8863723986.1691895</v>
      </c>
      <c r="N58" s="29">
        <f t="shared" si="19"/>
        <v>9883052244.5786457</v>
      </c>
    </row>
    <row r="59" spans="2:14" hidden="1" x14ac:dyDescent="0.2">
      <c r="B59" s="26" t="s">
        <v>43</v>
      </c>
      <c r="C59" s="27">
        <v>11072485</v>
      </c>
      <c r="D59" s="27">
        <v>13358265</v>
      </c>
      <c r="E59" s="27">
        <v>25291984</v>
      </c>
      <c r="F59" s="28">
        <v>17418865</v>
      </c>
      <c r="G59" s="28">
        <v>16242735</v>
      </c>
      <c r="H59" s="28">
        <v>111000000</v>
      </c>
      <c r="I59" s="28">
        <f t="shared" si="19"/>
        <v>123765000</v>
      </c>
      <c r="J59" s="28">
        <f t="shared" si="19"/>
        <v>137997975</v>
      </c>
      <c r="K59" s="28">
        <f t="shared" si="19"/>
        <v>153867742.125</v>
      </c>
      <c r="L59" s="28">
        <f t="shared" si="19"/>
        <v>171562532.46937498</v>
      </c>
      <c r="M59" s="28">
        <f t="shared" si="19"/>
        <v>191292223.70335311</v>
      </c>
      <c r="N59" s="29">
        <f t="shared" si="19"/>
        <v>213290829.42923871</v>
      </c>
    </row>
    <row r="60" spans="2:14" ht="24" hidden="1" x14ac:dyDescent="0.2">
      <c r="B60" s="21" t="s">
        <v>44</v>
      </c>
      <c r="C60" s="22">
        <v>4165539855</v>
      </c>
      <c r="D60" s="22">
        <v>4596109178</v>
      </c>
      <c r="E60" s="22">
        <v>5883376883</v>
      </c>
      <c r="F60" s="24">
        <v>7400187158</v>
      </c>
      <c r="G60" s="24">
        <v>7202649732</v>
      </c>
      <c r="H60" s="24">
        <v>6760323988</v>
      </c>
      <c r="I60" s="24">
        <f t="shared" si="19"/>
        <v>7537761246.6199999</v>
      </c>
      <c r="J60" s="24">
        <f>+I60*1.03</f>
        <v>7763894084.0186005</v>
      </c>
      <c r="K60" s="24">
        <f>+J60*1.03</f>
        <v>7996810906.5391588</v>
      </c>
      <c r="L60" s="24">
        <f>+K60*1.03</f>
        <v>8236715233.7353334</v>
      </c>
      <c r="M60" s="24">
        <f>+L60*1.03</f>
        <v>8483816690.7473936</v>
      </c>
      <c r="N60" s="25">
        <f>+M60*1.03</f>
        <v>8738331191.4698162</v>
      </c>
    </row>
    <row r="61" spans="2:14" ht="24" hidden="1" x14ac:dyDescent="0.2">
      <c r="B61" s="21" t="s">
        <v>45</v>
      </c>
      <c r="C61" s="22">
        <v>604416773</v>
      </c>
      <c r="D61" s="22">
        <v>823275747</v>
      </c>
      <c r="E61" s="22">
        <v>2560356253</v>
      </c>
      <c r="F61" s="24">
        <v>1675543895</v>
      </c>
      <c r="G61" s="24">
        <v>3977059357</v>
      </c>
      <c r="H61" s="24">
        <v>3208843270</v>
      </c>
      <c r="I61" s="24">
        <f t="shared" si="19"/>
        <v>3577860246.0500002</v>
      </c>
      <c r="J61" s="24">
        <f t="shared" ref="J61:N64" si="20">+I61*1.03</f>
        <v>3685196053.4315004</v>
      </c>
      <c r="K61" s="24">
        <f t="shared" si="20"/>
        <v>3795751935.0344458</v>
      </c>
      <c r="L61" s="24">
        <f t="shared" si="20"/>
        <v>3909624493.0854793</v>
      </c>
      <c r="M61" s="24">
        <f t="shared" si="20"/>
        <v>4026913227.8780437</v>
      </c>
      <c r="N61" s="25">
        <f t="shared" si="20"/>
        <v>4147720624.714385</v>
      </c>
    </row>
    <row r="62" spans="2:14" ht="24" hidden="1" x14ac:dyDescent="0.2">
      <c r="B62" s="21" t="s">
        <v>46</v>
      </c>
      <c r="C62" s="22">
        <v>3182581017</v>
      </c>
      <c r="D62" s="22">
        <v>3088939562</v>
      </c>
      <c r="E62" s="22">
        <v>3969245901</v>
      </c>
      <c r="F62" s="24">
        <v>4108998400</v>
      </c>
      <c r="G62" s="24">
        <v>4461363790</v>
      </c>
      <c r="H62" s="24">
        <v>5742333577</v>
      </c>
      <c r="I62" s="24">
        <f t="shared" si="19"/>
        <v>6402701938.3549995</v>
      </c>
      <c r="J62" s="24">
        <f t="shared" si="20"/>
        <v>6594782996.5056496</v>
      </c>
      <c r="K62" s="24">
        <f t="shared" si="20"/>
        <v>6792626486.4008188</v>
      </c>
      <c r="L62" s="24">
        <f t="shared" si="20"/>
        <v>6996405280.9928436</v>
      </c>
      <c r="M62" s="24">
        <f t="shared" si="20"/>
        <v>7206297439.4226294</v>
      </c>
      <c r="N62" s="25">
        <f t="shared" si="20"/>
        <v>7422486362.6053085</v>
      </c>
    </row>
    <row r="63" spans="2:14" ht="24" hidden="1" x14ac:dyDescent="0.2">
      <c r="B63" s="21" t="s">
        <v>47</v>
      </c>
      <c r="C63" s="22">
        <v>3565683320.77</v>
      </c>
      <c r="D63" s="22">
        <v>3138364807</v>
      </c>
      <c r="E63" s="22">
        <v>3686586366</v>
      </c>
      <c r="F63" s="24">
        <v>3755180511</v>
      </c>
      <c r="G63" s="24">
        <v>3689039252</v>
      </c>
      <c r="H63" s="24">
        <v>4891617491</v>
      </c>
      <c r="I63" s="24">
        <f t="shared" si="19"/>
        <v>5454153502.4650002</v>
      </c>
      <c r="J63" s="24">
        <f t="shared" si="20"/>
        <v>5617778107.53895</v>
      </c>
      <c r="K63" s="24">
        <f t="shared" si="20"/>
        <v>5786311450.7651186</v>
      </c>
      <c r="L63" s="24">
        <f t="shared" si="20"/>
        <v>5959900794.2880726</v>
      </c>
      <c r="M63" s="24">
        <f t="shared" si="20"/>
        <v>6138697818.1167145</v>
      </c>
      <c r="N63" s="25">
        <f t="shared" si="20"/>
        <v>6322858752.6602163</v>
      </c>
    </row>
    <row r="64" spans="2:14" ht="24" hidden="1" x14ac:dyDescent="0.2">
      <c r="B64" s="21" t="s">
        <v>48</v>
      </c>
      <c r="C64" s="22">
        <v>872160544</v>
      </c>
      <c r="D64" s="22">
        <v>760124836</v>
      </c>
      <c r="E64" s="22">
        <v>918299842</v>
      </c>
      <c r="F64" s="24">
        <v>953702640</v>
      </c>
      <c r="G64" s="24">
        <v>970333660</v>
      </c>
      <c r="H64" s="24">
        <v>1274948774</v>
      </c>
      <c r="I64" s="24">
        <f t="shared" si="19"/>
        <v>1421567883.01</v>
      </c>
      <c r="J64" s="24">
        <f t="shared" si="20"/>
        <v>1464214919.5002999</v>
      </c>
      <c r="K64" s="24">
        <f t="shared" si="20"/>
        <v>1508141367.085309</v>
      </c>
      <c r="L64" s="24">
        <f t="shared" si="20"/>
        <v>1553385608.0978684</v>
      </c>
      <c r="M64" s="24">
        <f t="shared" si="20"/>
        <v>1599987176.3408046</v>
      </c>
      <c r="N64" s="25">
        <f t="shared" si="20"/>
        <v>1647986791.6310287</v>
      </c>
    </row>
    <row r="65" spans="2:14" x14ac:dyDescent="0.2">
      <c r="B65" s="21" t="s">
        <v>49</v>
      </c>
      <c r="C65" s="22">
        <f>+C66+C67+C68+C69+C70+C71+C72+C73+C74+C75+C76+C77+C78+C79</f>
        <v>8882954417</v>
      </c>
      <c r="D65" s="22">
        <f t="shared" ref="D65:N65" si="21">+D66+D67+D68+D69+D70+D71+D72+D73+D74+D75+D76+D77+D78+D79</f>
        <v>10084048765.27</v>
      </c>
      <c r="E65" s="22">
        <f t="shared" si="21"/>
        <v>13875287052</v>
      </c>
      <c r="F65" s="22">
        <f t="shared" si="21"/>
        <v>12466599120</v>
      </c>
      <c r="G65" s="22">
        <f t="shared" si="21"/>
        <v>18837171499.129997</v>
      </c>
      <c r="H65" s="22">
        <f t="shared" si="21"/>
        <v>23153394941</v>
      </c>
      <c r="I65" s="22">
        <f t="shared" si="21"/>
        <v>24106333789.230003</v>
      </c>
      <c r="J65" s="22">
        <f t="shared" si="21"/>
        <v>24833643302.906898</v>
      </c>
      <c r="K65" s="22">
        <f t="shared" si="21"/>
        <v>25583184051.99411</v>
      </c>
      <c r="L65" s="22">
        <f t="shared" si="21"/>
        <v>26355664168.553932</v>
      </c>
      <c r="M65" s="22">
        <f t="shared" si="21"/>
        <v>27151817148.11055</v>
      </c>
      <c r="N65" s="23">
        <f t="shared" si="21"/>
        <v>27972403022.503864</v>
      </c>
    </row>
    <row r="66" spans="2:14" hidden="1" x14ac:dyDescent="0.2">
      <c r="B66" s="21" t="s">
        <v>50</v>
      </c>
      <c r="C66" s="22">
        <v>15675447</v>
      </c>
      <c r="D66" s="22">
        <v>163545043</v>
      </c>
      <c r="E66" s="22">
        <v>669958189</v>
      </c>
      <c r="F66" s="24">
        <v>417025626</v>
      </c>
      <c r="G66" s="24">
        <v>493637685</v>
      </c>
      <c r="H66" s="24">
        <v>1097298969</v>
      </c>
      <c r="I66" s="24">
        <f t="shared" ref="I66:N78" si="22">+H66*1.03</f>
        <v>1130217938.0699999</v>
      </c>
      <c r="J66" s="24">
        <f t="shared" si="22"/>
        <v>1164124476.2121</v>
      </c>
      <c r="K66" s="24">
        <f t="shared" si="22"/>
        <v>1199048210.4984632</v>
      </c>
      <c r="L66" s="24">
        <f t="shared" si="22"/>
        <v>1235019656.8134172</v>
      </c>
      <c r="M66" s="24">
        <f t="shared" si="22"/>
        <v>1272070246.5178196</v>
      </c>
      <c r="N66" s="25">
        <f t="shared" si="22"/>
        <v>1310232353.9133542</v>
      </c>
    </row>
    <row r="67" spans="2:14" hidden="1" x14ac:dyDescent="0.2">
      <c r="B67" s="21" t="s">
        <v>51</v>
      </c>
      <c r="C67" s="22">
        <v>444000</v>
      </c>
      <c r="D67" s="22">
        <v>984000</v>
      </c>
      <c r="E67" s="22">
        <v>4655600</v>
      </c>
      <c r="F67" s="24">
        <v>0</v>
      </c>
      <c r="G67" s="24">
        <v>679789</v>
      </c>
      <c r="H67" s="24">
        <v>0</v>
      </c>
      <c r="I67" s="24">
        <f t="shared" si="22"/>
        <v>0</v>
      </c>
      <c r="J67" s="24">
        <f t="shared" si="22"/>
        <v>0</v>
      </c>
      <c r="K67" s="24">
        <f t="shared" si="22"/>
        <v>0</v>
      </c>
      <c r="L67" s="24">
        <f t="shared" si="22"/>
        <v>0</v>
      </c>
      <c r="M67" s="24">
        <f t="shared" si="22"/>
        <v>0</v>
      </c>
      <c r="N67" s="25">
        <f t="shared" si="22"/>
        <v>0</v>
      </c>
    </row>
    <row r="68" spans="2:14" ht="24" hidden="1" x14ac:dyDescent="0.2">
      <c r="B68" s="21" t="s">
        <v>52</v>
      </c>
      <c r="C68" s="22">
        <v>0</v>
      </c>
      <c r="D68" s="22">
        <v>147826768.16</v>
      </c>
      <c r="E68" s="22">
        <v>23293760</v>
      </c>
      <c r="F68" s="24">
        <v>54811644</v>
      </c>
      <c r="G68" s="24">
        <v>7217102</v>
      </c>
      <c r="H68" s="24">
        <v>100000000</v>
      </c>
      <c r="I68" s="24">
        <f t="shared" si="22"/>
        <v>103000000</v>
      </c>
      <c r="J68" s="24">
        <f t="shared" si="22"/>
        <v>106090000</v>
      </c>
      <c r="K68" s="24">
        <f t="shared" si="22"/>
        <v>109272700</v>
      </c>
      <c r="L68" s="24">
        <f t="shared" si="22"/>
        <v>112550881</v>
      </c>
      <c r="M68" s="24">
        <f t="shared" si="22"/>
        <v>115927407.43000001</v>
      </c>
      <c r="N68" s="25">
        <f t="shared" si="22"/>
        <v>119405229.65290001</v>
      </c>
    </row>
    <row r="69" spans="2:14" ht="24" hidden="1" x14ac:dyDescent="0.2">
      <c r="B69" s="21" t="s">
        <v>53</v>
      </c>
      <c r="C69" s="22">
        <v>538143955</v>
      </c>
      <c r="D69" s="22">
        <v>624659658.20000005</v>
      </c>
      <c r="E69" s="22">
        <v>762270876</v>
      </c>
      <c r="F69" s="24">
        <v>1160334031</v>
      </c>
      <c r="G69" s="24">
        <v>1010863327.37</v>
      </c>
      <c r="H69" s="24">
        <v>3408541000</v>
      </c>
      <c r="I69" s="24">
        <f t="shared" si="22"/>
        <v>3510797230</v>
      </c>
      <c r="J69" s="24">
        <f t="shared" si="22"/>
        <v>3616121146.9000001</v>
      </c>
      <c r="K69" s="24">
        <f t="shared" si="22"/>
        <v>3724604781.3070002</v>
      </c>
      <c r="L69" s="24">
        <f t="shared" si="22"/>
        <v>3836342924.7462101</v>
      </c>
      <c r="M69" s="24">
        <f t="shared" si="22"/>
        <v>3951433212.4885964</v>
      </c>
      <c r="N69" s="25">
        <f t="shared" si="22"/>
        <v>4069976208.8632545</v>
      </c>
    </row>
    <row r="70" spans="2:14" ht="24" hidden="1" x14ac:dyDescent="0.2">
      <c r="B70" s="21" t="s">
        <v>54</v>
      </c>
      <c r="C70" s="22">
        <v>161212156</v>
      </c>
      <c r="D70" s="22">
        <v>33842950</v>
      </c>
      <c r="E70" s="22">
        <v>579935923</v>
      </c>
      <c r="F70" s="24">
        <v>457663924</v>
      </c>
      <c r="G70" s="24">
        <v>1800191689.3599999</v>
      </c>
      <c r="H70" s="24">
        <v>897154130</v>
      </c>
      <c r="I70" s="24">
        <f t="shared" si="22"/>
        <v>924068753.89999998</v>
      </c>
      <c r="J70" s="24">
        <f t="shared" si="22"/>
        <v>951790816.51699996</v>
      </c>
      <c r="K70" s="24">
        <f t="shared" si="22"/>
        <v>980344541.01250994</v>
      </c>
      <c r="L70" s="24">
        <f t="shared" si="22"/>
        <v>1009754877.2428852</v>
      </c>
      <c r="M70" s="24">
        <f t="shared" si="22"/>
        <v>1040047523.5601718</v>
      </c>
      <c r="N70" s="25">
        <f t="shared" si="22"/>
        <v>1071248949.2669771</v>
      </c>
    </row>
    <row r="71" spans="2:14" ht="24" hidden="1" x14ac:dyDescent="0.2">
      <c r="B71" s="21" t="s">
        <v>55</v>
      </c>
      <c r="C71" s="22">
        <v>62969421</v>
      </c>
      <c r="D71" s="22">
        <v>110314912</v>
      </c>
      <c r="E71" s="22">
        <v>364680632</v>
      </c>
      <c r="F71" s="24">
        <v>288678449</v>
      </c>
      <c r="G71" s="24">
        <v>532987320.39999998</v>
      </c>
      <c r="H71" s="24">
        <v>574420000</v>
      </c>
      <c r="I71" s="24">
        <f t="shared" si="22"/>
        <v>591652600</v>
      </c>
      <c r="J71" s="24">
        <f t="shared" si="22"/>
        <v>609402178</v>
      </c>
      <c r="K71" s="24">
        <f t="shared" si="22"/>
        <v>627684243.34000003</v>
      </c>
      <c r="L71" s="24">
        <f t="shared" si="22"/>
        <v>646514770.64020002</v>
      </c>
      <c r="M71" s="24">
        <f t="shared" si="22"/>
        <v>665910213.75940609</v>
      </c>
      <c r="N71" s="25">
        <f t="shared" si="22"/>
        <v>685887520.17218828</v>
      </c>
    </row>
    <row r="72" spans="2:14" ht="24" hidden="1" x14ac:dyDescent="0.2">
      <c r="B72" s="21" t="s">
        <v>56</v>
      </c>
      <c r="C72" s="22">
        <v>365899012</v>
      </c>
      <c r="D72" s="22">
        <v>233849741.68000001</v>
      </c>
      <c r="E72" s="22">
        <v>333111279</v>
      </c>
      <c r="F72" s="24">
        <v>410194170</v>
      </c>
      <c r="G72" s="24">
        <v>498622676</v>
      </c>
      <c r="H72" s="24">
        <v>1258000000</v>
      </c>
      <c r="I72" s="24">
        <f t="shared" si="22"/>
        <v>1295740000</v>
      </c>
      <c r="J72" s="24">
        <f t="shared" si="22"/>
        <v>1334612200</v>
      </c>
      <c r="K72" s="24">
        <f t="shared" si="22"/>
        <v>1374650566</v>
      </c>
      <c r="L72" s="24">
        <f t="shared" si="22"/>
        <v>1415890082.98</v>
      </c>
      <c r="M72" s="24">
        <f t="shared" si="22"/>
        <v>1458366785.4694002</v>
      </c>
      <c r="N72" s="25">
        <f t="shared" si="22"/>
        <v>1502117789.0334823</v>
      </c>
    </row>
    <row r="73" spans="2:14" ht="24" hidden="1" x14ac:dyDescent="0.2">
      <c r="B73" s="21" t="s">
        <v>57</v>
      </c>
      <c r="C73" s="22">
        <v>1572188215</v>
      </c>
      <c r="D73" s="22">
        <v>2439841435</v>
      </c>
      <c r="E73" s="22">
        <v>2203097756</v>
      </c>
      <c r="F73" s="24">
        <v>2708667138</v>
      </c>
      <c r="G73" s="24">
        <v>2749370001</v>
      </c>
      <c r="H73" s="24">
        <v>1577680000</v>
      </c>
      <c r="I73" s="24">
        <f t="shared" si="22"/>
        <v>1625010400</v>
      </c>
      <c r="J73" s="24">
        <f t="shared" si="22"/>
        <v>1673760712</v>
      </c>
      <c r="K73" s="24">
        <f t="shared" si="22"/>
        <v>1723973533.3600001</v>
      </c>
      <c r="L73" s="24">
        <f t="shared" si="22"/>
        <v>1775692739.3608003</v>
      </c>
      <c r="M73" s="24">
        <f t="shared" si="22"/>
        <v>1828963521.5416243</v>
      </c>
      <c r="N73" s="25">
        <f t="shared" si="22"/>
        <v>1883832427.1878731</v>
      </c>
    </row>
    <row r="74" spans="2:14" hidden="1" x14ac:dyDescent="0.2">
      <c r="B74" s="21" t="s">
        <v>58</v>
      </c>
      <c r="C74" s="22">
        <v>401015530</v>
      </c>
      <c r="D74" s="22">
        <v>544139300</v>
      </c>
      <c r="E74" s="22">
        <v>284951814</v>
      </c>
      <c r="F74" s="24">
        <v>524430154</v>
      </c>
      <c r="G74" s="24">
        <v>568026088</v>
      </c>
      <c r="H74" s="24">
        <v>430788200</v>
      </c>
      <c r="I74" s="24">
        <f t="shared" si="22"/>
        <v>443711846</v>
      </c>
      <c r="J74" s="24">
        <f t="shared" si="22"/>
        <v>457023201.38</v>
      </c>
      <c r="K74" s="24">
        <f t="shared" si="22"/>
        <v>470733897.42140001</v>
      </c>
      <c r="L74" s="24">
        <f t="shared" si="22"/>
        <v>484855914.344042</v>
      </c>
      <c r="M74" s="24">
        <f t="shared" si="22"/>
        <v>499401591.77436328</v>
      </c>
      <c r="N74" s="25">
        <f t="shared" si="22"/>
        <v>514383639.52759421</v>
      </c>
    </row>
    <row r="75" spans="2:14" ht="24" hidden="1" x14ac:dyDescent="0.2">
      <c r="B75" s="21" t="s">
        <v>59</v>
      </c>
      <c r="C75" s="22">
        <v>109374903</v>
      </c>
      <c r="D75" s="22">
        <v>97996188</v>
      </c>
      <c r="E75" s="22">
        <v>143547558</v>
      </c>
      <c r="F75" s="24">
        <v>87768188</v>
      </c>
      <c r="G75" s="24">
        <v>158461003</v>
      </c>
      <c r="H75" s="24">
        <v>500350000</v>
      </c>
      <c r="I75" s="24">
        <f t="shared" si="22"/>
        <v>515360500</v>
      </c>
      <c r="J75" s="24">
        <f t="shared" si="22"/>
        <v>530821315</v>
      </c>
      <c r="K75" s="24">
        <f t="shared" si="22"/>
        <v>546745954.45000005</v>
      </c>
      <c r="L75" s="24">
        <f t="shared" si="22"/>
        <v>563148333.08350003</v>
      </c>
      <c r="M75" s="24">
        <f t="shared" si="22"/>
        <v>580042783.0760051</v>
      </c>
      <c r="N75" s="25">
        <f t="shared" si="22"/>
        <v>597444066.56828523</v>
      </c>
    </row>
    <row r="76" spans="2:14" ht="24" hidden="1" x14ac:dyDescent="0.2">
      <c r="B76" s="21" t="s">
        <v>60</v>
      </c>
      <c r="C76" s="22">
        <v>717950387</v>
      </c>
      <c r="D76" s="22">
        <v>570858358</v>
      </c>
      <c r="E76" s="22">
        <v>1114917050</v>
      </c>
      <c r="F76" s="24">
        <v>1086595507</v>
      </c>
      <c r="G76" s="24">
        <v>1610731527</v>
      </c>
      <c r="H76" s="24">
        <v>2728498200</v>
      </c>
      <c r="I76" s="24">
        <f t="shared" si="22"/>
        <v>2810353146</v>
      </c>
      <c r="J76" s="24">
        <f t="shared" si="22"/>
        <v>2894663740.3800001</v>
      </c>
      <c r="K76" s="24">
        <f t="shared" si="22"/>
        <v>2981503652.5914001</v>
      </c>
      <c r="L76" s="24">
        <f t="shared" si="22"/>
        <v>3070948762.1691422</v>
      </c>
      <c r="M76" s="24">
        <f t="shared" si="22"/>
        <v>3163077225.0342164</v>
      </c>
      <c r="N76" s="25">
        <f t="shared" si="22"/>
        <v>3257969541.785243</v>
      </c>
    </row>
    <row r="77" spans="2:14" ht="24" hidden="1" x14ac:dyDescent="0.2">
      <c r="B77" s="21" t="s">
        <v>61</v>
      </c>
      <c r="C77" s="22">
        <v>8398984</v>
      </c>
      <c r="D77" s="22">
        <v>17709787</v>
      </c>
      <c r="E77" s="22">
        <v>6963378</v>
      </c>
      <c r="F77" s="24">
        <v>4000000</v>
      </c>
      <c r="G77" s="24">
        <v>12500000</v>
      </c>
      <c r="H77" s="24">
        <v>24000000</v>
      </c>
      <c r="I77" s="24">
        <f t="shared" si="22"/>
        <v>24720000</v>
      </c>
      <c r="J77" s="24">
        <f t="shared" si="22"/>
        <v>25461600</v>
      </c>
      <c r="K77" s="24">
        <f t="shared" si="22"/>
        <v>26225448</v>
      </c>
      <c r="L77" s="24">
        <f t="shared" si="22"/>
        <v>27012211.440000001</v>
      </c>
      <c r="M77" s="24">
        <f t="shared" si="22"/>
        <v>27822577.783200003</v>
      </c>
      <c r="N77" s="25">
        <f t="shared" si="22"/>
        <v>28657255.116696004</v>
      </c>
    </row>
    <row r="78" spans="2:14" ht="24" hidden="1" x14ac:dyDescent="0.2">
      <c r="B78" s="21" t="s">
        <v>62</v>
      </c>
      <c r="C78" s="22">
        <v>505424029</v>
      </c>
      <c r="D78" s="22">
        <v>516200309.31</v>
      </c>
      <c r="E78" s="22">
        <v>2867767643</v>
      </c>
      <c r="F78" s="24">
        <v>772075003</v>
      </c>
      <c r="G78" s="24">
        <v>506505757</v>
      </c>
      <c r="H78" s="24">
        <v>641251254</v>
      </c>
      <c r="I78" s="24">
        <f t="shared" si="22"/>
        <v>660488791.62</v>
      </c>
      <c r="J78" s="24">
        <f t="shared" si="22"/>
        <v>680303455.36860001</v>
      </c>
      <c r="K78" s="24">
        <f t="shared" si="22"/>
        <v>700712559.02965808</v>
      </c>
      <c r="L78" s="24">
        <f t="shared" si="22"/>
        <v>721733935.80054784</v>
      </c>
      <c r="M78" s="24">
        <f t="shared" si="22"/>
        <v>743385953.87456429</v>
      </c>
      <c r="N78" s="25">
        <f t="shared" si="22"/>
        <v>765687532.49080122</v>
      </c>
    </row>
    <row r="79" spans="2:14" ht="24" hidden="1" x14ac:dyDescent="0.2">
      <c r="B79" s="21" t="s">
        <v>63</v>
      </c>
      <c r="C79" s="22">
        <f>+C80+C81+C82+C83+C84+C85+C86+C87+C88+C89+C90+C91+C92+C93+C94</f>
        <v>4424258378</v>
      </c>
      <c r="D79" s="22">
        <f t="shared" ref="D79:N79" si="23">+D80+D81+D82+D83+D84+D85+D86+D87+D88+D89+D90+D91+D92+D93+D94</f>
        <v>4582280314.9200001</v>
      </c>
      <c r="E79" s="22">
        <f t="shared" si="23"/>
        <v>4516135594</v>
      </c>
      <c r="F79" s="22">
        <f t="shared" si="23"/>
        <v>4494355286</v>
      </c>
      <c r="G79" s="22">
        <f t="shared" si="23"/>
        <v>8887377534</v>
      </c>
      <c r="H79" s="22">
        <f t="shared" si="23"/>
        <v>9915413188</v>
      </c>
      <c r="I79" s="22">
        <f t="shared" si="23"/>
        <v>10471212583.640001</v>
      </c>
      <c r="J79" s="22">
        <f t="shared" si="23"/>
        <v>10789468461.149199</v>
      </c>
      <c r="K79" s="22">
        <f t="shared" si="23"/>
        <v>11117683964.983675</v>
      </c>
      <c r="L79" s="22">
        <f t="shared" si="23"/>
        <v>11456199078.933187</v>
      </c>
      <c r="M79" s="22">
        <f t="shared" si="23"/>
        <v>11805368105.801182</v>
      </c>
      <c r="N79" s="23">
        <f t="shared" si="23"/>
        <v>12165560508.925219</v>
      </c>
    </row>
    <row r="80" spans="2:14" ht="24" hidden="1" x14ac:dyDescent="0.2">
      <c r="B80" s="26" t="s">
        <v>64</v>
      </c>
      <c r="C80" s="27">
        <v>25054166</v>
      </c>
      <c r="D80" s="27">
        <v>13468559</v>
      </c>
      <c r="E80" s="27">
        <v>26118240</v>
      </c>
      <c r="F80" s="28">
        <v>24414910</v>
      </c>
      <c r="G80" s="28">
        <v>51291955</v>
      </c>
      <c r="H80" s="28">
        <v>100000000</v>
      </c>
      <c r="I80" s="28">
        <f t="shared" ref="I80:N89" si="24">+H80*1.03</f>
        <v>103000000</v>
      </c>
      <c r="J80" s="28">
        <f t="shared" si="24"/>
        <v>106090000</v>
      </c>
      <c r="K80" s="28">
        <f t="shared" si="24"/>
        <v>109272700</v>
      </c>
      <c r="L80" s="28">
        <f t="shared" si="24"/>
        <v>112550881</v>
      </c>
      <c r="M80" s="28">
        <f t="shared" si="24"/>
        <v>115927407.43000001</v>
      </c>
      <c r="N80" s="29">
        <f t="shared" si="24"/>
        <v>119405229.65290001</v>
      </c>
    </row>
    <row r="81" spans="2:14" ht="24" hidden="1" x14ac:dyDescent="0.2">
      <c r="B81" s="26" t="s">
        <v>65</v>
      </c>
      <c r="C81" s="27">
        <v>23434656</v>
      </c>
      <c r="D81" s="27">
        <v>19372001</v>
      </c>
      <c r="E81" s="27">
        <v>27299370</v>
      </c>
      <c r="F81" s="28">
        <v>51267032</v>
      </c>
      <c r="G81" s="28">
        <v>58525771</v>
      </c>
      <c r="H81" s="28">
        <v>100000000</v>
      </c>
      <c r="I81" s="28">
        <f t="shared" si="24"/>
        <v>103000000</v>
      </c>
      <c r="J81" s="28">
        <f t="shared" si="24"/>
        <v>106090000</v>
      </c>
      <c r="K81" s="28">
        <f t="shared" si="24"/>
        <v>109272700</v>
      </c>
      <c r="L81" s="28">
        <f t="shared" si="24"/>
        <v>112550881</v>
      </c>
      <c r="M81" s="28">
        <f t="shared" si="24"/>
        <v>115927407.43000001</v>
      </c>
      <c r="N81" s="29">
        <f t="shared" si="24"/>
        <v>119405229.65290001</v>
      </c>
    </row>
    <row r="82" spans="2:14" ht="24" hidden="1" x14ac:dyDescent="0.2">
      <c r="B82" s="26" t="s">
        <v>66</v>
      </c>
      <c r="C82" s="27">
        <v>70232621</v>
      </c>
      <c r="D82" s="27">
        <v>106273197</v>
      </c>
      <c r="E82" s="27">
        <v>250921943</v>
      </c>
      <c r="F82" s="28">
        <v>276729491</v>
      </c>
      <c r="G82" s="28">
        <v>481878364</v>
      </c>
      <c r="H82" s="28">
        <v>95375400</v>
      </c>
      <c r="I82" s="28">
        <f t="shared" si="24"/>
        <v>98236662</v>
      </c>
      <c r="J82" s="28">
        <f t="shared" si="24"/>
        <v>101183761.86</v>
      </c>
      <c r="K82" s="28">
        <f t="shared" si="24"/>
        <v>104219274.7158</v>
      </c>
      <c r="L82" s="28">
        <f t="shared" si="24"/>
        <v>107345852.957274</v>
      </c>
      <c r="M82" s="28">
        <f t="shared" si="24"/>
        <v>110566228.54599223</v>
      </c>
      <c r="N82" s="29">
        <f t="shared" si="24"/>
        <v>113883215.40237199</v>
      </c>
    </row>
    <row r="83" spans="2:14" ht="24" hidden="1" x14ac:dyDescent="0.2">
      <c r="B83" s="26" t="s">
        <v>67</v>
      </c>
      <c r="C83" s="27">
        <v>15510224</v>
      </c>
      <c r="D83" s="27">
        <v>26245800</v>
      </c>
      <c r="E83" s="27">
        <v>34854080</v>
      </c>
      <c r="F83" s="28">
        <v>79020768</v>
      </c>
      <c r="G83" s="28">
        <v>36468164</v>
      </c>
      <c r="H83" s="28">
        <v>329922743</v>
      </c>
      <c r="I83" s="28">
        <f t="shared" si="24"/>
        <v>339820425.29000002</v>
      </c>
      <c r="J83" s="28">
        <f t="shared" si="24"/>
        <v>350015038.04870003</v>
      </c>
      <c r="K83" s="28">
        <f t="shared" si="24"/>
        <v>360515489.19016105</v>
      </c>
      <c r="L83" s="28">
        <f t="shared" si="24"/>
        <v>371330953.86586589</v>
      </c>
      <c r="M83" s="28">
        <f t="shared" si="24"/>
        <v>382470882.48184186</v>
      </c>
      <c r="N83" s="29">
        <f t="shared" si="24"/>
        <v>393945008.9562971</v>
      </c>
    </row>
    <row r="84" spans="2:14" ht="24" hidden="1" x14ac:dyDescent="0.2">
      <c r="B84" s="26" t="s">
        <v>68</v>
      </c>
      <c r="C84" s="27">
        <v>204018440</v>
      </c>
      <c r="D84" s="27">
        <v>194136472</v>
      </c>
      <c r="E84" s="27">
        <v>221447014</v>
      </c>
      <c r="F84" s="28">
        <v>216410280</v>
      </c>
      <c r="G84" s="28">
        <v>346687800</v>
      </c>
      <c r="H84" s="28">
        <v>300000000</v>
      </c>
      <c r="I84" s="28">
        <f t="shared" si="24"/>
        <v>309000000</v>
      </c>
      <c r="J84" s="28">
        <f t="shared" si="24"/>
        <v>318270000</v>
      </c>
      <c r="K84" s="28">
        <f t="shared" si="24"/>
        <v>327818100</v>
      </c>
      <c r="L84" s="28">
        <f t="shared" si="24"/>
        <v>337652643</v>
      </c>
      <c r="M84" s="28">
        <f t="shared" si="24"/>
        <v>347782222.29000002</v>
      </c>
      <c r="N84" s="29">
        <f t="shared" si="24"/>
        <v>358215688.95870006</v>
      </c>
    </row>
    <row r="85" spans="2:14" hidden="1" x14ac:dyDescent="0.2">
      <c r="B85" s="26" t="s">
        <v>69</v>
      </c>
      <c r="C85" s="27">
        <v>0</v>
      </c>
      <c r="D85" s="27">
        <v>0</v>
      </c>
      <c r="E85" s="27">
        <v>0</v>
      </c>
      <c r="F85" s="28">
        <v>0</v>
      </c>
      <c r="G85" s="28">
        <v>0</v>
      </c>
      <c r="H85" s="28">
        <v>0</v>
      </c>
      <c r="I85" s="28">
        <f t="shared" si="24"/>
        <v>0</v>
      </c>
      <c r="J85" s="28">
        <f t="shared" si="24"/>
        <v>0</v>
      </c>
      <c r="K85" s="28">
        <f t="shared" si="24"/>
        <v>0</v>
      </c>
      <c r="L85" s="28">
        <f t="shared" si="24"/>
        <v>0</v>
      </c>
      <c r="M85" s="28">
        <f t="shared" si="24"/>
        <v>0</v>
      </c>
      <c r="N85" s="29">
        <f t="shared" si="24"/>
        <v>0</v>
      </c>
    </row>
    <row r="86" spans="2:14" hidden="1" x14ac:dyDescent="0.2">
      <c r="B86" s="26" t="s">
        <v>70</v>
      </c>
      <c r="C86" s="27">
        <v>122632754</v>
      </c>
      <c r="D86" s="27">
        <v>64228328</v>
      </c>
      <c r="E86" s="27">
        <v>77330837</v>
      </c>
      <c r="F86" s="28">
        <v>0</v>
      </c>
      <c r="G86" s="28">
        <v>49341651</v>
      </c>
      <c r="H86" s="28">
        <v>94500000</v>
      </c>
      <c r="I86" s="28">
        <f t="shared" si="24"/>
        <v>97335000</v>
      </c>
      <c r="J86" s="28">
        <f t="shared" si="24"/>
        <v>100255050</v>
      </c>
      <c r="K86" s="28">
        <f t="shared" si="24"/>
        <v>103262701.5</v>
      </c>
      <c r="L86" s="28">
        <f t="shared" si="24"/>
        <v>106360582.545</v>
      </c>
      <c r="M86" s="28">
        <f t="shared" si="24"/>
        <v>109551400.02135001</v>
      </c>
      <c r="N86" s="29">
        <f t="shared" si="24"/>
        <v>112837942.02199051</v>
      </c>
    </row>
    <row r="87" spans="2:14" ht="36" hidden="1" x14ac:dyDescent="0.2">
      <c r="B87" s="26" t="s">
        <v>71</v>
      </c>
      <c r="C87" s="27">
        <v>2075287341</v>
      </c>
      <c r="D87" s="27">
        <v>1966835180.99</v>
      </c>
      <c r="E87" s="27">
        <v>455042886</v>
      </c>
      <c r="F87" s="28">
        <v>802921608</v>
      </c>
      <c r="G87" s="28">
        <v>3545263895</v>
      </c>
      <c r="H87" s="28">
        <v>0</v>
      </c>
      <c r="I87" s="28">
        <f t="shared" si="24"/>
        <v>0</v>
      </c>
      <c r="J87" s="28">
        <f t="shared" si="24"/>
        <v>0</v>
      </c>
      <c r="K87" s="28">
        <f t="shared" si="24"/>
        <v>0</v>
      </c>
      <c r="L87" s="28">
        <f t="shared" si="24"/>
        <v>0</v>
      </c>
      <c r="M87" s="28">
        <f t="shared" si="24"/>
        <v>0</v>
      </c>
      <c r="N87" s="29">
        <f t="shared" si="24"/>
        <v>0</v>
      </c>
    </row>
    <row r="88" spans="2:14" hidden="1" x14ac:dyDescent="0.2">
      <c r="B88" s="26" t="s">
        <v>72</v>
      </c>
      <c r="C88" s="27">
        <v>0</v>
      </c>
      <c r="D88" s="27">
        <v>0</v>
      </c>
      <c r="E88" s="27">
        <v>0</v>
      </c>
      <c r="F88" s="28">
        <v>30700000</v>
      </c>
      <c r="G88" s="28">
        <v>26368327</v>
      </c>
      <c r="H88" s="28">
        <v>512100000</v>
      </c>
      <c r="I88" s="28">
        <f>+H88*1.5</f>
        <v>768150000</v>
      </c>
      <c r="J88" s="28">
        <f t="shared" si="24"/>
        <v>791194500</v>
      </c>
      <c r="K88" s="28">
        <f t="shared" si="24"/>
        <v>814930335</v>
      </c>
      <c r="L88" s="28">
        <f t="shared" si="24"/>
        <v>839378245.05000007</v>
      </c>
      <c r="M88" s="28">
        <f t="shared" si="24"/>
        <v>864559592.40150011</v>
      </c>
      <c r="N88" s="29">
        <f t="shared" si="24"/>
        <v>890496380.17354512</v>
      </c>
    </row>
    <row r="89" spans="2:14" hidden="1" x14ac:dyDescent="0.2">
      <c r="B89" s="26" t="s">
        <v>73</v>
      </c>
      <c r="C89" s="27">
        <v>1888088176</v>
      </c>
      <c r="D89" s="27">
        <v>2191720776.9299998</v>
      </c>
      <c r="E89" s="27">
        <v>3423121224</v>
      </c>
      <c r="F89" s="28">
        <v>3012891197</v>
      </c>
      <c r="G89" s="28">
        <v>4286044757</v>
      </c>
      <c r="H89" s="28">
        <v>7526581322</v>
      </c>
      <c r="I89" s="28">
        <f>+H89*1.03</f>
        <v>7752378761.6599998</v>
      </c>
      <c r="J89" s="28">
        <f t="shared" si="24"/>
        <v>7984950124.5098</v>
      </c>
      <c r="K89" s="28">
        <f t="shared" si="24"/>
        <v>8224498628.2450943</v>
      </c>
      <c r="L89" s="28">
        <f t="shared" si="24"/>
        <v>8471233587.0924473</v>
      </c>
      <c r="M89" s="28">
        <f t="shared" si="24"/>
        <v>8725370594.7052212</v>
      </c>
      <c r="N89" s="29">
        <f t="shared" si="24"/>
        <v>8987131712.5463772</v>
      </c>
    </row>
    <row r="90" spans="2:14" hidden="1" x14ac:dyDescent="0.2">
      <c r="B90" s="26" t="s">
        <v>74</v>
      </c>
      <c r="C90" s="27">
        <v>0</v>
      </c>
      <c r="D90" s="27">
        <v>0</v>
      </c>
      <c r="E90" s="27">
        <v>0</v>
      </c>
      <c r="F90" s="27">
        <v>0</v>
      </c>
      <c r="G90" s="28">
        <v>0</v>
      </c>
      <c r="H90" s="28">
        <v>0</v>
      </c>
      <c r="I90" s="28">
        <f t="shared" ref="I90:N91" si="25">+H90*1.03</f>
        <v>0</v>
      </c>
      <c r="J90" s="28">
        <f t="shared" si="25"/>
        <v>0</v>
      </c>
      <c r="K90" s="28">
        <f t="shared" si="25"/>
        <v>0</v>
      </c>
      <c r="L90" s="28">
        <f t="shared" si="25"/>
        <v>0</v>
      </c>
      <c r="M90" s="28">
        <f t="shared" si="25"/>
        <v>0</v>
      </c>
      <c r="N90" s="29">
        <f t="shared" si="25"/>
        <v>0</v>
      </c>
    </row>
    <row r="91" spans="2:14" hidden="1" x14ac:dyDescent="0.2">
      <c r="B91" s="26" t="s">
        <v>75</v>
      </c>
      <c r="C91" s="27">
        <v>0</v>
      </c>
      <c r="D91" s="27">
        <v>0</v>
      </c>
      <c r="E91" s="27">
        <v>0</v>
      </c>
      <c r="F91" s="27">
        <v>0</v>
      </c>
      <c r="G91" s="28">
        <v>5506850</v>
      </c>
      <c r="H91" s="28">
        <v>0</v>
      </c>
      <c r="I91" s="28">
        <f t="shared" si="25"/>
        <v>0</v>
      </c>
      <c r="J91" s="28">
        <f t="shared" si="25"/>
        <v>0</v>
      </c>
      <c r="K91" s="28">
        <f t="shared" si="25"/>
        <v>0</v>
      </c>
      <c r="L91" s="28">
        <f t="shared" si="25"/>
        <v>0</v>
      </c>
      <c r="M91" s="28">
        <f t="shared" si="25"/>
        <v>0</v>
      </c>
      <c r="N91" s="29">
        <f t="shared" si="25"/>
        <v>0</v>
      </c>
    </row>
    <row r="92" spans="2:14" hidden="1" x14ac:dyDescent="0.2">
      <c r="B92" s="30" t="s">
        <v>76</v>
      </c>
      <c r="C92" s="27">
        <v>0</v>
      </c>
      <c r="D92" s="27">
        <v>0</v>
      </c>
      <c r="E92" s="27">
        <v>0</v>
      </c>
      <c r="F92" s="27">
        <v>0</v>
      </c>
      <c r="G92" s="28">
        <v>0</v>
      </c>
      <c r="H92" s="28">
        <v>40000000</v>
      </c>
      <c r="I92" s="28">
        <f>53500000*1.1</f>
        <v>58850000.000000007</v>
      </c>
      <c r="J92" s="28">
        <f>+I92*1.1</f>
        <v>64735000.000000015</v>
      </c>
      <c r="K92" s="28">
        <f>+J92*1.1</f>
        <v>71208500.000000015</v>
      </c>
      <c r="L92" s="28">
        <f>+K92*1.1</f>
        <v>78329350.00000003</v>
      </c>
      <c r="M92" s="28">
        <f>+L92*1.1</f>
        <v>86162285.000000045</v>
      </c>
      <c r="N92" s="29">
        <f>+M92*1.1</f>
        <v>94778513.50000006</v>
      </c>
    </row>
    <row r="93" spans="2:14" hidden="1" x14ac:dyDescent="0.2">
      <c r="B93" s="30" t="s">
        <v>77</v>
      </c>
      <c r="C93" s="27">
        <v>0</v>
      </c>
      <c r="D93" s="27">
        <v>0</v>
      </c>
      <c r="E93" s="27">
        <v>0</v>
      </c>
      <c r="F93" s="27">
        <v>0</v>
      </c>
      <c r="G93" s="28">
        <v>0</v>
      </c>
      <c r="H93" s="28">
        <v>0</v>
      </c>
      <c r="I93" s="28">
        <f t="shared" ref="I93:N94" si="26">+H93*1.03</f>
        <v>0</v>
      </c>
      <c r="J93" s="28">
        <f t="shared" si="26"/>
        <v>0</v>
      </c>
      <c r="K93" s="28">
        <f t="shared" si="26"/>
        <v>0</v>
      </c>
      <c r="L93" s="28">
        <f t="shared" si="26"/>
        <v>0</v>
      </c>
      <c r="M93" s="28">
        <f t="shared" si="26"/>
        <v>0</v>
      </c>
      <c r="N93" s="29">
        <f t="shared" si="26"/>
        <v>0</v>
      </c>
    </row>
    <row r="94" spans="2:14" ht="24" hidden="1" x14ac:dyDescent="0.2">
      <c r="B94" s="31" t="s">
        <v>78</v>
      </c>
      <c r="C94" s="27"/>
      <c r="D94" s="27"/>
      <c r="E94" s="27">
        <v>0</v>
      </c>
      <c r="F94" s="27">
        <v>0</v>
      </c>
      <c r="G94" s="28">
        <v>0</v>
      </c>
      <c r="H94" s="28">
        <v>816933723</v>
      </c>
      <c r="I94" s="28">
        <f t="shared" si="26"/>
        <v>841441734.69000006</v>
      </c>
      <c r="J94" s="28">
        <f t="shared" si="26"/>
        <v>866684986.73070014</v>
      </c>
      <c r="K94" s="28">
        <f t="shared" si="26"/>
        <v>892685536.33262122</v>
      </c>
      <c r="L94" s="28">
        <f t="shared" si="26"/>
        <v>919466102.42259991</v>
      </c>
      <c r="M94" s="28">
        <f t="shared" si="26"/>
        <v>947050085.49527788</v>
      </c>
      <c r="N94" s="29">
        <f t="shared" si="26"/>
        <v>975461588.0601362</v>
      </c>
    </row>
    <row r="95" spans="2:14" x14ac:dyDescent="0.2">
      <c r="B95" s="21" t="s">
        <v>79</v>
      </c>
      <c r="C95" s="22">
        <f>+C96+C97+C98+C99</f>
        <v>56740620716</v>
      </c>
      <c r="D95" s="22">
        <f t="shared" ref="D95:N95" si="27">+D96+D97+D98+D99</f>
        <v>57904956327</v>
      </c>
      <c r="E95" s="22">
        <f t="shared" si="27"/>
        <v>61842456914</v>
      </c>
      <c r="F95" s="22">
        <f t="shared" si="27"/>
        <v>60807007712</v>
      </c>
      <c r="G95" s="22">
        <f t="shared" si="27"/>
        <v>61275367389.440002</v>
      </c>
      <c r="H95" s="22">
        <f t="shared" si="27"/>
        <v>69246857949</v>
      </c>
      <c r="I95" s="22">
        <f t="shared" si="27"/>
        <v>69364729696.920013</v>
      </c>
      <c r="J95" s="22">
        <f t="shared" si="27"/>
        <v>71445671587.827606</v>
      </c>
      <c r="K95" s="22">
        <f t="shared" si="27"/>
        <v>73589041735.462433</v>
      </c>
      <c r="L95" s="22">
        <f t="shared" si="27"/>
        <v>75796712987.526306</v>
      </c>
      <c r="M95" s="22">
        <f t="shared" si="27"/>
        <v>78070614377.1521</v>
      </c>
      <c r="N95" s="23">
        <f t="shared" si="27"/>
        <v>80412732808.46666</v>
      </c>
    </row>
    <row r="96" spans="2:14" ht="24" hidden="1" x14ac:dyDescent="0.2">
      <c r="B96" s="21" t="s">
        <v>113</v>
      </c>
      <c r="C96" s="22">
        <v>1581565462</v>
      </c>
      <c r="D96" s="22">
        <v>1688702506</v>
      </c>
      <c r="E96" s="22">
        <v>1706071780</v>
      </c>
      <c r="F96" s="24">
        <v>1839660814</v>
      </c>
      <c r="G96" s="24">
        <v>2251095851</v>
      </c>
      <c r="H96" s="32">
        <v>1902460185</v>
      </c>
      <c r="I96" s="32">
        <v>0</v>
      </c>
      <c r="J96" s="32">
        <f t="shared" ref="I96:N98" si="28">+I96*1.03</f>
        <v>0</v>
      </c>
      <c r="K96" s="32">
        <f t="shared" si="28"/>
        <v>0</v>
      </c>
      <c r="L96" s="32">
        <f t="shared" si="28"/>
        <v>0</v>
      </c>
      <c r="M96" s="32">
        <f t="shared" si="28"/>
        <v>0</v>
      </c>
      <c r="N96" s="33">
        <f t="shared" si="28"/>
        <v>0</v>
      </c>
    </row>
    <row r="97" spans="2:16" ht="36" hidden="1" x14ac:dyDescent="0.2">
      <c r="B97" s="21" t="s">
        <v>80</v>
      </c>
      <c r="C97" s="22">
        <v>265609404</v>
      </c>
      <c r="D97" s="22">
        <v>248627556</v>
      </c>
      <c r="E97" s="22">
        <v>254264700</v>
      </c>
      <c r="F97" s="24">
        <v>270803160</v>
      </c>
      <c r="G97" s="24">
        <v>301411100.44</v>
      </c>
      <c r="H97" s="24">
        <v>406057466</v>
      </c>
      <c r="I97" s="24">
        <f t="shared" si="28"/>
        <v>418239189.98000002</v>
      </c>
      <c r="J97" s="24">
        <f t="shared" si="28"/>
        <v>430786365.67940003</v>
      </c>
      <c r="K97" s="24">
        <f t="shared" si="28"/>
        <v>443709956.64978206</v>
      </c>
      <c r="L97" s="24">
        <f t="shared" si="28"/>
        <v>457021255.34927553</v>
      </c>
      <c r="M97" s="24">
        <f t="shared" si="28"/>
        <v>470731893.00975382</v>
      </c>
      <c r="N97" s="25">
        <f t="shared" si="28"/>
        <v>484853849.80004644</v>
      </c>
    </row>
    <row r="98" spans="2:16" ht="24" hidden="1" x14ac:dyDescent="0.2">
      <c r="B98" s="21" t="s">
        <v>81</v>
      </c>
      <c r="C98" s="22">
        <v>51250187638</v>
      </c>
      <c r="D98" s="22">
        <v>54520293817</v>
      </c>
      <c r="E98" s="22">
        <v>58836847937</v>
      </c>
      <c r="F98" s="24">
        <v>56777165742</v>
      </c>
      <c r="G98" s="24">
        <v>56552013753</v>
      </c>
      <c r="H98" s="24">
        <v>61032315828</v>
      </c>
      <c r="I98" s="24">
        <f t="shared" si="28"/>
        <v>62863285302.840004</v>
      </c>
      <c r="J98" s="24">
        <f t="shared" si="28"/>
        <v>64749183861.925209</v>
      </c>
      <c r="K98" s="24">
        <f t="shared" si="28"/>
        <v>66691659377.782967</v>
      </c>
      <c r="L98" s="24">
        <f t="shared" si="28"/>
        <v>68692409159.116455</v>
      </c>
      <c r="M98" s="24">
        <f t="shared" si="28"/>
        <v>70753181433.889954</v>
      </c>
      <c r="N98" s="25">
        <f t="shared" si="28"/>
        <v>72875776876.906647</v>
      </c>
    </row>
    <row r="99" spans="2:16" hidden="1" x14ac:dyDescent="0.2">
      <c r="B99" s="21" t="s">
        <v>82</v>
      </c>
      <c r="C99" s="22">
        <f>+C100+C101</f>
        <v>3643258212</v>
      </c>
      <c r="D99" s="22">
        <f t="shared" ref="D99:N99" si="29">+D100+D101</f>
        <v>1447332448</v>
      </c>
      <c r="E99" s="22">
        <f t="shared" si="29"/>
        <v>1045272497</v>
      </c>
      <c r="F99" s="22">
        <f t="shared" si="29"/>
        <v>1919377996</v>
      </c>
      <c r="G99" s="22">
        <f t="shared" si="29"/>
        <v>2170846685</v>
      </c>
      <c r="H99" s="22">
        <f t="shared" si="29"/>
        <v>5906024470</v>
      </c>
      <c r="I99" s="22">
        <f t="shared" si="29"/>
        <v>6083205204.1000004</v>
      </c>
      <c r="J99" s="22">
        <f t="shared" si="29"/>
        <v>6265701360.2229996</v>
      </c>
      <c r="K99" s="22">
        <f t="shared" si="29"/>
        <v>6453672401.0296898</v>
      </c>
      <c r="L99" s="22">
        <f t="shared" si="29"/>
        <v>6647282573.0605812</v>
      </c>
      <c r="M99" s="22">
        <f t="shared" si="29"/>
        <v>6846701050.2523985</v>
      </c>
      <c r="N99" s="23">
        <f t="shared" si="29"/>
        <v>7052102081.7599697</v>
      </c>
    </row>
    <row r="100" spans="2:16" ht="24" hidden="1" x14ac:dyDescent="0.2">
      <c r="B100" s="26" t="s">
        <v>83</v>
      </c>
      <c r="C100" s="27">
        <v>899968217</v>
      </c>
      <c r="D100" s="27">
        <v>762459594</v>
      </c>
      <c r="E100" s="27">
        <v>787397601</v>
      </c>
      <c r="F100" s="28">
        <v>1432830078</v>
      </c>
      <c r="G100" s="28">
        <v>2167606468</v>
      </c>
      <c r="H100" s="28">
        <v>3612000000</v>
      </c>
      <c r="I100" s="28">
        <f t="shared" ref="I100:N101" si="30">+H100*1.03</f>
        <v>3720360000</v>
      </c>
      <c r="J100" s="28">
        <f t="shared" si="30"/>
        <v>3831970800</v>
      </c>
      <c r="K100" s="28">
        <f t="shared" si="30"/>
        <v>3946929924</v>
      </c>
      <c r="L100" s="28">
        <f t="shared" si="30"/>
        <v>4065337821.7200003</v>
      </c>
      <c r="M100" s="28">
        <f t="shared" si="30"/>
        <v>4187297956.3716002</v>
      </c>
      <c r="N100" s="29">
        <f t="shared" si="30"/>
        <v>4312916895.062748</v>
      </c>
    </row>
    <row r="101" spans="2:16" ht="24" hidden="1" x14ac:dyDescent="0.2">
      <c r="B101" s="26" t="s">
        <v>84</v>
      </c>
      <c r="C101" s="27">
        <v>2743289995</v>
      </c>
      <c r="D101" s="27">
        <v>684872854</v>
      </c>
      <c r="E101" s="27">
        <v>257874896</v>
      </c>
      <c r="F101" s="28">
        <v>486547918</v>
      </c>
      <c r="G101" s="28">
        <v>3240217</v>
      </c>
      <c r="H101" s="28">
        <v>2294024470</v>
      </c>
      <c r="I101" s="28">
        <f t="shared" si="30"/>
        <v>2362845204.0999999</v>
      </c>
      <c r="J101" s="28">
        <f t="shared" si="30"/>
        <v>2433730560.223</v>
      </c>
      <c r="K101" s="28">
        <f t="shared" si="30"/>
        <v>2506742477.0296903</v>
      </c>
      <c r="L101" s="28">
        <f t="shared" si="30"/>
        <v>2581944751.3405809</v>
      </c>
      <c r="M101" s="28">
        <f t="shared" si="30"/>
        <v>2659403093.8807983</v>
      </c>
      <c r="N101" s="29">
        <f t="shared" si="30"/>
        <v>2739185186.6972222</v>
      </c>
    </row>
    <row r="102" spans="2:16" x14ac:dyDescent="0.2">
      <c r="B102" s="21" t="s">
        <v>85</v>
      </c>
      <c r="C102" s="22">
        <f t="shared" ref="C102:N102" si="31">+C103+C104+C111</f>
        <v>6505392742</v>
      </c>
      <c r="D102" s="22">
        <f t="shared" si="31"/>
        <v>7903548298</v>
      </c>
      <c r="E102" s="22">
        <f t="shared" si="31"/>
        <v>10923981030</v>
      </c>
      <c r="F102" s="22">
        <f t="shared" si="31"/>
        <v>6053427220</v>
      </c>
      <c r="G102" s="22">
        <f t="shared" si="31"/>
        <v>52675177285.889999</v>
      </c>
      <c r="H102" s="22">
        <f t="shared" si="31"/>
        <v>34560000000</v>
      </c>
      <c r="I102" s="22">
        <f t="shared" si="31"/>
        <v>18264466457.451668</v>
      </c>
      <c r="J102" s="22">
        <f t="shared" si="31"/>
        <v>17985903811.706505</v>
      </c>
      <c r="K102" s="22">
        <f t="shared" si="31"/>
        <v>17781633950.535851</v>
      </c>
      <c r="L102" s="22">
        <f t="shared" si="31"/>
        <v>7792719877.4822674</v>
      </c>
      <c r="M102" s="22">
        <f t="shared" si="31"/>
        <v>4960760220.2340412</v>
      </c>
      <c r="N102" s="23">
        <f t="shared" si="31"/>
        <v>3951512280.8356366</v>
      </c>
    </row>
    <row r="103" spans="2:16" ht="38.25" x14ac:dyDescent="0.2">
      <c r="B103" s="63" t="s">
        <v>116</v>
      </c>
      <c r="C103" s="72">
        <v>1450971049</v>
      </c>
      <c r="D103" s="72">
        <v>3357894447</v>
      </c>
      <c r="E103" s="72">
        <v>2704020439</v>
      </c>
      <c r="F103" s="73">
        <v>4358279411</v>
      </c>
      <c r="G103" s="73">
        <v>17972864989</v>
      </c>
      <c r="H103" s="73">
        <v>11560000000</v>
      </c>
      <c r="I103" s="73">
        <f t="shared" ref="I103:K103" si="32">+H103*1.03</f>
        <v>11906800000</v>
      </c>
      <c r="J103" s="73">
        <f t="shared" si="32"/>
        <v>12264004000</v>
      </c>
      <c r="K103" s="73">
        <f t="shared" si="32"/>
        <v>12631924120</v>
      </c>
      <c r="L103" s="73">
        <f>+K103*0.25</f>
        <v>3157981030</v>
      </c>
      <c r="M103" s="73">
        <f t="shared" ref="M103:N103" si="33">+L103*0.25</f>
        <v>789495257.5</v>
      </c>
      <c r="N103" s="74">
        <f t="shared" si="33"/>
        <v>197373814.375</v>
      </c>
      <c r="O103" s="18">
        <f>+H103/H47</f>
        <v>4.4581994892325102E-2</v>
      </c>
      <c r="P103" s="18">
        <f>+I103/I47</f>
        <v>5.6415446888521487E-2</v>
      </c>
    </row>
    <row r="104" spans="2:16" x14ac:dyDescent="0.2">
      <c r="B104" s="21" t="s">
        <v>86</v>
      </c>
      <c r="C104" s="22">
        <f>+C105+C106</f>
        <v>4380966710</v>
      </c>
      <c r="D104" s="22">
        <f t="shared" ref="D104:N104" si="34">+D105+D106</f>
        <v>3514168818</v>
      </c>
      <c r="E104" s="22">
        <f t="shared" si="34"/>
        <v>7007301357</v>
      </c>
      <c r="F104" s="22">
        <f t="shared" si="34"/>
        <v>276172493</v>
      </c>
      <c r="G104" s="22">
        <f t="shared" si="34"/>
        <v>32712412237.889999</v>
      </c>
      <c r="H104" s="22">
        <f t="shared" si="34"/>
        <v>23000000000</v>
      </c>
      <c r="I104" s="22">
        <f t="shared" si="34"/>
        <v>6357666457.4516697</v>
      </c>
      <c r="J104" s="22">
        <f t="shared" si="34"/>
        <v>5721899811.7065029</v>
      </c>
      <c r="K104" s="22">
        <f t="shared" si="34"/>
        <v>5149709830.5358524</v>
      </c>
      <c r="L104" s="22">
        <f t="shared" si="34"/>
        <v>4634738847.4822674</v>
      </c>
      <c r="M104" s="22">
        <f t="shared" si="34"/>
        <v>4171264962.7340407</v>
      </c>
      <c r="N104" s="23">
        <f t="shared" si="34"/>
        <v>3754138466.4606366</v>
      </c>
    </row>
    <row r="105" spans="2:16" x14ac:dyDescent="0.2">
      <c r="B105" s="26" t="s">
        <v>87</v>
      </c>
      <c r="C105" s="27">
        <v>0</v>
      </c>
      <c r="D105" s="27">
        <v>0</v>
      </c>
      <c r="E105" s="27">
        <v>0</v>
      </c>
      <c r="F105" s="28">
        <v>0</v>
      </c>
      <c r="G105" s="28">
        <v>11249290601.889999</v>
      </c>
      <c r="H105" s="28">
        <v>1000000000</v>
      </c>
      <c r="I105" s="28">
        <v>0</v>
      </c>
      <c r="J105" s="28">
        <f t="shared" ref="J105:N105" si="35">+I105*1.03</f>
        <v>0</v>
      </c>
      <c r="K105" s="28">
        <f t="shared" si="35"/>
        <v>0</v>
      </c>
      <c r="L105" s="28">
        <f t="shared" si="35"/>
        <v>0</v>
      </c>
      <c r="M105" s="28">
        <f t="shared" si="35"/>
        <v>0</v>
      </c>
      <c r="N105" s="29">
        <f t="shared" si="35"/>
        <v>0</v>
      </c>
    </row>
    <row r="106" spans="2:16" ht="25.5" x14ac:dyDescent="0.2">
      <c r="B106" s="63" t="s">
        <v>109</v>
      </c>
      <c r="C106" s="64">
        <v>4380966710</v>
      </c>
      <c r="D106" s="64">
        <v>3514168818</v>
      </c>
      <c r="E106" s="64">
        <v>7007301357</v>
      </c>
      <c r="F106" s="65">
        <v>276172493</v>
      </c>
      <c r="G106" s="65">
        <v>21463121636</v>
      </c>
      <c r="H106" s="65">
        <f>+H107+H108</f>
        <v>22000000000</v>
      </c>
      <c r="I106" s="65">
        <v>6357666457.4516697</v>
      </c>
      <c r="J106" s="65">
        <f>0.9*I106</f>
        <v>5721899811.7065029</v>
      </c>
      <c r="K106" s="65">
        <f t="shared" ref="K106:N106" si="36">0.9*J106</f>
        <v>5149709830.5358524</v>
      </c>
      <c r="L106" s="65">
        <f t="shared" si="36"/>
        <v>4634738847.4822674</v>
      </c>
      <c r="M106" s="65">
        <f t="shared" si="36"/>
        <v>4171264962.7340407</v>
      </c>
      <c r="N106" s="66">
        <f t="shared" si="36"/>
        <v>3754138466.4606366</v>
      </c>
    </row>
    <row r="107" spans="2:16" hidden="1" x14ac:dyDescent="0.2">
      <c r="B107" s="67" t="s">
        <v>88</v>
      </c>
      <c r="C107" s="68"/>
      <c r="D107" s="68"/>
      <c r="E107" s="68"/>
      <c r="F107" s="69"/>
      <c r="G107" s="69"/>
      <c r="H107" s="69">
        <v>15000000000</v>
      </c>
      <c r="I107" s="69"/>
      <c r="J107" s="69"/>
      <c r="K107" s="69"/>
      <c r="L107" s="69"/>
      <c r="M107" s="69"/>
      <c r="N107" s="70"/>
    </row>
    <row r="108" spans="2:16" hidden="1" x14ac:dyDescent="0.2">
      <c r="B108" s="67" t="s">
        <v>89</v>
      </c>
      <c r="C108" s="68"/>
      <c r="D108" s="68"/>
      <c r="E108" s="68"/>
      <c r="F108" s="69"/>
      <c r="G108" s="69"/>
      <c r="H108" s="69">
        <v>7000000000</v>
      </c>
      <c r="I108" s="69"/>
      <c r="J108" s="69"/>
      <c r="K108" s="69"/>
      <c r="L108" s="69"/>
      <c r="M108" s="69"/>
      <c r="N108" s="70"/>
    </row>
    <row r="109" spans="2:16" x14ac:dyDescent="0.2">
      <c r="B109" s="67" t="s">
        <v>110</v>
      </c>
      <c r="C109" s="68"/>
      <c r="D109" s="68"/>
      <c r="E109" s="68"/>
      <c r="F109" s="69"/>
      <c r="G109" s="69"/>
      <c r="H109" s="69"/>
      <c r="I109" s="69"/>
      <c r="J109" s="69"/>
      <c r="K109" s="69"/>
      <c r="L109" s="69"/>
      <c r="M109" s="69"/>
      <c r="N109" s="70"/>
    </row>
    <row r="110" spans="2:16" ht="24" x14ac:dyDescent="0.2">
      <c r="B110" s="67" t="s">
        <v>111</v>
      </c>
      <c r="C110" s="68"/>
      <c r="D110" s="68"/>
      <c r="E110" s="68"/>
      <c r="F110" s="69"/>
      <c r="G110" s="69"/>
      <c r="H110" s="69"/>
      <c r="I110" s="69"/>
      <c r="J110" s="69"/>
      <c r="K110" s="69"/>
      <c r="L110" s="69"/>
      <c r="M110" s="69"/>
      <c r="N110" s="70"/>
    </row>
    <row r="111" spans="2:16" x14ac:dyDescent="0.2">
      <c r="B111" s="71" t="s">
        <v>112</v>
      </c>
      <c r="C111" s="72">
        <v>673454983</v>
      </c>
      <c r="D111" s="72">
        <v>1031485033</v>
      </c>
      <c r="E111" s="72">
        <v>1212659234</v>
      </c>
      <c r="F111" s="73">
        <v>1418975316</v>
      </c>
      <c r="G111" s="73">
        <v>1989900059</v>
      </c>
      <c r="H111" s="73">
        <v>0</v>
      </c>
      <c r="I111" s="73">
        <f t="shared" ref="I111:N111" si="37">+H111*1.03</f>
        <v>0</v>
      </c>
      <c r="J111" s="73">
        <f t="shared" si="37"/>
        <v>0</v>
      </c>
      <c r="K111" s="73">
        <f t="shared" si="37"/>
        <v>0</v>
      </c>
      <c r="L111" s="73">
        <f t="shared" si="37"/>
        <v>0</v>
      </c>
      <c r="M111" s="73">
        <f t="shared" si="37"/>
        <v>0</v>
      </c>
      <c r="N111" s="74">
        <f t="shared" si="37"/>
        <v>0</v>
      </c>
    </row>
    <row r="112" spans="2:16" x14ac:dyDescent="0.2">
      <c r="B112" s="34" t="s">
        <v>90</v>
      </c>
      <c r="C112" s="22">
        <f>+C113</f>
        <v>6373303533</v>
      </c>
      <c r="D112" s="22">
        <f t="shared" ref="D112:N112" si="38">+D113</f>
        <v>5993222426</v>
      </c>
      <c r="E112" s="22">
        <f t="shared" si="38"/>
        <v>5609267995</v>
      </c>
      <c r="F112" s="22">
        <f t="shared" si="38"/>
        <v>5376054818</v>
      </c>
      <c r="G112" s="22">
        <f t="shared" si="38"/>
        <v>4508308479</v>
      </c>
      <c r="H112" s="22">
        <f t="shared" si="38"/>
        <v>14630908474</v>
      </c>
      <c r="I112" s="22">
        <f t="shared" si="38"/>
        <v>686318350</v>
      </c>
      <c r="J112" s="22">
        <f t="shared" si="38"/>
        <v>0</v>
      </c>
      <c r="K112" s="22">
        <f t="shared" si="38"/>
        <v>0</v>
      </c>
      <c r="L112" s="22">
        <f t="shared" si="38"/>
        <v>0</v>
      </c>
      <c r="M112" s="22">
        <f t="shared" si="38"/>
        <v>0</v>
      </c>
      <c r="N112" s="23">
        <f t="shared" si="38"/>
        <v>0</v>
      </c>
    </row>
    <row r="113" spans="2:14" x14ac:dyDescent="0.2">
      <c r="B113" s="21" t="s">
        <v>91</v>
      </c>
      <c r="C113" s="22">
        <f>+C114+C115+C116</f>
        <v>6373303533</v>
      </c>
      <c r="D113" s="22">
        <f t="shared" ref="D113:N113" si="39">+D114+D115+D116</f>
        <v>5993222426</v>
      </c>
      <c r="E113" s="22">
        <f t="shared" si="39"/>
        <v>5609267995</v>
      </c>
      <c r="F113" s="22">
        <f t="shared" si="39"/>
        <v>5376054818</v>
      </c>
      <c r="G113" s="22">
        <f t="shared" si="39"/>
        <v>4508308479</v>
      </c>
      <c r="H113" s="22">
        <f t="shared" si="39"/>
        <v>14630908474</v>
      </c>
      <c r="I113" s="22">
        <f t="shared" si="39"/>
        <v>686318350</v>
      </c>
      <c r="J113" s="22">
        <f t="shared" si="39"/>
        <v>0</v>
      </c>
      <c r="K113" s="22">
        <f t="shared" si="39"/>
        <v>0</v>
      </c>
      <c r="L113" s="22">
        <f t="shared" si="39"/>
        <v>0</v>
      </c>
      <c r="M113" s="22">
        <f t="shared" si="39"/>
        <v>0</v>
      </c>
      <c r="N113" s="23">
        <f t="shared" si="39"/>
        <v>0</v>
      </c>
    </row>
    <row r="114" spans="2:14" ht="24" hidden="1" x14ac:dyDescent="0.2">
      <c r="B114" s="26" t="s">
        <v>92</v>
      </c>
      <c r="C114" s="27">
        <v>0</v>
      </c>
      <c r="D114" s="27">
        <v>0</v>
      </c>
      <c r="E114" s="27">
        <v>0</v>
      </c>
      <c r="F114" s="28">
        <v>144289000</v>
      </c>
      <c r="G114" s="28">
        <v>15215000</v>
      </c>
      <c r="H114" s="28">
        <v>10390000000</v>
      </c>
      <c r="I114" s="28">
        <v>0</v>
      </c>
      <c r="J114" s="28">
        <f t="shared" ref="J114:N116" si="40">+I114*1.03</f>
        <v>0</v>
      </c>
      <c r="K114" s="28">
        <f t="shared" si="40"/>
        <v>0</v>
      </c>
      <c r="L114" s="28">
        <f t="shared" si="40"/>
        <v>0</v>
      </c>
      <c r="M114" s="28">
        <f t="shared" si="40"/>
        <v>0</v>
      </c>
      <c r="N114" s="29">
        <f t="shared" si="40"/>
        <v>0</v>
      </c>
    </row>
    <row r="115" spans="2:14" ht="24" hidden="1" x14ac:dyDescent="0.2">
      <c r="B115" s="26" t="s">
        <v>93</v>
      </c>
      <c r="C115" s="27">
        <v>2970525753</v>
      </c>
      <c r="D115" s="27">
        <v>4083333336</v>
      </c>
      <c r="E115" s="27">
        <v>4083333336</v>
      </c>
      <c r="F115" s="28">
        <v>4083333336</v>
      </c>
      <c r="G115" s="28">
        <v>4083333336</v>
      </c>
      <c r="H115" s="28">
        <v>4083333333</v>
      </c>
      <c r="I115" s="28">
        <v>680555540</v>
      </c>
      <c r="J115" s="28">
        <v>0</v>
      </c>
      <c r="K115" s="28">
        <f t="shared" si="40"/>
        <v>0</v>
      </c>
      <c r="L115" s="28">
        <f t="shared" si="40"/>
        <v>0</v>
      </c>
      <c r="M115" s="28">
        <f t="shared" si="40"/>
        <v>0</v>
      </c>
      <c r="N115" s="29">
        <f t="shared" si="40"/>
        <v>0</v>
      </c>
    </row>
    <row r="116" spans="2:14" ht="24" hidden="1" x14ac:dyDescent="0.2">
      <c r="B116" s="26" t="s">
        <v>94</v>
      </c>
      <c r="C116" s="27">
        <v>3402777780</v>
      </c>
      <c r="D116" s="27">
        <v>1909889090</v>
      </c>
      <c r="E116" s="27">
        <v>1525934659</v>
      </c>
      <c r="F116" s="28">
        <v>1148432482</v>
      </c>
      <c r="G116" s="28">
        <v>409760143</v>
      </c>
      <c r="H116" s="28">
        <v>157575141</v>
      </c>
      <c r="I116" s="28">
        <v>5762810</v>
      </c>
      <c r="J116" s="28">
        <v>0</v>
      </c>
      <c r="K116" s="28">
        <f t="shared" si="40"/>
        <v>0</v>
      </c>
      <c r="L116" s="28">
        <f t="shared" si="40"/>
        <v>0</v>
      </c>
      <c r="M116" s="28">
        <f t="shared" si="40"/>
        <v>0</v>
      </c>
      <c r="N116" s="29">
        <f t="shared" si="40"/>
        <v>0</v>
      </c>
    </row>
    <row r="117" spans="2:14" ht="24" x14ac:dyDescent="0.2">
      <c r="B117" s="34" t="s">
        <v>95</v>
      </c>
      <c r="C117" s="22">
        <f>+C118</f>
        <v>3755194214</v>
      </c>
      <c r="D117" s="22">
        <f t="shared" ref="D117:N117" si="41">+D118</f>
        <v>3258853136.9200001</v>
      </c>
      <c r="E117" s="22">
        <f t="shared" si="41"/>
        <v>5776274077</v>
      </c>
      <c r="F117" s="22">
        <f t="shared" si="41"/>
        <v>3894956250</v>
      </c>
      <c r="G117" s="22">
        <f t="shared" si="41"/>
        <v>6207231996</v>
      </c>
      <c r="H117" s="22">
        <f t="shared" si="41"/>
        <v>32346839298</v>
      </c>
      <c r="I117" s="22">
        <f t="shared" si="41"/>
        <v>8398504359.7389545</v>
      </c>
      <c r="J117" s="22">
        <f t="shared" si="41"/>
        <v>7342759244.0651531</v>
      </c>
      <c r="K117" s="22">
        <f t="shared" si="41"/>
        <v>5139325163.4977617</v>
      </c>
      <c r="L117" s="22">
        <f t="shared" si="41"/>
        <v>12636153794.213165</v>
      </c>
      <c r="M117" s="22">
        <f t="shared" si="41"/>
        <v>12880683536.975109</v>
      </c>
      <c r="N117" s="23">
        <f t="shared" si="41"/>
        <v>11195037103.805977</v>
      </c>
    </row>
    <row r="118" spans="2:14" hidden="1" x14ac:dyDescent="0.2">
      <c r="B118" s="21" t="s">
        <v>96</v>
      </c>
      <c r="C118" s="22">
        <f>+C119+C120+C121+C122+C123+C124+C125+C126+C127+C128</f>
        <v>3755194214</v>
      </c>
      <c r="D118" s="22">
        <f t="shared" ref="D118:N118" si="42">+D119+D120+D121+D122+D123+D124+D125+D126+D127+D128</f>
        <v>3258853136.9200001</v>
      </c>
      <c r="E118" s="22">
        <f t="shared" si="42"/>
        <v>5776274077</v>
      </c>
      <c r="F118" s="22">
        <f t="shared" si="42"/>
        <v>3894956250</v>
      </c>
      <c r="G118" s="22">
        <f t="shared" si="42"/>
        <v>6207231996</v>
      </c>
      <c r="H118" s="22">
        <f t="shared" si="42"/>
        <v>32346839298</v>
      </c>
      <c r="I118" s="22">
        <f t="shared" si="42"/>
        <v>8398504359.7389545</v>
      </c>
      <c r="J118" s="22">
        <f t="shared" si="42"/>
        <v>7342759244.0651531</v>
      </c>
      <c r="K118" s="22">
        <f t="shared" si="42"/>
        <v>5139325163.4977617</v>
      </c>
      <c r="L118" s="22">
        <f t="shared" si="42"/>
        <v>12636153794.213165</v>
      </c>
      <c r="M118" s="22">
        <f t="shared" si="42"/>
        <v>12880683536.975109</v>
      </c>
      <c r="N118" s="23">
        <f t="shared" si="42"/>
        <v>11195037103.805977</v>
      </c>
    </row>
    <row r="119" spans="2:14" ht="24" hidden="1" x14ac:dyDescent="0.2">
      <c r="B119" s="26" t="s">
        <v>97</v>
      </c>
      <c r="C119" s="27">
        <v>0</v>
      </c>
      <c r="D119" s="27">
        <v>0</v>
      </c>
      <c r="E119" s="27">
        <v>0</v>
      </c>
      <c r="F119" s="28">
        <v>0</v>
      </c>
      <c r="G119" s="28">
        <v>0</v>
      </c>
      <c r="H119" s="28">
        <v>0</v>
      </c>
      <c r="I119" s="28">
        <f t="shared" ref="I119:N124" si="43">+H119*1.03</f>
        <v>0</v>
      </c>
      <c r="J119" s="28">
        <f t="shared" si="43"/>
        <v>0</v>
      </c>
      <c r="K119" s="28">
        <f t="shared" si="43"/>
        <v>0</v>
      </c>
      <c r="L119" s="28">
        <f t="shared" si="43"/>
        <v>0</v>
      </c>
      <c r="M119" s="28">
        <f t="shared" si="43"/>
        <v>0</v>
      </c>
      <c r="N119" s="29">
        <f t="shared" si="43"/>
        <v>0</v>
      </c>
    </row>
    <row r="120" spans="2:14" ht="24" hidden="1" x14ac:dyDescent="0.2">
      <c r="B120" s="26" t="s">
        <v>98</v>
      </c>
      <c r="C120" s="27">
        <v>437419988</v>
      </c>
      <c r="D120" s="27">
        <v>399749378.75999999</v>
      </c>
      <c r="E120" s="27">
        <v>178475098</v>
      </c>
      <c r="F120" s="28">
        <v>0</v>
      </c>
      <c r="G120" s="28">
        <v>383473436</v>
      </c>
      <c r="H120" s="28">
        <v>0</v>
      </c>
      <c r="I120" s="28">
        <f t="shared" si="43"/>
        <v>0</v>
      </c>
      <c r="J120" s="28">
        <f t="shared" si="43"/>
        <v>0</v>
      </c>
      <c r="K120" s="28">
        <f t="shared" si="43"/>
        <v>0</v>
      </c>
      <c r="L120" s="28">
        <f t="shared" si="43"/>
        <v>0</v>
      </c>
      <c r="M120" s="28">
        <f t="shared" si="43"/>
        <v>0</v>
      </c>
      <c r="N120" s="29">
        <f t="shared" si="43"/>
        <v>0</v>
      </c>
    </row>
    <row r="121" spans="2:14" ht="36" hidden="1" x14ac:dyDescent="0.2">
      <c r="B121" s="26" t="s">
        <v>99</v>
      </c>
      <c r="C121" s="27">
        <v>2257647166</v>
      </c>
      <c r="D121" s="27">
        <v>1549569323.1600001</v>
      </c>
      <c r="E121" s="27">
        <v>3981556555</v>
      </c>
      <c r="F121" s="28">
        <v>1812333223</v>
      </c>
      <c r="G121" s="28">
        <v>3117659957</v>
      </c>
      <c r="H121" s="28">
        <v>0</v>
      </c>
      <c r="I121" s="28">
        <f t="shared" si="43"/>
        <v>0</v>
      </c>
      <c r="J121" s="28">
        <f t="shared" si="43"/>
        <v>0</v>
      </c>
      <c r="K121" s="28">
        <f t="shared" si="43"/>
        <v>0</v>
      </c>
      <c r="L121" s="28">
        <f t="shared" si="43"/>
        <v>0</v>
      </c>
      <c r="M121" s="28">
        <f t="shared" si="43"/>
        <v>0</v>
      </c>
      <c r="N121" s="29">
        <f t="shared" si="43"/>
        <v>0</v>
      </c>
    </row>
    <row r="122" spans="2:14" ht="24" hidden="1" x14ac:dyDescent="0.2">
      <c r="B122" s="26" t="s">
        <v>100</v>
      </c>
      <c r="C122" s="27"/>
      <c r="D122" s="27"/>
      <c r="E122" s="27"/>
      <c r="F122" s="28"/>
      <c r="G122" s="28"/>
      <c r="H122" s="28">
        <v>9831735946</v>
      </c>
      <c r="I122" s="28">
        <v>4527830406.4289551</v>
      </c>
      <c r="J122" s="28">
        <v>3355965072.1558533</v>
      </c>
      <c r="K122" s="28">
        <v>1032927166.4311829</v>
      </c>
      <c r="L122" s="28">
        <v>8406563857.2345886</v>
      </c>
      <c r="M122" s="28">
        <v>8524205901.8871765</v>
      </c>
      <c r="N122" s="29">
        <v>6707865139.6654053</v>
      </c>
    </row>
    <row r="123" spans="2:14" ht="24" hidden="1" x14ac:dyDescent="0.2">
      <c r="B123" s="26" t="s">
        <v>101</v>
      </c>
      <c r="C123" s="27"/>
      <c r="D123" s="27"/>
      <c r="E123" s="27"/>
      <c r="F123" s="28"/>
      <c r="G123" s="28"/>
      <c r="H123" s="28">
        <v>3757935877</v>
      </c>
      <c r="I123" s="28">
        <f t="shared" si="43"/>
        <v>3870673953.3099999</v>
      </c>
      <c r="J123" s="28">
        <f t="shared" si="43"/>
        <v>3986794171.9092999</v>
      </c>
      <c r="K123" s="28">
        <f t="shared" si="43"/>
        <v>4106397997.0665789</v>
      </c>
      <c r="L123" s="28">
        <f t="shared" si="43"/>
        <v>4229589936.9785762</v>
      </c>
      <c r="M123" s="28">
        <f t="shared" si="43"/>
        <v>4356477635.0879335</v>
      </c>
      <c r="N123" s="29">
        <f t="shared" si="43"/>
        <v>4487171964.1405716</v>
      </c>
    </row>
    <row r="124" spans="2:14" hidden="1" x14ac:dyDescent="0.2">
      <c r="B124" s="26" t="s">
        <v>102</v>
      </c>
      <c r="C124" s="27"/>
      <c r="D124" s="27"/>
      <c r="E124" s="27"/>
      <c r="F124" s="28"/>
      <c r="G124" s="28"/>
      <c r="H124" s="28">
        <v>14579582471</v>
      </c>
      <c r="I124" s="28">
        <v>0</v>
      </c>
      <c r="J124" s="28">
        <f t="shared" si="43"/>
        <v>0</v>
      </c>
      <c r="K124" s="28">
        <f t="shared" si="43"/>
        <v>0</v>
      </c>
      <c r="L124" s="28">
        <f t="shared" si="43"/>
        <v>0</v>
      </c>
      <c r="M124" s="28">
        <f t="shared" si="43"/>
        <v>0</v>
      </c>
      <c r="N124" s="29">
        <f t="shared" si="43"/>
        <v>0</v>
      </c>
    </row>
    <row r="125" spans="2:14" hidden="1" x14ac:dyDescent="0.2">
      <c r="B125" s="26" t="s">
        <v>103</v>
      </c>
      <c r="C125" s="27">
        <v>839357256</v>
      </c>
      <c r="D125" s="27">
        <v>1059889805</v>
      </c>
      <c r="E125" s="27">
        <v>869043762</v>
      </c>
      <c r="F125" s="28">
        <v>904012483</v>
      </c>
      <c r="G125" s="28">
        <v>1014035710</v>
      </c>
      <c r="H125" s="28"/>
      <c r="I125" s="28"/>
      <c r="J125" s="28"/>
      <c r="K125" s="28"/>
      <c r="L125" s="28"/>
      <c r="M125" s="28"/>
      <c r="N125" s="29"/>
    </row>
    <row r="126" spans="2:14" ht="24" hidden="1" x14ac:dyDescent="0.2">
      <c r="B126" s="26" t="s">
        <v>104</v>
      </c>
      <c r="C126" s="27"/>
      <c r="D126" s="27"/>
      <c r="E126" s="27"/>
      <c r="F126" s="28"/>
      <c r="G126" s="28"/>
      <c r="H126" s="28">
        <v>4177585004</v>
      </c>
      <c r="I126" s="28"/>
      <c r="J126" s="28"/>
      <c r="K126" s="28"/>
      <c r="L126" s="28"/>
      <c r="M126" s="28"/>
      <c r="N126" s="29"/>
    </row>
    <row r="127" spans="2:14" ht="36" hidden="1" x14ac:dyDescent="0.2">
      <c r="B127" s="26" t="s">
        <v>105</v>
      </c>
      <c r="C127" s="27">
        <v>0</v>
      </c>
      <c r="D127" s="27">
        <v>43131680</v>
      </c>
      <c r="E127" s="27">
        <v>922780</v>
      </c>
      <c r="F127" s="28">
        <v>124180246</v>
      </c>
      <c r="G127" s="28">
        <v>211564437</v>
      </c>
      <c r="H127" s="28">
        <v>0</v>
      </c>
      <c r="I127" s="28"/>
      <c r="J127" s="28"/>
      <c r="K127" s="28"/>
      <c r="L127" s="28"/>
      <c r="M127" s="28"/>
      <c r="N127" s="29"/>
    </row>
    <row r="128" spans="2:14" hidden="1" x14ac:dyDescent="0.2">
      <c r="B128" s="26" t="s">
        <v>106</v>
      </c>
      <c r="C128" s="27">
        <v>220769804</v>
      </c>
      <c r="D128" s="27">
        <v>206512950</v>
      </c>
      <c r="E128" s="27">
        <v>746275882</v>
      </c>
      <c r="F128" s="28">
        <v>1054430298</v>
      </c>
      <c r="G128" s="28">
        <v>1480498456</v>
      </c>
      <c r="H128" s="28">
        <v>0</v>
      </c>
      <c r="I128" s="28"/>
      <c r="J128" s="28"/>
      <c r="K128" s="28"/>
      <c r="L128" s="28"/>
      <c r="M128" s="28"/>
      <c r="N128" s="29"/>
    </row>
    <row r="129" spans="2:14" ht="13.5" thickBot="1" x14ac:dyDescent="0.25">
      <c r="B129" s="35" t="s">
        <v>114</v>
      </c>
      <c r="C129" s="36">
        <f t="shared" ref="C129:N129" si="44">+C50+C112+C117</f>
        <v>135036326419.76999</v>
      </c>
      <c r="D129" s="36">
        <f t="shared" si="44"/>
        <v>138396451757.19</v>
      </c>
      <c r="E129" s="36">
        <f t="shared" si="44"/>
        <v>158121013907</v>
      </c>
      <c r="F129" s="36">
        <f t="shared" si="44"/>
        <v>152295523606</v>
      </c>
      <c r="G129" s="36">
        <f t="shared" si="44"/>
        <v>216025763656.46002</v>
      </c>
      <c r="H129" s="36">
        <f t="shared" si="44"/>
        <v>259297504024</v>
      </c>
      <c r="I129" s="36">
        <f t="shared" si="44"/>
        <v>211055671038.61063</v>
      </c>
      <c r="J129" s="36">
        <f t="shared" si="44"/>
        <v>215048332199.66898</v>
      </c>
      <c r="K129" s="36">
        <f t="shared" si="44"/>
        <v>218891993374.961</v>
      </c>
      <c r="L129" s="36">
        <f t="shared" si="44"/>
        <v>222903120161.32581</v>
      </c>
      <c r="M129" s="36">
        <f t="shared" si="44"/>
        <v>227085693411.57925</v>
      </c>
      <c r="N129" s="37">
        <f t="shared" si="44"/>
        <v>231443834266.43201</v>
      </c>
    </row>
    <row r="131" spans="2:14" x14ac:dyDescent="0.2">
      <c r="H131" s="6"/>
    </row>
    <row r="132" spans="2:14" x14ac:dyDescent="0.2">
      <c r="C132" s="6">
        <f t="shared" ref="C132:J132" si="45">+C47-C129</f>
        <v>-8567908008.0800018</v>
      </c>
      <c r="D132" s="6">
        <f t="shared" si="45"/>
        <v>-2994870636.4900055</v>
      </c>
      <c r="E132" s="6">
        <f t="shared" si="45"/>
        <v>-7415462509.9199829</v>
      </c>
      <c r="F132" s="6">
        <f t="shared" si="45"/>
        <v>-7557181155.0400085</v>
      </c>
      <c r="G132" s="6">
        <f t="shared" si="45"/>
        <v>-7762799700.7700195</v>
      </c>
      <c r="H132" s="6">
        <f t="shared" si="45"/>
        <v>0.21051025390625</v>
      </c>
      <c r="I132" s="6">
        <f t="shared" si="45"/>
        <v>0</v>
      </c>
      <c r="J132" s="6">
        <f t="shared" si="45"/>
        <v>0</v>
      </c>
      <c r="K132" s="6">
        <f>+K47-K129</f>
        <v>0</v>
      </c>
      <c r="L132" s="6">
        <f>+L47-L129</f>
        <v>0</v>
      </c>
      <c r="M132" s="6">
        <f t="shared" ref="M132:N132" si="46">+M47-M129</f>
        <v>0</v>
      </c>
      <c r="N132" s="6">
        <f t="shared" si="46"/>
        <v>0</v>
      </c>
    </row>
    <row r="133" spans="2:14" x14ac:dyDescent="0.2">
      <c r="L133" s="6"/>
      <c r="M133" s="6"/>
      <c r="N133" s="6"/>
    </row>
    <row r="134" spans="2:14" x14ac:dyDescent="0.2">
      <c r="G134" s="6"/>
      <c r="H134" s="6"/>
      <c r="I134" s="6"/>
      <c r="J134" s="6"/>
    </row>
  </sheetData>
  <pageMargins left="0.23622047244094491" right="0.23622047244094491" top="1.1417322834645669" bottom="0.74803149606299213" header="0.31496062992125984" footer="0.31496062992125984"/>
  <pageSetup scale="87" orientation="landscape" r:id="rId1"/>
  <headerFooter>
    <oddHeader>&amp;CUNIVERSIDAD DEL ATLANTICO
MODIFICACION ACUERDO DE REESTRUCTURACION DE PASIVOS
ESCENARIO FINANCIERO MODIFICACION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Universidad del Atlántico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 VAF</dc:creator>
  <cp:lastModifiedBy>Sandra Consuelo Gutierrez Hernandez</cp:lastModifiedBy>
  <cp:lastPrinted>2014-07-16T18:50:39Z</cp:lastPrinted>
  <dcterms:created xsi:type="dcterms:W3CDTF">2014-07-15T21:08:57Z</dcterms:created>
  <dcterms:modified xsi:type="dcterms:W3CDTF">2014-07-24T19:38:27Z</dcterms:modified>
</cp:coreProperties>
</file>