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>
    <definedName name="_xlnm._FilterDatabase" localSheetId="0" hidden="1">'Hoja1'!$A$2:$AG$2</definedName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<sst xmlns="http://schemas.openxmlformats.org/spreadsheetml/2006/main" count="104" uniqueCount="98">
  <si>
    <t>APROPIACION INICIAL</t>
  </si>
  <si>
    <t xml:space="preserve"> </t>
  </si>
  <si>
    <t>MENOS S.S.F.</t>
  </si>
  <si>
    <t>CALDAS</t>
  </si>
  <si>
    <t>TUNJA</t>
  </si>
  <si>
    <t>CORDOBA</t>
  </si>
  <si>
    <t>LLANOS</t>
  </si>
  <si>
    <t>AMAZONIA</t>
  </si>
  <si>
    <t>PACIFICO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</si>
  <si>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</si>
  <si>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</si>
  <si>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</si>
  <si>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</si>
  <si>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</si>
  <si>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</si>
  <si>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</si>
  <si>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</si>
  <si>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</si>
  <si>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SUCRE</t>
  </si>
  <si>
    <t>GUAJIRA</t>
  </si>
  <si>
    <t>CUNDINAMARCA</t>
  </si>
  <si>
    <t>PAMPLONA</t>
  </si>
  <si>
    <t>%</t>
  </si>
  <si>
    <t>NETO ENERO</t>
  </si>
  <si>
    <t>POPULAR DEL CESAR</t>
  </si>
  <si>
    <t>CAUCA</t>
  </si>
  <si>
    <t>MAGDALENA</t>
  </si>
  <si>
    <t>FCOPAUL.SADER-CUCUTA</t>
  </si>
  <si>
    <t>FCOPAUL.SADER-OCAÑA</t>
  </si>
  <si>
    <t>MILITAR NUEVA GRANADA</t>
  </si>
  <si>
    <t>NACIONAL DE COLOMBIA</t>
  </si>
  <si>
    <t>PEDAGOGICA NACIONAL</t>
  </si>
  <si>
    <t>TECNOLOGICA DEL CHOCO</t>
  </si>
  <si>
    <t>SURCOLOMBIANA DE NEIVA</t>
  </si>
  <si>
    <t>TECNOLOGICA DE PEREIRA</t>
  </si>
  <si>
    <t>CENTRAL VALLE DEL CAUCA</t>
  </si>
  <si>
    <t>COLEGIO MAYOR C/MARCA</t>
  </si>
  <si>
    <t>UNIVERSIDADES</t>
  </si>
  <si>
    <t xml:space="preserve">GIRO ENERO </t>
  </si>
  <si>
    <t>APROP. DEFF. CON S.F.</t>
  </si>
  <si>
    <t>TOTAL UNIVERSIDADES</t>
  </si>
  <si>
    <t>ICFES 2%</t>
  </si>
  <si>
    <t>SALDO DE APROPIACION</t>
  </si>
  <si>
    <t>UNIVERSIDAD NAL DEUDA</t>
  </si>
  <si>
    <t>90% APROPIACION</t>
  </si>
  <si>
    <t>UNIVERSIDAD NACIONAL ABIERTA Y A DISTANCIA UNAD</t>
  </si>
  <si>
    <t>3-6-3-24-10</t>
  </si>
  <si>
    <t>3-6-3-27-10</t>
  </si>
  <si>
    <t>3-6-3-28-10</t>
  </si>
  <si>
    <t>3-6-3-29-10</t>
  </si>
  <si>
    <t>3-6-3-30-10</t>
  </si>
  <si>
    <t>3-6-3-31-10</t>
  </si>
  <si>
    <t>3-6-3-32-10</t>
  </si>
  <si>
    <t>3-6-3-34-10</t>
  </si>
  <si>
    <t>3-6-3-35-10</t>
  </si>
  <si>
    <t>3-6-3-36-10</t>
  </si>
  <si>
    <t>3-6-3-37-10</t>
  </si>
  <si>
    <t>3-6-3-38-10</t>
  </si>
  <si>
    <t>3-6-3-39-10</t>
  </si>
  <si>
    <t>3-6-3-40-10</t>
  </si>
  <si>
    <t>3-6-3-42-10</t>
  </si>
  <si>
    <t>3-6-3-41-10</t>
  </si>
  <si>
    <t>3-6-3-43-10</t>
  </si>
  <si>
    <t>3-6-3-44-10</t>
  </si>
  <si>
    <t>3-6-3-45-10</t>
  </si>
  <si>
    <t>3-6-3-46-10</t>
  </si>
  <si>
    <t>3-6-3-47-10</t>
  </si>
  <si>
    <t>3-6-3-48-10</t>
  </si>
  <si>
    <t>3-6-3-49-10</t>
  </si>
  <si>
    <t>3-6-3-50-10</t>
  </si>
  <si>
    <t>3-6-3-51-10</t>
  </si>
  <si>
    <t>3-6-3-52-10</t>
  </si>
  <si>
    <t>3-6-3-53-10</t>
  </si>
  <si>
    <t>3-6-3-54-10</t>
  </si>
  <si>
    <t>3-6-3-55-10</t>
  </si>
  <si>
    <t>3-6-3-57-10</t>
  </si>
  <si>
    <t>3-6-3-58-10</t>
  </si>
  <si>
    <t>3-6-3-333-10</t>
  </si>
  <si>
    <t>3-6-3-64-10</t>
  </si>
  <si>
    <t>RUBRO</t>
  </si>
  <si>
    <t>INFORME UNIVERSIDADES AÑO 2008</t>
  </si>
  <si>
    <t>3-6-3-56-10</t>
  </si>
  <si>
    <t xml:space="preserve">GIRO FEBRERO </t>
  </si>
  <si>
    <t>NETO FEBRERO</t>
  </si>
  <si>
    <t>MARZO</t>
  </si>
  <si>
    <t>NETO MARZO</t>
  </si>
  <si>
    <t>ABRIL</t>
  </si>
  <si>
    <t>NETO ABRIL</t>
  </si>
  <si>
    <t>MAYO</t>
  </si>
  <si>
    <t>NETO MAYO</t>
  </si>
  <si>
    <t>TOTAL MAYO</t>
  </si>
  <si>
    <t>JULIO</t>
  </si>
  <si>
    <t>JUNIO</t>
  </si>
  <si>
    <t>ICFES2%</t>
  </si>
  <si>
    <t>NETO JUNIO</t>
  </si>
  <si>
    <t>TOTAL JUNIO</t>
  </si>
  <si>
    <t>TOTAL JULIO</t>
  </si>
  <si>
    <t>NETO JULIO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</si>
</sst>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3" fontId="4" fillId="0" borderId="2" xfId="19" applyNumberFormat="1" applyFont="1" applyBorder="1" applyAlignment="1">
      <alignment horizontal="right"/>
    </xf>
    <xf numFmtId="9" fontId="4" fillId="0" borderId="2" xfId="22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3" fontId="3" fillId="0" borderId="6" xfId="19" applyNumberFormat="1" applyFont="1" applyBorder="1" applyAlignment="1">
      <alignment horizontal="right"/>
    </xf>
    <xf numFmtId="4" fontId="4" fillId="0" borderId="7" xfId="19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/>
    </xf>
    <xf numFmtId="3" fontId="4" fillId="0" borderId="8" xfId="19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3" fontId="3" fillId="0" borderId="6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3" fontId="4" fillId="0" borderId="1" xfId="19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workbookViewId="0" topLeftCell="Y1">
      <pane ySplit="5" topLeftCell="BM6" activePane="bottomLeft" state="frozen"/>
      <selection pane="topLeft" activeCell="A1" sqref="A1"/>
      <selection pane="bottomLeft" activeCell="AG3" sqref="AG3"/>
    </sheetView>
  </sheetViews>
  <sheetFormatPr defaultColWidth="11.421875" defaultRowHeight="12.75"/>
  <cols>
    <col min="1" max="1" width="11.28125" style="3" bestFit="1" customWidth="1"/>
    <col min="2" max="2" width="23.00390625" style="3" customWidth="1"/>
    <col min="3" max="3" width="16.7109375" style="18" bestFit="1" customWidth="1"/>
    <col min="4" max="4" width="16.140625" style="18" bestFit="1" customWidth="1"/>
    <col min="5" max="5" width="16.28125" style="18" bestFit="1" customWidth="1"/>
    <col min="6" max="6" width="18.140625" style="18" customWidth="1"/>
    <col min="7" max="7" width="13.28125" style="19" bestFit="1" customWidth="1"/>
    <col min="8" max="8" width="12.28125" style="19" bestFit="1" customWidth="1"/>
    <col min="9" max="9" width="13.28125" style="3" hidden="1" customWidth="1"/>
    <col min="10" max="10" width="13.28125" style="3" bestFit="1" customWidth="1"/>
    <col min="11" max="11" width="14.28125" style="3" bestFit="1" customWidth="1"/>
    <col min="12" max="12" width="12.28125" style="3" bestFit="1" customWidth="1"/>
    <col min="13" max="13" width="14.28125" style="3" customWidth="1"/>
    <col min="14" max="14" width="13.28125" style="3" bestFit="1" customWidth="1"/>
    <col min="15" max="15" width="12.28125" style="3" bestFit="1" customWidth="1"/>
    <col min="16" max="16" width="13.28125" style="3" bestFit="1" customWidth="1"/>
    <col min="17" max="19" width="13.28125" style="3" customWidth="1"/>
    <col min="20" max="20" width="14.7109375" style="3" customWidth="1"/>
    <col min="21" max="21" width="13.28125" style="3" customWidth="1"/>
    <col min="22" max="22" width="14.421875" style="3" customWidth="1"/>
    <col min="23" max="23" width="14.28125" style="3" bestFit="1" customWidth="1"/>
    <col min="24" max="29" width="14.28125" style="3" customWidth="1"/>
    <col min="30" max="30" width="14.28125" style="3" hidden="1" customWidth="1"/>
    <col min="31" max="31" width="14.28125" style="3" customWidth="1"/>
    <col min="32" max="32" width="15.7109375" style="18" bestFit="1" customWidth="1"/>
    <col min="33" max="33" width="4.57421875" style="3" bestFit="1" customWidth="1"/>
    <col min="34" max="16384" width="23.57421875" style="3" customWidth="1"/>
  </cols>
  <sheetData>
    <row r="1" spans="2:32" ht="13.5" thickBot="1">
      <c r="B1" s="35" t="s">
        <v>80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3" ht="25.5" thickBot="1" thickTop="1">
      <c r="A2" s="4" t="s">
        <v>79</v>
      </c>
      <c r="B2" s="4" t="s">
        <v>37</v>
      </c>
      <c r="C2" s="8" t="s">
        <v>0</v>
      </c>
      <c r="D2" s="6" t="s">
        <v>2</v>
      </c>
      <c r="E2" s="8" t="s">
        <v>39</v>
      </c>
      <c r="F2" s="8" t="s">
        <v>44</v>
      </c>
      <c r="G2" s="7" t="s">
        <v>38</v>
      </c>
      <c r="H2" s="6" t="s">
        <v>41</v>
      </c>
      <c r="I2" s="5" t="s">
        <v>23</v>
      </c>
      <c r="J2" s="5" t="s">
        <v>23</v>
      </c>
      <c r="K2" s="5" t="s">
        <v>82</v>
      </c>
      <c r="L2" s="5" t="s">
        <v>41</v>
      </c>
      <c r="M2" s="5" t="s">
        <v>83</v>
      </c>
      <c r="N2" s="5" t="s">
        <v>84</v>
      </c>
      <c r="O2" s="5" t="s">
        <v>41</v>
      </c>
      <c r="P2" s="5" t="s">
        <v>85</v>
      </c>
      <c r="Q2" s="5" t="s">
        <v>86</v>
      </c>
      <c r="R2" s="5" t="s">
        <v>41</v>
      </c>
      <c r="S2" s="5" t="s">
        <v>87</v>
      </c>
      <c r="T2" s="5" t="s">
        <v>88</v>
      </c>
      <c r="U2" s="5" t="s">
        <v>41</v>
      </c>
      <c r="V2" s="5" t="s">
        <v>89</v>
      </c>
      <c r="W2" s="5" t="s">
        <v>90</v>
      </c>
      <c r="X2" s="5" t="s">
        <v>92</v>
      </c>
      <c r="Y2" s="5" t="s">
        <v>93</v>
      </c>
      <c r="Z2" s="5" t="s">
        <v>94</v>
      </c>
      <c r="AA2" s="5" t="s">
        <v>95</v>
      </c>
      <c r="AB2" s="5" t="s">
        <v>91</v>
      </c>
      <c r="AC2" s="5" t="s">
        <v>93</v>
      </c>
      <c r="AD2" s="5" t="s">
        <v>97</v>
      </c>
      <c r="AE2" s="5" t="s">
        <v>96</v>
      </c>
      <c r="AF2" s="8" t="s">
        <v>42</v>
      </c>
      <c r="AG2" s="4" t="s">
        <v>22</v>
      </c>
    </row>
    <row r="3" spans="1:33" ht="12.75" thickTop="1">
      <c r="A3" s="13" t="s">
        <v>46</v>
      </c>
      <c r="B3" s="26" t="s">
        <v>43</v>
      </c>
      <c r="C3" s="23">
        <v>74607749</v>
      </c>
      <c r="D3" s="25"/>
      <c r="E3" s="23">
        <f>C3-D3</f>
        <v>74607749</v>
      </c>
      <c r="F3" s="24">
        <f>E3*90%</f>
        <v>67146974.10000001</v>
      </c>
      <c r="G3" s="21">
        <f>F3/15</f>
        <v>4476464.94</v>
      </c>
      <c r="H3" s="21">
        <v>0</v>
      </c>
      <c r="I3" s="23">
        <f>G3-H3</f>
        <v>4476464.94</v>
      </c>
      <c r="J3" s="23">
        <f>G3-H3</f>
        <v>4476464.94</v>
      </c>
      <c r="K3" s="24">
        <v>8952930</v>
      </c>
      <c r="L3" s="24">
        <v>0</v>
      </c>
      <c r="M3" s="24">
        <f>K3-L3</f>
        <v>8952930</v>
      </c>
      <c r="N3" s="24">
        <v>0</v>
      </c>
      <c r="O3" s="24"/>
      <c r="P3" s="24">
        <v>0</v>
      </c>
      <c r="Q3" s="24">
        <v>0</v>
      </c>
      <c r="R3" s="24">
        <f>Q3*R4%</f>
        <v>0</v>
      </c>
      <c r="S3" s="24">
        <f>Q3-R3</f>
        <v>0</v>
      </c>
      <c r="T3" s="24">
        <v>0</v>
      </c>
      <c r="U3" s="24">
        <v>0</v>
      </c>
      <c r="V3" s="24">
        <v>0</v>
      </c>
      <c r="W3" s="24">
        <f>G3+K3+N3+Q3+U3</f>
        <v>13429394.940000001</v>
      </c>
      <c r="X3" s="24">
        <v>8952930</v>
      </c>
      <c r="Y3" s="24">
        <v>0</v>
      </c>
      <c r="Z3" s="24">
        <f>X3-Y3</f>
        <v>8952930</v>
      </c>
      <c r="AA3" s="24">
        <f>SUM(G3+K3+X3)</f>
        <v>22382324.94</v>
      </c>
      <c r="AB3" s="21">
        <v>4476465</v>
      </c>
      <c r="AC3" s="24">
        <v>0</v>
      </c>
      <c r="AD3" s="24"/>
      <c r="AE3" s="24">
        <f>AB3-AC3</f>
        <v>4476465</v>
      </c>
      <c r="AF3" s="23">
        <f>SUM(E3-AE3)</f>
        <v>70131284</v>
      </c>
      <c r="AG3" s="12">
        <f>AE3/E3</f>
        <v>0.060000000804206005</v>
      </c>
    </row>
    <row r="4" spans="1:33" ht="24">
      <c r="A4" s="13" t="s">
        <v>47</v>
      </c>
      <c r="B4" s="27" t="s">
        <v>35</v>
      </c>
      <c r="C4" s="2">
        <v>1524388974</v>
      </c>
      <c r="D4" s="2"/>
      <c r="E4" s="2">
        <f>C4-D4</f>
        <v>1524388974</v>
      </c>
      <c r="F4" s="9">
        <f aca="true" t="shared" si="0" ref="F4:F36">E4*90%</f>
        <v>1371950076.6000001</v>
      </c>
      <c r="G4" s="10">
        <f aca="true" t="shared" si="1" ref="G4:G36">F4/15</f>
        <v>91463338.44000001</v>
      </c>
      <c r="H4" s="10">
        <f>G4*2%</f>
        <v>1829266.7688000002</v>
      </c>
      <c r="I4" s="11">
        <f>G4-H4</f>
        <v>89634071.6712</v>
      </c>
      <c r="J4" s="11">
        <f>G4-H4</f>
        <v>89634071.6712</v>
      </c>
      <c r="K4" s="34">
        <v>182926677</v>
      </c>
      <c r="L4" s="34">
        <f>K4*2%</f>
        <v>3658533.54</v>
      </c>
      <c r="M4" s="34">
        <f>K4-L4</f>
        <v>179268143.46</v>
      </c>
      <c r="N4" s="10">
        <v>91463338</v>
      </c>
      <c r="O4" s="34">
        <f>N4*2%</f>
        <v>1829266.76</v>
      </c>
      <c r="P4" s="34">
        <f>N4-O4</f>
        <v>89634071.24</v>
      </c>
      <c r="Q4" s="10">
        <v>91463338</v>
      </c>
      <c r="R4" s="34">
        <f>Q4*2%</f>
        <v>1829266.76</v>
      </c>
      <c r="S4" s="34">
        <f>Q4-R4</f>
        <v>89634071.24</v>
      </c>
      <c r="T4" s="10">
        <v>91463338</v>
      </c>
      <c r="U4" s="34">
        <f>T4*2%</f>
        <v>1829266.76</v>
      </c>
      <c r="V4" s="34">
        <f>T4-U4</f>
        <v>89634071.24</v>
      </c>
      <c r="W4" s="9">
        <f>G4+K4+N4+Q4+T4</f>
        <v>548780029.44</v>
      </c>
      <c r="X4" s="34">
        <v>182926677</v>
      </c>
      <c r="Y4" s="9">
        <f>X4*2%</f>
        <v>3658533.54</v>
      </c>
      <c r="Z4" s="9">
        <f>X4-Y4</f>
        <v>179268143.46</v>
      </c>
      <c r="AA4" s="9">
        <f>SUM(G4+K4+N4+Q4+T4+X4)</f>
        <v>731706706.44</v>
      </c>
      <c r="AB4" s="10">
        <v>91463338</v>
      </c>
      <c r="AC4" s="9">
        <f>AB4*2%</f>
        <v>1829266.76</v>
      </c>
      <c r="AD4" s="9">
        <f>AB4-AC4</f>
        <v>89634071.24</v>
      </c>
      <c r="AE4" s="9">
        <f>SUM(G4+K4+N4+Q4+T4+X4+AB4)</f>
        <v>823170044.44</v>
      </c>
      <c r="AF4" s="23">
        <f>E4-AE4</f>
        <v>701218929.56</v>
      </c>
      <c r="AG4" s="12">
        <f>AE4/E4</f>
        <v>0.5399999990028792</v>
      </c>
    </row>
    <row r="5" spans="1:33" ht="24">
      <c r="A5" s="13" t="s">
        <v>48</v>
      </c>
      <c r="B5" s="28" t="s">
        <v>36</v>
      </c>
      <c r="C5" s="1">
        <v>10820703078</v>
      </c>
      <c r="D5" s="1">
        <v>22476755</v>
      </c>
      <c r="E5" s="1">
        <f>C5-D5</f>
        <v>10798226323</v>
      </c>
      <c r="F5" s="9">
        <f>E5*90%</f>
        <v>9718403690.7</v>
      </c>
      <c r="G5" s="10">
        <f t="shared" si="1"/>
        <v>647893579.38</v>
      </c>
      <c r="H5" s="10">
        <f aca="true" t="shared" si="2" ref="H5:H36">G5*2%</f>
        <v>12957871.5876</v>
      </c>
      <c r="I5" s="11">
        <f aca="true" t="shared" si="3" ref="I5:I36">G5-H5</f>
        <v>634935707.7924</v>
      </c>
      <c r="J5" s="11">
        <f aca="true" t="shared" si="4" ref="J5:J36">G5-H5</f>
        <v>634935707.7924</v>
      </c>
      <c r="K5" s="11">
        <v>1295787159</v>
      </c>
      <c r="L5" s="34">
        <f aca="true" t="shared" si="5" ref="L5:L36">K5*2%</f>
        <v>25915743.18</v>
      </c>
      <c r="M5" s="34">
        <f aca="true" t="shared" si="6" ref="M5:M36">K5-L5</f>
        <v>1269871415.82</v>
      </c>
      <c r="N5" s="10">
        <v>647893579</v>
      </c>
      <c r="O5" s="34">
        <f>N5*2%</f>
        <v>12957871.58</v>
      </c>
      <c r="P5" s="34">
        <f>N5-O5</f>
        <v>634935707.42</v>
      </c>
      <c r="Q5" s="10">
        <v>647893579</v>
      </c>
      <c r="R5" s="34">
        <f>Q5*2%</f>
        <v>12957871.58</v>
      </c>
      <c r="S5" s="34">
        <f>Q5-R5</f>
        <v>634935707.42</v>
      </c>
      <c r="T5" s="10">
        <v>647893579</v>
      </c>
      <c r="U5" s="34">
        <f aca="true" t="shared" si="7" ref="U5:U36">T5*2%</f>
        <v>12957871.58</v>
      </c>
      <c r="V5" s="34">
        <f aca="true" t="shared" si="8" ref="V5:V36">T5-U5</f>
        <v>634935707.42</v>
      </c>
      <c r="W5" s="9">
        <f>G5+K5+N5+Q5+T5</f>
        <v>3887361475.38</v>
      </c>
      <c r="X5" s="11">
        <v>1295787159</v>
      </c>
      <c r="Y5" s="23">
        <f aca="true" t="shared" si="9" ref="Y5:Y36">X5*2%</f>
        <v>25915743.18</v>
      </c>
      <c r="Z5" s="23">
        <f aca="true" t="shared" si="10" ref="Z5:Z36">X5-Y5</f>
        <v>1269871415.82</v>
      </c>
      <c r="AA5" s="23">
        <f aca="true" t="shared" si="11" ref="AA5:AA36">SUM(G5+K5+N5+Q5+T5+X5)</f>
        <v>5183148634.38</v>
      </c>
      <c r="AB5" s="10">
        <v>647893579</v>
      </c>
      <c r="AC5" s="23">
        <f aca="true" t="shared" si="12" ref="AC5:AC36">AB5*2%</f>
        <v>12957871.58</v>
      </c>
      <c r="AD5" s="9">
        <f aca="true" t="shared" si="13" ref="AD5:AD36">AB5-AC5</f>
        <v>634935707.42</v>
      </c>
      <c r="AE5" s="9">
        <f aca="true" t="shared" si="14" ref="AE5:AE36">SUM(G5+K5+N5+Q5+T5+X5+AB5)</f>
        <v>5831042213.38</v>
      </c>
      <c r="AF5" s="23">
        <f aca="true" t="shared" si="15" ref="AF5:AF36">E5-AE5</f>
        <v>4967184109.62</v>
      </c>
      <c r="AG5" s="12">
        <f aca="true" t="shared" si="16" ref="AG5:AG36">AE5/E5</f>
        <v>0.5399999999036879</v>
      </c>
    </row>
    <row r="6" spans="1:33" ht="12">
      <c r="A6" s="13" t="s">
        <v>49</v>
      </c>
      <c r="B6" s="28" t="s">
        <v>9</v>
      </c>
      <c r="C6" s="1">
        <v>180118323793</v>
      </c>
      <c r="D6" s="1"/>
      <c r="E6" s="1">
        <f aca="true" t="shared" si="17" ref="E6:E35">C6-D6</f>
        <v>180118323793</v>
      </c>
      <c r="F6" s="9">
        <f t="shared" si="0"/>
        <v>162106491413.7</v>
      </c>
      <c r="G6" s="10">
        <f t="shared" si="1"/>
        <v>10807099427.58</v>
      </c>
      <c r="H6" s="10">
        <f t="shared" si="2"/>
        <v>216141988.5516</v>
      </c>
      <c r="I6" s="11">
        <f t="shared" si="3"/>
        <v>10590957439.0284</v>
      </c>
      <c r="J6" s="11">
        <f t="shared" si="4"/>
        <v>10590957439.0284</v>
      </c>
      <c r="K6" s="11">
        <v>21614198855</v>
      </c>
      <c r="L6" s="34">
        <f t="shared" si="5"/>
        <v>432283977.1</v>
      </c>
      <c r="M6" s="34">
        <f t="shared" si="6"/>
        <v>21181914877.9</v>
      </c>
      <c r="N6" s="10">
        <v>10807099428</v>
      </c>
      <c r="O6" s="34">
        <f aca="true" t="shared" si="18" ref="O6:O36">N6*2%</f>
        <v>216141988.56</v>
      </c>
      <c r="P6" s="34">
        <f aca="true" t="shared" si="19" ref="P6:P36">N6-O6</f>
        <v>10590957439.44</v>
      </c>
      <c r="Q6" s="10">
        <v>10807099428</v>
      </c>
      <c r="R6" s="34">
        <f aca="true" t="shared" si="20" ref="R6:R36">Q6*2%</f>
        <v>216141988.56</v>
      </c>
      <c r="S6" s="34">
        <f aca="true" t="shared" si="21" ref="S6:S36">Q6-R6</f>
        <v>10590957439.44</v>
      </c>
      <c r="T6" s="10">
        <v>10807099428</v>
      </c>
      <c r="U6" s="34">
        <f t="shared" si="7"/>
        <v>216141988.56</v>
      </c>
      <c r="V6" s="34">
        <f t="shared" si="8"/>
        <v>10590957439.44</v>
      </c>
      <c r="W6" s="9">
        <f aca="true" t="shared" si="22" ref="W6:W36">G6+K6+N6+Q6+T6</f>
        <v>64842596566.58</v>
      </c>
      <c r="X6" s="11">
        <v>21614198855</v>
      </c>
      <c r="Y6" s="23">
        <f t="shared" si="9"/>
        <v>432283977.1</v>
      </c>
      <c r="Z6" s="23">
        <f t="shared" si="10"/>
        <v>21181914877.9</v>
      </c>
      <c r="AA6" s="23">
        <f t="shared" si="11"/>
        <v>86456795421.58</v>
      </c>
      <c r="AB6" s="10">
        <v>10807099428</v>
      </c>
      <c r="AC6" s="23">
        <f t="shared" si="12"/>
        <v>216141988.56</v>
      </c>
      <c r="AD6" s="9">
        <f t="shared" si="13"/>
        <v>10590957439.44</v>
      </c>
      <c r="AE6" s="9">
        <f t="shared" si="14"/>
        <v>97263894849.58</v>
      </c>
      <c r="AF6" s="23">
        <f t="shared" si="15"/>
        <v>82854428943.42</v>
      </c>
      <c r="AG6" s="12">
        <f t="shared" si="16"/>
        <v>0.5400000000075506</v>
      </c>
    </row>
    <row r="7" spans="1:33" ht="12">
      <c r="A7" s="13" t="s">
        <v>50</v>
      </c>
      <c r="B7" s="28" t="s">
        <v>3</v>
      </c>
      <c r="C7" s="1">
        <v>47530385072</v>
      </c>
      <c r="D7" s="1">
        <v>126162094</v>
      </c>
      <c r="E7" s="1">
        <f t="shared" si="17"/>
        <v>47404222978</v>
      </c>
      <c r="F7" s="9">
        <f t="shared" si="0"/>
        <v>42663800680.200005</v>
      </c>
      <c r="G7" s="10">
        <f t="shared" si="1"/>
        <v>2844253378.6800003</v>
      </c>
      <c r="H7" s="10">
        <f t="shared" si="2"/>
        <v>56885067.57360001</v>
      </c>
      <c r="I7" s="11">
        <f t="shared" si="3"/>
        <v>2787368311.1064005</v>
      </c>
      <c r="J7" s="11">
        <f t="shared" si="4"/>
        <v>2787368311.1064005</v>
      </c>
      <c r="K7" s="11">
        <v>5688506757</v>
      </c>
      <c r="L7" s="34">
        <f t="shared" si="5"/>
        <v>113770135.14</v>
      </c>
      <c r="M7" s="34">
        <f t="shared" si="6"/>
        <v>5574736621.86</v>
      </c>
      <c r="N7" s="10">
        <v>2844253379</v>
      </c>
      <c r="O7" s="34">
        <f t="shared" si="18"/>
        <v>56885067.58</v>
      </c>
      <c r="P7" s="34">
        <f t="shared" si="19"/>
        <v>2787368311.42</v>
      </c>
      <c r="Q7" s="10">
        <v>2844253379</v>
      </c>
      <c r="R7" s="34">
        <f t="shared" si="20"/>
        <v>56885067.58</v>
      </c>
      <c r="S7" s="34">
        <f t="shared" si="21"/>
        <v>2787368311.42</v>
      </c>
      <c r="T7" s="10">
        <v>2844253379</v>
      </c>
      <c r="U7" s="34">
        <f t="shared" si="7"/>
        <v>56885067.58</v>
      </c>
      <c r="V7" s="34">
        <f t="shared" si="8"/>
        <v>2787368311.42</v>
      </c>
      <c r="W7" s="9">
        <f t="shared" si="22"/>
        <v>17065520272.68</v>
      </c>
      <c r="X7" s="11">
        <v>5688506757</v>
      </c>
      <c r="Y7" s="23">
        <f t="shared" si="9"/>
        <v>113770135.14</v>
      </c>
      <c r="Z7" s="23">
        <f t="shared" si="10"/>
        <v>5574736621.86</v>
      </c>
      <c r="AA7" s="23">
        <f t="shared" si="11"/>
        <v>22754027029.68</v>
      </c>
      <c r="AB7" s="10">
        <v>2844253379</v>
      </c>
      <c r="AC7" s="23">
        <f t="shared" si="12"/>
        <v>56885067.58</v>
      </c>
      <c r="AD7" s="9">
        <f t="shared" si="13"/>
        <v>2787368311.42</v>
      </c>
      <c r="AE7" s="9">
        <f t="shared" si="14"/>
        <v>25598280408.68</v>
      </c>
      <c r="AF7" s="23">
        <f t="shared" si="15"/>
        <v>21805942569.32</v>
      </c>
      <c r="AG7" s="12">
        <f t="shared" si="16"/>
        <v>0.5400000000118133</v>
      </c>
    </row>
    <row r="8" spans="1:33" ht="12">
      <c r="A8" s="13" t="s">
        <v>51</v>
      </c>
      <c r="B8" s="28" t="s">
        <v>10</v>
      </c>
      <c r="C8" s="1">
        <v>49906659480</v>
      </c>
      <c r="D8" s="1"/>
      <c r="E8" s="1">
        <f t="shared" si="17"/>
        <v>49906659480</v>
      </c>
      <c r="F8" s="9">
        <f t="shared" si="0"/>
        <v>44915993532</v>
      </c>
      <c r="G8" s="10">
        <f t="shared" si="1"/>
        <v>2994399568.8</v>
      </c>
      <c r="H8" s="10">
        <f t="shared" si="2"/>
        <v>59887991.376</v>
      </c>
      <c r="I8" s="11">
        <f t="shared" si="3"/>
        <v>2934511577.4240003</v>
      </c>
      <c r="J8" s="11">
        <f t="shared" si="4"/>
        <v>2934511577.4240003</v>
      </c>
      <c r="K8" s="11">
        <v>5988799138</v>
      </c>
      <c r="L8" s="34">
        <f t="shared" si="5"/>
        <v>119775982.76</v>
      </c>
      <c r="M8" s="34">
        <f t="shared" si="6"/>
        <v>5869023155.24</v>
      </c>
      <c r="N8" s="10">
        <v>2994399569</v>
      </c>
      <c r="O8" s="34">
        <f t="shared" si="18"/>
        <v>59887991.38</v>
      </c>
      <c r="P8" s="34">
        <f t="shared" si="19"/>
        <v>2934511577.62</v>
      </c>
      <c r="Q8" s="10">
        <v>2994399569</v>
      </c>
      <c r="R8" s="34">
        <f t="shared" si="20"/>
        <v>59887991.38</v>
      </c>
      <c r="S8" s="34">
        <f t="shared" si="21"/>
        <v>2934511577.62</v>
      </c>
      <c r="T8" s="10">
        <v>2994399569</v>
      </c>
      <c r="U8" s="34">
        <f t="shared" si="7"/>
        <v>59887991.38</v>
      </c>
      <c r="V8" s="34">
        <f t="shared" si="8"/>
        <v>2934511577.62</v>
      </c>
      <c r="W8" s="9">
        <f t="shared" si="22"/>
        <v>17966397413.8</v>
      </c>
      <c r="X8" s="11">
        <v>5988799138</v>
      </c>
      <c r="Y8" s="23">
        <f t="shared" si="9"/>
        <v>119775982.76</v>
      </c>
      <c r="Z8" s="23">
        <f t="shared" si="10"/>
        <v>5869023155.24</v>
      </c>
      <c r="AA8" s="23">
        <f t="shared" si="11"/>
        <v>23955196551.8</v>
      </c>
      <c r="AB8" s="10">
        <v>2994399569</v>
      </c>
      <c r="AC8" s="23">
        <f t="shared" si="12"/>
        <v>59887991.38</v>
      </c>
      <c r="AD8" s="9">
        <f t="shared" si="13"/>
        <v>2934511577.62</v>
      </c>
      <c r="AE8" s="9">
        <f t="shared" si="14"/>
        <v>26949596120.8</v>
      </c>
      <c r="AF8" s="23">
        <f t="shared" si="15"/>
        <v>22957063359.2</v>
      </c>
      <c r="AG8" s="12">
        <f t="shared" si="16"/>
        <v>0.5400000000320598</v>
      </c>
    </row>
    <row r="9" spans="1:33" ht="12">
      <c r="A9" s="13" t="s">
        <v>52</v>
      </c>
      <c r="B9" s="28" t="s">
        <v>5</v>
      </c>
      <c r="C9" s="1">
        <v>46731852709</v>
      </c>
      <c r="D9" s="1">
        <v>141017928</v>
      </c>
      <c r="E9" s="1">
        <f t="shared" si="17"/>
        <v>46590834781</v>
      </c>
      <c r="F9" s="9">
        <f t="shared" si="0"/>
        <v>41931751302.9</v>
      </c>
      <c r="G9" s="10">
        <f t="shared" si="1"/>
        <v>2795450086.86</v>
      </c>
      <c r="H9" s="10">
        <f t="shared" si="2"/>
        <v>55909001.73720001</v>
      </c>
      <c r="I9" s="11">
        <f t="shared" si="3"/>
        <v>2739541085.1228004</v>
      </c>
      <c r="J9" s="11">
        <f t="shared" si="4"/>
        <v>2739541085.1228004</v>
      </c>
      <c r="K9" s="11">
        <v>5590900174</v>
      </c>
      <c r="L9" s="34">
        <f t="shared" si="5"/>
        <v>111818003.48</v>
      </c>
      <c r="M9" s="34">
        <f t="shared" si="6"/>
        <v>5479082170.52</v>
      </c>
      <c r="N9" s="10">
        <v>2795450087</v>
      </c>
      <c r="O9" s="34">
        <f t="shared" si="18"/>
        <v>55909001.74</v>
      </c>
      <c r="P9" s="34">
        <f t="shared" si="19"/>
        <v>2739541085.26</v>
      </c>
      <c r="Q9" s="10">
        <v>2795450087</v>
      </c>
      <c r="R9" s="34">
        <f t="shared" si="20"/>
        <v>55909001.74</v>
      </c>
      <c r="S9" s="34">
        <f t="shared" si="21"/>
        <v>2739541085.26</v>
      </c>
      <c r="T9" s="10">
        <v>2795450087</v>
      </c>
      <c r="U9" s="34">
        <f t="shared" si="7"/>
        <v>55909001.74</v>
      </c>
      <c r="V9" s="34">
        <f t="shared" si="8"/>
        <v>2739541085.26</v>
      </c>
      <c r="W9" s="9">
        <f t="shared" si="22"/>
        <v>16772700521.86</v>
      </c>
      <c r="X9" s="11">
        <v>5590900174</v>
      </c>
      <c r="Y9" s="23">
        <f t="shared" si="9"/>
        <v>111818003.48</v>
      </c>
      <c r="Z9" s="23">
        <f t="shared" si="10"/>
        <v>5479082170.52</v>
      </c>
      <c r="AA9" s="23">
        <f t="shared" si="11"/>
        <v>22363600695.86</v>
      </c>
      <c r="AB9" s="10">
        <v>2795450087</v>
      </c>
      <c r="AC9" s="23">
        <f t="shared" si="12"/>
        <v>55909001.74</v>
      </c>
      <c r="AD9" s="9">
        <f t="shared" si="13"/>
        <v>2739541085.26</v>
      </c>
      <c r="AE9" s="9">
        <f t="shared" si="14"/>
        <v>25159050782.86</v>
      </c>
      <c r="AF9" s="23">
        <f t="shared" si="15"/>
        <v>21431783998.14</v>
      </c>
      <c r="AG9" s="12">
        <f t="shared" si="16"/>
        <v>0.540000000024039</v>
      </c>
    </row>
    <row r="10" spans="1:33" ht="12">
      <c r="A10" s="13" t="s">
        <v>77</v>
      </c>
      <c r="B10" s="28" t="s">
        <v>20</v>
      </c>
      <c r="C10" s="1">
        <v>5813847620</v>
      </c>
      <c r="D10" s="1"/>
      <c r="E10" s="1">
        <f t="shared" si="17"/>
        <v>5813847620</v>
      </c>
      <c r="F10" s="9">
        <f t="shared" si="0"/>
        <v>5232462858</v>
      </c>
      <c r="G10" s="10">
        <f t="shared" si="1"/>
        <v>348830857.2</v>
      </c>
      <c r="H10" s="10">
        <f t="shared" si="2"/>
        <v>6976617.144</v>
      </c>
      <c r="I10" s="11">
        <f t="shared" si="3"/>
        <v>341854240.056</v>
      </c>
      <c r="J10" s="11">
        <f t="shared" si="4"/>
        <v>341854240.056</v>
      </c>
      <c r="K10" s="11">
        <v>697661714</v>
      </c>
      <c r="L10" s="34">
        <f t="shared" si="5"/>
        <v>13953234.280000001</v>
      </c>
      <c r="M10" s="34">
        <f t="shared" si="6"/>
        <v>683708479.72</v>
      </c>
      <c r="N10" s="10">
        <v>348830857</v>
      </c>
      <c r="O10" s="34">
        <f t="shared" si="18"/>
        <v>6976617.140000001</v>
      </c>
      <c r="P10" s="34">
        <f t="shared" si="19"/>
        <v>341854239.86</v>
      </c>
      <c r="Q10" s="10">
        <v>348830857</v>
      </c>
      <c r="R10" s="34">
        <f t="shared" si="20"/>
        <v>6976617.140000001</v>
      </c>
      <c r="S10" s="34">
        <f t="shared" si="21"/>
        <v>341854239.86</v>
      </c>
      <c r="T10" s="10">
        <v>348830857</v>
      </c>
      <c r="U10" s="34">
        <f t="shared" si="7"/>
        <v>6976617.140000001</v>
      </c>
      <c r="V10" s="34">
        <f t="shared" si="8"/>
        <v>341854239.86</v>
      </c>
      <c r="W10" s="9">
        <f t="shared" si="22"/>
        <v>2092985142.2</v>
      </c>
      <c r="X10" s="11">
        <v>697661714</v>
      </c>
      <c r="Y10" s="23">
        <f t="shared" si="9"/>
        <v>13953234.280000001</v>
      </c>
      <c r="Z10" s="23">
        <f t="shared" si="10"/>
        <v>683708479.72</v>
      </c>
      <c r="AA10" s="23">
        <f t="shared" si="11"/>
        <v>2790646856.2</v>
      </c>
      <c r="AB10" s="10">
        <v>348830857</v>
      </c>
      <c r="AC10" s="23">
        <f t="shared" si="12"/>
        <v>6976617.140000001</v>
      </c>
      <c r="AD10" s="9">
        <f t="shared" si="13"/>
        <v>341854239.86</v>
      </c>
      <c r="AE10" s="9">
        <f t="shared" si="14"/>
        <v>3139477713.2</v>
      </c>
      <c r="AF10" s="23">
        <f t="shared" si="15"/>
        <v>2674369906.8</v>
      </c>
      <c r="AG10" s="12">
        <f t="shared" si="16"/>
        <v>0.539999999724795</v>
      </c>
    </row>
    <row r="11" spans="1:33" ht="12">
      <c r="A11" s="13" t="s">
        <v>53</v>
      </c>
      <c r="B11" s="28" t="s">
        <v>7</v>
      </c>
      <c r="C11" s="1">
        <v>13175825890</v>
      </c>
      <c r="D11" s="1">
        <v>27762572</v>
      </c>
      <c r="E11" s="1">
        <f t="shared" si="17"/>
        <v>13148063318</v>
      </c>
      <c r="F11" s="9">
        <f t="shared" si="0"/>
        <v>11833256986.2</v>
      </c>
      <c r="G11" s="10">
        <f t="shared" si="1"/>
        <v>788883799.08</v>
      </c>
      <c r="H11" s="10">
        <f t="shared" si="2"/>
        <v>15777675.981600001</v>
      </c>
      <c r="I11" s="11">
        <f t="shared" si="3"/>
        <v>773106123.0984</v>
      </c>
      <c r="J11" s="11">
        <f t="shared" si="4"/>
        <v>773106123.0984</v>
      </c>
      <c r="K11" s="11">
        <v>1577767598</v>
      </c>
      <c r="L11" s="34">
        <f t="shared" si="5"/>
        <v>31555351.96</v>
      </c>
      <c r="M11" s="34">
        <f t="shared" si="6"/>
        <v>1546212246.04</v>
      </c>
      <c r="N11" s="10">
        <v>788883799</v>
      </c>
      <c r="O11" s="34">
        <f t="shared" si="18"/>
        <v>15777675.98</v>
      </c>
      <c r="P11" s="34">
        <f t="shared" si="19"/>
        <v>773106123.02</v>
      </c>
      <c r="Q11" s="10">
        <v>788883799</v>
      </c>
      <c r="R11" s="34">
        <f t="shared" si="20"/>
        <v>15777675.98</v>
      </c>
      <c r="S11" s="34">
        <f t="shared" si="21"/>
        <v>773106123.02</v>
      </c>
      <c r="T11" s="10">
        <v>788883799</v>
      </c>
      <c r="U11" s="34">
        <f t="shared" si="7"/>
        <v>15777675.98</v>
      </c>
      <c r="V11" s="34">
        <f t="shared" si="8"/>
        <v>773106123.02</v>
      </c>
      <c r="W11" s="9">
        <f t="shared" si="22"/>
        <v>4733302794.08</v>
      </c>
      <c r="X11" s="11">
        <v>1577767598</v>
      </c>
      <c r="Y11" s="23">
        <f t="shared" si="9"/>
        <v>31555351.96</v>
      </c>
      <c r="Z11" s="23">
        <f t="shared" si="10"/>
        <v>1546212246.04</v>
      </c>
      <c r="AA11" s="23">
        <f t="shared" si="11"/>
        <v>6311070392.08</v>
      </c>
      <c r="AB11" s="10">
        <v>788883799</v>
      </c>
      <c r="AC11" s="23">
        <f t="shared" si="12"/>
        <v>15777675.98</v>
      </c>
      <c r="AD11" s="9">
        <f t="shared" si="13"/>
        <v>773106123.02</v>
      </c>
      <c r="AE11" s="9">
        <f t="shared" si="14"/>
        <v>7099954191.08</v>
      </c>
      <c r="AF11" s="23">
        <f t="shared" si="15"/>
        <v>6048109126.92</v>
      </c>
      <c r="AG11" s="12">
        <f t="shared" si="16"/>
        <v>0.5399999999513236</v>
      </c>
    </row>
    <row r="12" spans="1:33" ht="12">
      <c r="A12" s="13" t="s">
        <v>54</v>
      </c>
      <c r="B12" s="28" t="s">
        <v>19</v>
      </c>
      <c r="C12" s="1">
        <v>9942251176</v>
      </c>
      <c r="D12" s="1"/>
      <c r="E12" s="1">
        <f t="shared" si="17"/>
        <v>9942251176</v>
      </c>
      <c r="F12" s="9">
        <f t="shared" si="0"/>
        <v>8948026058.4</v>
      </c>
      <c r="G12" s="10">
        <f t="shared" si="1"/>
        <v>596535070.56</v>
      </c>
      <c r="H12" s="10">
        <f t="shared" si="2"/>
        <v>11930701.4112</v>
      </c>
      <c r="I12" s="11">
        <f t="shared" si="3"/>
        <v>584604369.1487999</v>
      </c>
      <c r="J12" s="11">
        <f t="shared" si="4"/>
        <v>584604369.1487999</v>
      </c>
      <c r="K12" s="11">
        <v>1193070141</v>
      </c>
      <c r="L12" s="34">
        <f t="shared" si="5"/>
        <v>23861402.82</v>
      </c>
      <c r="M12" s="34">
        <f t="shared" si="6"/>
        <v>1169208738.18</v>
      </c>
      <c r="N12" s="10">
        <v>596535071</v>
      </c>
      <c r="O12" s="34">
        <f t="shared" si="18"/>
        <v>11930701.42</v>
      </c>
      <c r="P12" s="34">
        <f t="shared" si="19"/>
        <v>584604369.58</v>
      </c>
      <c r="Q12" s="10">
        <v>596535071</v>
      </c>
      <c r="R12" s="34">
        <f t="shared" si="20"/>
        <v>11930701.42</v>
      </c>
      <c r="S12" s="34">
        <f t="shared" si="21"/>
        <v>584604369.58</v>
      </c>
      <c r="T12" s="10">
        <v>596535071</v>
      </c>
      <c r="U12" s="34">
        <f t="shared" si="7"/>
        <v>11930701.42</v>
      </c>
      <c r="V12" s="34">
        <f t="shared" si="8"/>
        <v>584604369.58</v>
      </c>
      <c r="W12" s="9">
        <f t="shared" si="22"/>
        <v>3579210424.56</v>
      </c>
      <c r="X12" s="11">
        <f>1193070141+596535071</f>
        <v>1789605212</v>
      </c>
      <c r="Y12" s="23">
        <f t="shared" si="9"/>
        <v>35792104.24</v>
      </c>
      <c r="Z12" s="23">
        <f t="shared" si="10"/>
        <v>1753813107.76</v>
      </c>
      <c r="AA12" s="23">
        <f t="shared" si="11"/>
        <v>5368815636.559999</v>
      </c>
      <c r="AB12" s="10">
        <v>596535071</v>
      </c>
      <c r="AC12" s="23">
        <f t="shared" si="12"/>
        <v>11930701.42</v>
      </c>
      <c r="AD12" s="9">
        <f t="shared" si="13"/>
        <v>584604369.58</v>
      </c>
      <c r="AE12" s="9">
        <f t="shared" si="14"/>
        <v>5965350707.559999</v>
      </c>
      <c r="AF12" s="23">
        <f t="shared" si="15"/>
        <v>3976900468.4400005</v>
      </c>
      <c r="AG12" s="12">
        <f t="shared" si="16"/>
        <v>0.6000000001971384</v>
      </c>
    </row>
    <row r="13" spans="1:33" ht="12">
      <c r="A13" s="13" t="s">
        <v>55</v>
      </c>
      <c r="B13" s="28" t="s">
        <v>6</v>
      </c>
      <c r="C13" s="1">
        <v>17735458961</v>
      </c>
      <c r="D13" s="1">
        <v>37805155</v>
      </c>
      <c r="E13" s="1">
        <f t="shared" si="17"/>
        <v>17697653806</v>
      </c>
      <c r="F13" s="9">
        <f t="shared" si="0"/>
        <v>15927888425.4</v>
      </c>
      <c r="G13" s="10">
        <f t="shared" si="1"/>
        <v>1061859228.36</v>
      </c>
      <c r="H13" s="10">
        <f t="shared" si="2"/>
        <v>21237184.5672</v>
      </c>
      <c r="I13" s="11">
        <f t="shared" si="3"/>
        <v>1040622043.7928001</v>
      </c>
      <c r="J13" s="11">
        <f t="shared" si="4"/>
        <v>1040622043.7928001</v>
      </c>
      <c r="K13" s="11">
        <v>2123718457</v>
      </c>
      <c r="L13" s="34">
        <f t="shared" si="5"/>
        <v>42474369.14</v>
      </c>
      <c r="M13" s="34">
        <f t="shared" si="6"/>
        <v>2081244087.86</v>
      </c>
      <c r="N13" s="10">
        <v>1061859228</v>
      </c>
      <c r="O13" s="34">
        <f t="shared" si="18"/>
        <v>21237184.56</v>
      </c>
      <c r="P13" s="34">
        <f t="shared" si="19"/>
        <v>1040622043.44</v>
      </c>
      <c r="Q13" s="10">
        <v>1061859228</v>
      </c>
      <c r="R13" s="34">
        <f t="shared" si="20"/>
        <v>21237184.56</v>
      </c>
      <c r="S13" s="34">
        <f t="shared" si="21"/>
        <v>1040622043.44</v>
      </c>
      <c r="T13" s="10">
        <v>1061859228</v>
      </c>
      <c r="U13" s="34">
        <f t="shared" si="7"/>
        <v>21237184.56</v>
      </c>
      <c r="V13" s="34">
        <f t="shared" si="8"/>
        <v>1040622043.44</v>
      </c>
      <c r="W13" s="9">
        <f t="shared" si="22"/>
        <v>6371155369.360001</v>
      </c>
      <c r="X13" s="11">
        <v>2123718457</v>
      </c>
      <c r="Y13" s="23">
        <f t="shared" si="9"/>
        <v>42474369.14</v>
      </c>
      <c r="Z13" s="23">
        <f t="shared" si="10"/>
        <v>2081244087.86</v>
      </c>
      <c r="AA13" s="23">
        <f t="shared" si="11"/>
        <v>8494873826.360001</v>
      </c>
      <c r="AB13" s="10">
        <v>1061859228</v>
      </c>
      <c r="AC13" s="23">
        <f t="shared" si="12"/>
        <v>21237184.56</v>
      </c>
      <c r="AD13" s="9">
        <f t="shared" si="13"/>
        <v>1040622043.44</v>
      </c>
      <c r="AE13" s="9">
        <f t="shared" si="14"/>
        <v>9556733054.36</v>
      </c>
      <c r="AF13" s="23">
        <f t="shared" si="15"/>
        <v>8140920751.639999</v>
      </c>
      <c r="AG13" s="12">
        <f t="shared" si="16"/>
        <v>0.5399999999502759</v>
      </c>
    </row>
    <row r="14" spans="1:33" ht="12">
      <c r="A14" s="13" t="s">
        <v>56</v>
      </c>
      <c r="B14" s="28" t="s">
        <v>11</v>
      </c>
      <c r="C14" s="1">
        <v>37448069532</v>
      </c>
      <c r="D14" s="1"/>
      <c r="E14" s="1">
        <f t="shared" si="17"/>
        <v>37448069532</v>
      </c>
      <c r="F14" s="9">
        <f t="shared" si="0"/>
        <v>33703262578.8</v>
      </c>
      <c r="G14" s="10">
        <f t="shared" si="1"/>
        <v>2246884171.92</v>
      </c>
      <c r="H14" s="10">
        <f t="shared" si="2"/>
        <v>44937683.4384</v>
      </c>
      <c r="I14" s="11">
        <f t="shared" si="3"/>
        <v>2201946488.4816003</v>
      </c>
      <c r="J14" s="11">
        <f t="shared" si="4"/>
        <v>2201946488.4816003</v>
      </c>
      <c r="K14" s="11">
        <v>4493768344</v>
      </c>
      <c r="L14" s="34">
        <f t="shared" si="5"/>
        <v>89875366.88</v>
      </c>
      <c r="M14" s="34">
        <f t="shared" si="6"/>
        <v>4403892977.12</v>
      </c>
      <c r="N14" s="10">
        <v>2246884172</v>
      </c>
      <c r="O14" s="34">
        <f t="shared" si="18"/>
        <v>44937683.44</v>
      </c>
      <c r="P14" s="34">
        <f t="shared" si="19"/>
        <v>2201946488.56</v>
      </c>
      <c r="Q14" s="10">
        <v>2246884172</v>
      </c>
      <c r="R14" s="34">
        <f t="shared" si="20"/>
        <v>44937683.44</v>
      </c>
      <c r="S14" s="34">
        <f t="shared" si="21"/>
        <v>2201946488.56</v>
      </c>
      <c r="T14" s="10">
        <v>2246884172</v>
      </c>
      <c r="U14" s="34">
        <f t="shared" si="7"/>
        <v>44937683.44</v>
      </c>
      <c r="V14" s="34">
        <f t="shared" si="8"/>
        <v>2201946488.56</v>
      </c>
      <c r="W14" s="9">
        <f t="shared" si="22"/>
        <v>13481305031.92</v>
      </c>
      <c r="X14" s="11">
        <v>4493768344</v>
      </c>
      <c r="Y14" s="23">
        <f t="shared" si="9"/>
        <v>89875366.88</v>
      </c>
      <c r="Z14" s="23">
        <f t="shared" si="10"/>
        <v>4403892977.12</v>
      </c>
      <c r="AA14" s="23">
        <f t="shared" si="11"/>
        <v>17975073375.92</v>
      </c>
      <c r="AB14" s="10">
        <v>2246884172</v>
      </c>
      <c r="AC14" s="23">
        <f t="shared" si="12"/>
        <v>44937683.44</v>
      </c>
      <c r="AD14" s="9">
        <f t="shared" si="13"/>
        <v>2201946488.56</v>
      </c>
      <c r="AE14" s="9">
        <f t="shared" si="14"/>
        <v>20221957547.92</v>
      </c>
      <c r="AF14" s="23">
        <f t="shared" si="15"/>
        <v>17226111984.08</v>
      </c>
      <c r="AG14" s="12">
        <f t="shared" si="16"/>
        <v>0.5400000000170903</v>
      </c>
    </row>
    <row r="15" spans="1:33" ht="12">
      <c r="A15" s="13" t="s">
        <v>57</v>
      </c>
      <c r="B15" s="28" t="s">
        <v>21</v>
      </c>
      <c r="C15" s="1">
        <v>17923429076</v>
      </c>
      <c r="D15" s="1"/>
      <c r="E15" s="1">
        <f t="shared" si="17"/>
        <v>17923429076</v>
      </c>
      <c r="F15" s="9">
        <f t="shared" si="0"/>
        <v>16131086168.4</v>
      </c>
      <c r="G15" s="10">
        <f t="shared" si="1"/>
        <v>1075405744.56</v>
      </c>
      <c r="H15" s="10">
        <f t="shared" si="2"/>
        <v>21508114.8912</v>
      </c>
      <c r="I15" s="11">
        <f t="shared" si="3"/>
        <v>1053897629.6688</v>
      </c>
      <c r="J15" s="11">
        <f t="shared" si="4"/>
        <v>1053897629.6688</v>
      </c>
      <c r="K15" s="11">
        <v>2150811489</v>
      </c>
      <c r="L15" s="34">
        <f t="shared" si="5"/>
        <v>43016229.78</v>
      </c>
      <c r="M15" s="34">
        <f t="shared" si="6"/>
        <v>2107795259.22</v>
      </c>
      <c r="N15" s="10">
        <v>1075405745</v>
      </c>
      <c r="O15" s="34">
        <f t="shared" si="18"/>
        <v>21508114.900000002</v>
      </c>
      <c r="P15" s="34">
        <f t="shared" si="19"/>
        <v>1053897630.1</v>
      </c>
      <c r="Q15" s="10">
        <v>1075405745</v>
      </c>
      <c r="R15" s="34">
        <f t="shared" si="20"/>
        <v>21508114.900000002</v>
      </c>
      <c r="S15" s="34">
        <f t="shared" si="21"/>
        <v>1053897630.1</v>
      </c>
      <c r="T15" s="10">
        <v>1075405745</v>
      </c>
      <c r="U15" s="34">
        <f t="shared" si="7"/>
        <v>21508114.900000002</v>
      </c>
      <c r="V15" s="34">
        <f t="shared" si="8"/>
        <v>1053897630.1</v>
      </c>
      <c r="W15" s="9">
        <f t="shared" si="22"/>
        <v>6452434468.559999</v>
      </c>
      <c r="X15" s="11">
        <v>2150811489</v>
      </c>
      <c r="Y15" s="23">
        <f t="shared" si="9"/>
        <v>43016229.78</v>
      </c>
      <c r="Z15" s="23">
        <f t="shared" si="10"/>
        <v>2107795259.22</v>
      </c>
      <c r="AA15" s="23">
        <f t="shared" si="11"/>
        <v>8603245957.56</v>
      </c>
      <c r="AB15" s="10">
        <v>1075405745</v>
      </c>
      <c r="AC15" s="23">
        <f t="shared" si="12"/>
        <v>21508114.900000002</v>
      </c>
      <c r="AD15" s="9">
        <f t="shared" si="13"/>
        <v>1053897630.1</v>
      </c>
      <c r="AE15" s="9">
        <f t="shared" si="14"/>
        <v>9678651702.56</v>
      </c>
      <c r="AF15" s="23">
        <f t="shared" si="15"/>
        <v>8244777373.440001</v>
      </c>
      <c r="AG15" s="12">
        <f t="shared" si="16"/>
        <v>0.5400000000848052</v>
      </c>
    </row>
    <row r="16" spans="1:33" ht="12">
      <c r="A16" s="13" t="s">
        <v>58</v>
      </c>
      <c r="B16" s="28" t="s">
        <v>18</v>
      </c>
      <c r="C16" s="1">
        <v>9720283361</v>
      </c>
      <c r="D16" s="1"/>
      <c r="E16" s="1">
        <f t="shared" si="17"/>
        <v>9720283361</v>
      </c>
      <c r="F16" s="9">
        <f t="shared" si="0"/>
        <v>8748255024.9</v>
      </c>
      <c r="G16" s="10">
        <f t="shared" si="1"/>
        <v>583217001.66</v>
      </c>
      <c r="H16" s="10">
        <f t="shared" si="2"/>
        <v>11664340.0332</v>
      </c>
      <c r="I16" s="11">
        <f t="shared" si="3"/>
        <v>571552661.6268</v>
      </c>
      <c r="J16" s="11">
        <f t="shared" si="4"/>
        <v>571552661.6268</v>
      </c>
      <c r="K16" s="11">
        <v>1166434003</v>
      </c>
      <c r="L16" s="34">
        <f t="shared" si="5"/>
        <v>23328680.06</v>
      </c>
      <c r="M16" s="34">
        <f t="shared" si="6"/>
        <v>1143105322.94</v>
      </c>
      <c r="N16" s="10">
        <v>583217002</v>
      </c>
      <c r="O16" s="34">
        <f t="shared" si="18"/>
        <v>11664340.040000001</v>
      </c>
      <c r="P16" s="34">
        <f t="shared" si="19"/>
        <v>571552661.96</v>
      </c>
      <c r="Q16" s="10">
        <v>583217002</v>
      </c>
      <c r="R16" s="34">
        <f t="shared" si="20"/>
        <v>11664340.040000001</v>
      </c>
      <c r="S16" s="34">
        <f t="shared" si="21"/>
        <v>571552661.96</v>
      </c>
      <c r="T16" s="10">
        <v>583217002</v>
      </c>
      <c r="U16" s="34">
        <f t="shared" si="7"/>
        <v>11664340.040000001</v>
      </c>
      <c r="V16" s="34">
        <f t="shared" si="8"/>
        <v>571552661.96</v>
      </c>
      <c r="W16" s="9">
        <f t="shared" si="22"/>
        <v>3499302010.66</v>
      </c>
      <c r="X16" s="11">
        <v>1166434003</v>
      </c>
      <c r="Y16" s="23">
        <f t="shared" si="9"/>
        <v>23328680.06</v>
      </c>
      <c r="Z16" s="23">
        <f t="shared" si="10"/>
        <v>1143105322.94</v>
      </c>
      <c r="AA16" s="23">
        <f t="shared" si="11"/>
        <v>4665736013.66</v>
      </c>
      <c r="AB16" s="10">
        <v>583217002</v>
      </c>
      <c r="AC16" s="23">
        <f t="shared" si="12"/>
        <v>11664340.040000001</v>
      </c>
      <c r="AD16" s="9">
        <f t="shared" si="13"/>
        <v>571552661.96</v>
      </c>
      <c r="AE16" s="9">
        <f t="shared" si="14"/>
        <v>5248953015.66</v>
      </c>
      <c r="AF16" s="23">
        <f t="shared" si="15"/>
        <v>4471330345.34</v>
      </c>
      <c r="AG16" s="12">
        <f t="shared" si="16"/>
        <v>0.5400000000740719</v>
      </c>
    </row>
    <row r="17" spans="1:33" ht="12">
      <c r="A17" s="13" t="s">
        <v>59</v>
      </c>
      <c r="B17" s="28" t="s">
        <v>12</v>
      </c>
      <c r="C17" s="1">
        <v>71704727169</v>
      </c>
      <c r="D17" s="1"/>
      <c r="E17" s="1">
        <f t="shared" si="17"/>
        <v>71704727169</v>
      </c>
      <c r="F17" s="9">
        <f t="shared" si="0"/>
        <v>64534254452.1</v>
      </c>
      <c r="G17" s="10">
        <f t="shared" si="1"/>
        <v>4302283630.14</v>
      </c>
      <c r="H17" s="10">
        <f t="shared" si="2"/>
        <v>86045672.60280001</v>
      </c>
      <c r="I17" s="11">
        <f t="shared" si="3"/>
        <v>4216237957.5372005</v>
      </c>
      <c r="J17" s="11">
        <f t="shared" si="4"/>
        <v>4216237957.5372005</v>
      </c>
      <c r="K17" s="11">
        <v>8604567260</v>
      </c>
      <c r="L17" s="34">
        <f t="shared" si="5"/>
        <v>172091345.20000002</v>
      </c>
      <c r="M17" s="34">
        <f t="shared" si="6"/>
        <v>8432475914.8</v>
      </c>
      <c r="N17" s="10">
        <v>4302283630</v>
      </c>
      <c r="O17" s="34">
        <f t="shared" si="18"/>
        <v>86045672.60000001</v>
      </c>
      <c r="P17" s="34">
        <f t="shared" si="19"/>
        <v>4216237957.4</v>
      </c>
      <c r="Q17" s="10">
        <v>4302283630</v>
      </c>
      <c r="R17" s="34">
        <f t="shared" si="20"/>
        <v>86045672.60000001</v>
      </c>
      <c r="S17" s="34">
        <f t="shared" si="21"/>
        <v>4216237957.4</v>
      </c>
      <c r="T17" s="10">
        <v>4302283630</v>
      </c>
      <c r="U17" s="34">
        <f t="shared" si="7"/>
        <v>86045672.60000001</v>
      </c>
      <c r="V17" s="34">
        <f t="shared" si="8"/>
        <v>4216237957.4</v>
      </c>
      <c r="W17" s="9">
        <f t="shared" si="22"/>
        <v>25813701780.14</v>
      </c>
      <c r="X17" s="11">
        <v>8604567260</v>
      </c>
      <c r="Y17" s="23">
        <f t="shared" si="9"/>
        <v>172091345.20000002</v>
      </c>
      <c r="Z17" s="23">
        <f t="shared" si="10"/>
        <v>8432475914.8</v>
      </c>
      <c r="AA17" s="23">
        <f t="shared" si="11"/>
        <v>34418269040.14</v>
      </c>
      <c r="AB17" s="10">
        <v>4302283630</v>
      </c>
      <c r="AC17" s="23">
        <f t="shared" si="12"/>
        <v>86045672.60000001</v>
      </c>
      <c r="AD17" s="9">
        <f t="shared" si="13"/>
        <v>4216237957.4</v>
      </c>
      <c r="AE17" s="9">
        <f t="shared" si="14"/>
        <v>38720552670.14</v>
      </c>
      <c r="AF17" s="23">
        <f t="shared" si="15"/>
        <v>32984174498.86</v>
      </c>
      <c r="AG17" s="12">
        <f t="shared" si="16"/>
        <v>0.5399999999843804</v>
      </c>
    </row>
    <row r="18" spans="1:33" ht="12">
      <c r="A18" s="13" t="s">
        <v>61</v>
      </c>
      <c r="B18" s="28" t="s">
        <v>25</v>
      </c>
      <c r="C18" s="1">
        <v>61298416976</v>
      </c>
      <c r="D18" s="1">
        <v>153026716</v>
      </c>
      <c r="E18" s="1">
        <f t="shared" si="17"/>
        <v>61145390260</v>
      </c>
      <c r="F18" s="9">
        <f t="shared" si="0"/>
        <v>55030851234</v>
      </c>
      <c r="G18" s="10">
        <f t="shared" si="1"/>
        <v>3668723415.6</v>
      </c>
      <c r="H18" s="10">
        <f t="shared" si="2"/>
        <v>73374468.312</v>
      </c>
      <c r="I18" s="11">
        <f t="shared" si="3"/>
        <v>3595348947.288</v>
      </c>
      <c r="J18" s="11">
        <f t="shared" si="4"/>
        <v>3595348947.288</v>
      </c>
      <c r="K18" s="11">
        <v>7337446831</v>
      </c>
      <c r="L18" s="34">
        <f t="shared" si="5"/>
        <v>146748936.62</v>
      </c>
      <c r="M18" s="34">
        <f t="shared" si="6"/>
        <v>7190697894.38</v>
      </c>
      <c r="N18" s="10">
        <v>3668723416</v>
      </c>
      <c r="O18" s="34">
        <f t="shared" si="18"/>
        <v>73374468.32000001</v>
      </c>
      <c r="P18" s="34">
        <f t="shared" si="19"/>
        <v>3595348947.68</v>
      </c>
      <c r="Q18" s="10">
        <v>3668723416</v>
      </c>
      <c r="R18" s="34">
        <f t="shared" si="20"/>
        <v>73374468.32000001</v>
      </c>
      <c r="S18" s="34">
        <f t="shared" si="21"/>
        <v>3595348947.68</v>
      </c>
      <c r="T18" s="10">
        <v>3668723416</v>
      </c>
      <c r="U18" s="34">
        <f t="shared" si="7"/>
        <v>73374468.32000001</v>
      </c>
      <c r="V18" s="34">
        <f t="shared" si="8"/>
        <v>3595348947.68</v>
      </c>
      <c r="W18" s="9">
        <f t="shared" si="22"/>
        <v>22012340494.6</v>
      </c>
      <c r="X18" s="11">
        <v>7337446831</v>
      </c>
      <c r="Y18" s="23">
        <f t="shared" si="9"/>
        <v>146748936.62</v>
      </c>
      <c r="Z18" s="23">
        <f t="shared" si="10"/>
        <v>7190697894.38</v>
      </c>
      <c r="AA18" s="23">
        <f t="shared" si="11"/>
        <v>29349787325.6</v>
      </c>
      <c r="AB18" s="10">
        <v>3668723416</v>
      </c>
      <c r="AC18" s="23">
        <f t="shared" si="12"/>
        <v>73374468.32000001</v>
      </c>
      <c r="AD18" s="9">
        <f t="shared" si="13"/>
        <v>3595348947.68</v>
      </c>
      <c r="AE18" s="9">
        <f t="shared" si="14"/>
        <v>33018510741.6</v>
      </c>
      <c r="AF18" s="23">
        <f t="shared" si="15"/>
        <v>28126879518.4</v>
      </c>
      <c r="AG18" s="12">
        <f t="shared" si="16"/>
        <v>0.5400000000196253</v>
      </c>
    </row>
    <row r="19" spans="1:33" ht="12">
      <c r="A19" s="13" t="s">
        <v>60</v>
      </c>
      <c r="B19" s="28" t="s">
        <v>26</v>
      </c>
      <c r="C19" s="1">
        <v>26334368468</v>
      </c>
      <c r="D19" s="1"/>
      <c r="E19" s="1">
        <f t="shared" si="17"/>
        <v>26334368468</v>
      </c>
      <c r="F19" s="9">
        <f t="shared" si="0"/>
        <v>23700931621.2</v>
      </c>
      <c r="G19" s="10">
        <f t="shared" si="1"/>
        <v>1580062108.0800002</v>
      </c>
      <c r="H19" s="10">
        <f t="shared" si="2"/>
        <v>31601242.161600005</v>
      </c>
      <c r="I19" s="11">
        <f t="shared" si="3"/>
        <v>1548460865.9184</v>
      </c>
      <c r="J19" s="11">
        <f t="shared" si="4"/>
        <v>1548460865.9184</v>
      </c>
      <c r="K19" s="11">
        <v>3160124216</v>
      </c>
      <c r="L19" s="34">
        <f t="shared" si="5"/>
        <v>63202484.32</v>
      </c>
      <c r="M19" s="34">
        <f t="shared" si="6"/>
        <v>3096921731.68</v>
      </c>
      <c r="N19" s="10">
        <v>1580062108</v>
      </c>
      <c r="O19" s="34">
        <f t="shared" si="18"/>
        <v>31601242.16</v>
      </c>
      <c r="P19" s="34">
        <f t="shared" si="19"/>
        <v>1548460865.84</v>
      </c>
      <c r="Q19" s="10">
        <v>1580062108</v>
      </c>
      <c r="R19" s="34">
        <f t="shared" si="20"/>
        <v>31601242.16</v>
      </c>
      <c r="S19" s="34">
        <f t="shared" si="21"/>
        <v>1548460865.84</v>
      </c>
      <c r="T19" s="10">
        <v>1580062108</v>
      </c>
      <c r="U19" s="34">
        <f t="shared" si="7"/>
        <v>31601242.16</v>
      </c>
      <c r="V19" s="34">
        <f t="shared" si="8"/>
        <v>1548460865.84</v>
      </c>
      <c r="W19" s="9">
        <f t="shared" si="22"/>
        <v>9480372648.08</v>
      </c>
      <c r="X19" s="11">
        <v>3160124216</v>
      </c>
      <c r="Y19" s="23">
        <f t="shared" si="9"/>
        <v>63202484.32</v>
      </c>
      <c r="Z19" s="23">
        <f t="shared" si="10"/>
        <v>3096921731.68</v>
      </c>
      <c r="AA19" s="23">
        <f t="shared" si="11"/>
        <v>12640496864.08</v>
      </c>
      <c r="AB19" s="10">
        <v>1580062108</v>
      </c>
      <c r="AC19" s="23">
        <f t="shared" si="12"/>
        <v>31601242.16</v>
      </c>
      <c r="AD19" s="9">
        <f t="shared" si="13"/>
        <v>1548460865.84</v>
      </c>
      <c r="AE19" s="9">
        <f t="shared" si="14"/>
        <v>14220558972.08</v>
      </c>
      <c r="AF19" s="23">
        <f t="shared" si="15"/>
        <v>12113809495.92</v>
      </c>
      <c r="AG19" s="12">
        <f t="shared" si="16"/>
        <v>0.5399999999756971</v>
      </c>
    </row>
    <row r="20" spans="1:33" ht="12">
      <c r="A20" s="13" t="s">
        <v>62</v>
      </c>
      <c r="B20" s="28" t="s">
        <v>8</v>
      </c>
      <c r="C20" s="1">
        <v>5977333661</v>
      </c>
      <c r="D20" s="1">
        <v>8962209</v>
      </c>
      <c r="E20" s="1">
        <f t="shared" si="17"/>
        <v>5968371452</v>
      </c>
      <c r="F20" s="9">
        <f t="shared" si="0"/>
        <v>5371534306.8</v>
      </c>
      <c r="G20" s="10">
        <f t="shared" si="1"/>
        <v>358102287.12</v>
      </c>
      <c r="H20" s="10">
        <f t="shared" si="2"/>
        <v>7162045.7424</v>
      </c>
      <c r="I20" s="11">
        <f t="shared" si="3"/>
        <v>350940241.3776</v>
      </c>
      <c r="J20" s="11">
        <f t="shared" si="4"/>
        <v>350940241.3776</v>
      </c>
      <c r="K20" s="11">
        <v>716204574</v>
      </c>
      <c r="L20" s="34">
        <f t="shared" si="5"/>
        <v>14324091.48</v>
      </c>
      <c r="M20" s="34">
        <f t="shared" si="6"/>
        <v>701880482.52</v>
      </c>
      <c r="N20" s="10">
        <v>358102287</v>
      </c>
      <c r="O20" s="34">
        <f t="shared" si="18"/>
        <v>7162045.74</v>
      </c>
      <c r="P20" s="34">
        <f t="shared" si="19"/>
        <v>350940241.26</v>
      </c>
      <c r="Q20" s="10">
        <v>358102287</v>
      </c>
      <c r="R20" s="34">
        <f t="shared" si="20"/>
        <v>7162045.74</v>
      </c>
      <c r="S20" s="34">
        <f t="shared" si="21"/>
        <v>350940241.26</v>
      </c>
      <c r="T20" s="10">
        <v>458102287</v>
      </c>
      <c r="U20" s="34">
        <f t="shared" si="7"/>
        <v>9162045.74</v>
      </c>
      <c r="V20" s="34">
        <f t="shared" si="8"/>
        <v>448940241.26</v>
      </c>
      <c r="W20" s="9">
        <f t="shared" si="22"/>
        <v>2248613722.12</v>
      </c>
      <c r="X20" s="11">
        <f>916204574+58102287</f>
        <v>974306861</v>
      </c>
      <c r="Y20" s="23">
        <f t="shared" si="9"/>
        <v>19486137.22</v>
      </c>
      <c r="Z20" s="23">
        <f t="shared" si="10"/>
        <v>954820723.78</v>
      </c>
      <c r="AA20" s="23">
        <f t="shared" si="11"/>
        <v>3222920583.12</v>
      </c>
      <c r="AB20" s="10">
        <v>358102287</v>
      </c>
      <c r="AC20" s="23">
        <f t="shared" si="12"/>
        <v>7162045.74</v>
      </c>
      <c r="AD20" s="9">
        <f t="shared" si="13"/>
        <v>350940241.26</v>
      </c>
      <c r="AE20" s="9">
        <f t="shared" si="14"/>
        <v>3581022870.12</v>
      </c>
      <c r="AF20" s="23">
        <f t="shared" si="15"/>
        <v>2387348581.88</v>
      </c>
      <c r="AG20" s="12">
        <f t="shared" si="16"/>
        <v>0.5999999998190461</v>
      </c>
    </row>
    <row r="21" spans="1:33" ht="12">
      <c r="A21" s="13" t="s">
        <v>63</v>
      </c>
      <c r="B21" s="28" t="s">
        <v>13</v>
      </c>
      <c r="C21" s="1">
        <v>31132648636</v>
      </c>
      <c r="D21" s="1"/>
      <c r="E21" s="1">
        <f t="shared" si="17"/>
        <v>31132648636</v>
      </c>
      <c r="F21" s="9">
        <f t="shared" si="0"/>
        <v>28019383772.4</v>
      </c>
      <c r="G21" s="10">
        <f t="shared" si="1"/>
        <v>1867958918.16</v>
      </c>
      <c r="H21" s="10">
        <f>G21*2%</f>
        <v>37359178.3632</v>
      </c>
      <c r="I21" s="11">
        <f t="shared" si="3"/>
        <v>1830599739.7968001</v>
      </c>
      <c r="J21" s="11">
        <f t="shared" si="4"/>
        <v>1830599739.7968001</v>
      </c>
      <c r="K21" s="11">
        <v>3735917836</v>
      </c>
      <c r="L21" s="34">
        <f t="shared" si="5"/>
        <v>74718356.72</v>
      </c>
      <c r="M21" s="34">
        <f t="shared" si="6"/>
        <v>3661199479.28</v>
      </c>
      <c r="N21" s="10">
        <v>1867958918</v>
      </c>
      <c r="O21" s="34">
        <f>N21*2%</f>
        <v>37359178.36</v>
      </c>
      <c r="P21" s="34">
        <f t="shared" si="19"/>
        <v>1830599739.64</v>
      </c>
      <c r="Q21" s="10">
        <v>1867958918</v>
      </c>
      <c r="R21" s="34">
        <f t="shared" si="20"/>
        <v>37359178.36</v>
      </c>
      <c r="S21" s="34">
        <f t="shared" si="21"/>
        <v>1830599739.64</v>
      </c>
      <c r="T21" s="10">
        <v>1867958918</v>
      </c>
      <c r="U21" s="34">
        <f t="shared" si="7"/>
        <v>37359178.36</v>
      </c>
      <c r="V21" s="34">
        <f t="shared" si="8"/>
        <v>1830599739.64</v>
      </c>
      <c r="W21" s="9">
        <f t="shared" si="22"/>
        <v>11207753508.16</v>
      </c>
      <c r="X21" s="11">
        <v>3735917836</v>
      </c>
      <c r="Y21" s="23">
        <f t="shared" si="9"/>
        <v>74718356.72</v>
      </c>
      <c r="Z21" s="23">
        <f t="shared" si="10"/>
        <v>3661199479.28</v>
      </c>
      <c r="AA21" s="23">
        <f t="shared" si="11"/>
        <v>14943671344.16</v>
      </c>
      <c r="AB21" s="10">
        <v>1867958918</v>
      </c>
      <c r="AC21" s="23">
        <f t="shared" si="12"/>
        <v>37359178.36</v>
      </c>
      <c r="AD21" s="9">
        <f t="shared" si="13"/>
        <v>1830599739.64</v>
      </c>
      <c r="AE21" s="9">
        <f t="shared" si="14"/>
        <v>16811630262.16</v>
      </c>
      <c r="AF21" s="23">
        <f t="shared" si="15"/>
        <v>14321018373.84</v>
      </c>
      <c r="AG21" s="12">
        <f t="shared" si="16"/>
        <v>0.5399999999588856</v>
      </c>
    </row>
    <row r="22" spans="1:33" ht="12">
      <c r="A22" s="13" t="s">
        <v>64</v>
      </c>
      <c r="B22" s="28" t="s">
        <v>14</v>
      </c>
      <c r="C22" s="1">
        <v>24884342185</v>
      </c>
      <c r="D22" s="1"/>
      <c r="E22" s="1">
        <f t="shared" si="17"/>
        <v>24884342185</v>
      </c>
      <c r="F22" s="9">
        <f t="shared" si="0"/>
        <v>22395907966.5</v>
      </c>
      <c r="G22" s="10">
        <f t="shared" si="1"/>
        <v>1493060531.1</v>
      </c>
      <c r="H22" s="10">
        <f t="shared" si="2"/>
        <v>29861210.621999998</v>
      </c>
      <c r="I22" s="11">
        <f t="shared" si="3"/>
        <v>1463199320.478</v>
      </c>
      <c r="J22" s="11">
        <f t="shared" si="4"/>
        <v>1463199320.478</v>
      </c>
      <c r="K22" s="11">
        <v>2986121062</v>
      </c>
      <c r="L22" s="34">
        <f t="shared" si="5"/>
        <v>59722421.24</v>
      </c>
      <c r="M22" s="34">
        <f t="shared" si="6"/>
        <v>2926398640.76</v>
      </c>
      <c r="N22" s="10">
        <v>1493060531</v>
      </c>
      <c r="O22" s="34">
        <f t="shared" si="18"/>
        <v>29861210.62</v>
      </c>
      <c r="P22" s="34">
        <f t="shared" si="19"/>
        <v>1463199320.38</v>
      </c>
      <c r="Q22" s="10">
        <v>1493060531</v>
      </c>
      <c r="R22" s="34">
        <f t="shared" si="20"/>
        <v>29861210.62</v>
      </c>
      <c r="S22" s="34">
        <f t="shared" si="21"/>
        <v>1463199320.38</v>
      </c>
      <c r="T22" s="10">
        <v>1493060531</v>
      </c>
      <c r="U22" s="34">
        <f t="shared" si="7"/>
        <v>29861210.62</v>
      </c>
      <c r="V22" s="34">
        <f t="shared" si="8"/>
        <v>1463199320.38</v>
      </c>
      <c r="W22" s="9">
        <f t="shared" si="22"/>
        <v>8958363186.1</v>
      </c>
      <c r="X22" s="11">
        <v>2986121062</v>
      </c>
      <c r="Y22" s="23">
        <f t="shared" si="9"/>
        <v>59722421.24</v>
      </c>
      <c r="Z22" s="23">
        <f t="shared" si="10"/>
        <v>2926398640.76</v>
      </c>
      <c r="AA22" s="23">
        <f t="shared" si="11"/>
        <v>11944484248.1</v>
      </c>
      <c r="AB22" s="10">
        <v>1493060531</v>
      </c>
      <c r="AC22" s="23">
        <f t="shared" si="12"/>
        <v>29861210.62</v>
      </c>
      <c r="AD22" s="9">
        <f t="shared" si="13"/>
        <v>1463199320.38</v>
      </c>
      <c r="AE22" s="9">
        <f t="shared" si="14"/>
        <v>13437544779.1</v>
      </c>
      <c r="AF22" s="23">
        <f t="shared" si="15"/>
        <v>11446797405.9</v>
      </c>
      <c r="AG22" s="12">
        <f t="shared" si="16"/>
        <v>0.5399999999678513</v>
      </c>
    </row>
    <row r="23" spans="1:33" ht="12">
      <c r="A23" s="13" t="s">
        <v>65</v>
      </c>
      <c r="B23" s="28" t="s">
        <v>15</v>
      </c>
      <c r="C23" s="1">
        <v>134786340335</v>
      </c>
      <c r="D23" s="1"/>
      <c r="E23" s="1">
        <f t="shared" si="17"/>
        <v>134786340335</v>
      </c>
      <c r="F23" s="9">
        <f t="shared" si="0"/>
        <v>121307706301.5</v>
      </c>
      <c r="G23" s="10">
        <f t="shared" si="1"/>
        <v>8087180420.1</v>
      </c>
      <c r="H23" s="10">
        <f t="shared" si="2"/>
        <v>161743608.402</v>
      </c>
      <c r="I23" s="11">
        <f t="shared" si="3"/>
        <v>7925436811.698</v>
      </c>
      <c r="J23" s="11">
        <f t="shared" si="4"/>
        <v>7925436811.698</v>
      </c>
      <c r="K23" s="11">
        <v>16174360840</v>
      </c>
      <c r="L23" s="34">
        <f t="shared" si="5"/>
        <v>323487216.8</v>
      </c>
      <c r="M23" s="34">
        <f t="shared" si="6"/>
        <v>15850873623.2</v>
      </c>
      <c r="N23" s="10">
        <v>8087180420</v>
      </c>
      <c r="O23" s="34">
        <f t="shared" si="18"/>
        <v>161743608.4</v>
      </c>
      <c r="P23" s="34">
        <f t="shared" si="19"/>
        <v>7925436811.6</v>
      </c>
      <c r="Q23" s="10">
        <v>8087180420</v>
      </c>
      <c r="R23" s="34">
        <f t="shared" si="20"/>
        <v>161743608.4</v>
      </c>
      <c r="S23" s="34">
        <f t="shared" si="21"/>
        <v>7925436811.6</v>
      </c>
      <c r="T23" s="10">
        <v>8087180420</v>
      </c>
      <c r="U23" s="34">
        <f t="shared" si="7"/>
        <v>161743608.4</v>
      </c>
      <c r="V23" s="34">
        <f t="shared" si="8"/>
        <v>7925436811.6</v>
      </c>
      <c r="W23" s="9">
        <f t="shared" si="22"/>
        <v>48523082520.1</v>
      </c>
      <c r="X23" s="11">
        <v>16174360840</v>
      </c>
      <c r="Y23" s="23">
        <f t="shared" si="9"/>
        <v>323487216.8</v>
      </c>
      <c r="Z23" s="23">
        <f t="shared" si="10"/>
        <v>15850873623.2</v>
      </c>
      <c r="AA23" s="23">
        <f t="shared" si="11"/>
        <v>64697443360.1</v>
      </c>
      <c r="AB23" s="10">
        <v>8087180420</v>
      </c>
      <c r="AC23" s="23">
        <f t="shared" si="12"/>
        <v>161743608.4</v>
      </c>
      <c r="AD23" s="9">
        <f t="shared" si="13"/>
        <v>7925436811.6</v>
      </c>
      <c r="AE23" s="9">
        <f t="shared" si="14"/>
        <v>72784623780.1</v>
      </c>
      <c r="AF23" s="23">
        <f t="shared" si="15"/>
        <v>62001716554.899994</v>
      </c>
      <c r="AG23" s="12">
        <f t="shared" si="16"/>
        <v>0.5399999999940647</v>
      </c>
    </row>
    <row r="24" spans="1:33" ht="12">
      <c r="A24" s="13" t="s">
        <v>66</v>
      </c>
      <c r="B24" s="28" t="s">
        <v>16</v>
      </c>
      <c r="C24" s="1">
        <v>10471212686</v>
      </c>
      <c r="D24" s="1"/>
      <c r="E24" s="1">
        <f t="shared" si="17"/>
        <v>10471212686</v>
      </c>
      <c r="F24" s="9">
        <f t="shared" si="0"/>
        <v>9424091417.4</v>
      </c>
      <c r="G24" s="10">
        <f t="shared" si="1"/>
        <v>628272761.16</v>
      </c>
      <c r="H24" s="10">
        <f t="shared" si="2"/>
        <v>12565455.223199999</v>
      </c>
      <c r="I24" s="11">
        <f t="shared" si="3"/>
        <v>615707305.9368</v>
      </c>
      <c r="J24" s="11">
        <f t="shared" si="4"/>
        <v>615707305.9368</v>
      </c>
      <c r="K24" s="11">
        <v>1256545522</v>
      </c>
      <c r="L24" s="34">
        <f t="shared" si="5"/>
        <v>25130910.44</v>
      </c>
      <c r="M24" s="34">
        <f t="shared" si="6"/>
        <v>1231414611.56</v>
      </c>
      <c r="N24" s="10">
        <v>628272761</v>
      </c>
      <c r="O24" s="34">
        <f t="shared" si="18"/>
        <v>12565455.22</v>
      </c>
      <c r="P24" s="34">
        <f t="shared" si="19"/>
        <v>615707305.78</v>
      </c>
      <c r="Q24" s="10">
        <v>628272761</v>
      </c>
      <c r="R24" s="34">
        <f t="shared" si="20"/>
        <v>12565455.22</v>
      </c>
      <c r="S24" s="34">
        <f t="shared" si="21"/>
        <v>615707305.78</v>
      </c>
      <c r="T24" s="10">
        <v>628272761</v>
      </c>
      <c r="U24" s="34">
        <f t="shared" si="7"/>
        <v>12565455.22</v>
      </c>
      <c r="V24" s="34">
        <f t="shared" si="8"/>
        <v>615707305.78</v>
      </c>
      <c r="W24" s="9">
        <f t="shared" si="22"/>
        <v>3769636566.16</v>
      </c>
      <c r="X24" s="11">
        <v>1256545522</v>
      </c>
      <c r="Y24" s="23">
        <f t="shared" si="9"/>
        <v>25130910.44</v>
      </c>
      <c r="Z24" s="23">
        <f t="shared" si="10"/>
        <v>1231414611.56</v>
      </c>
      <c r="AA24" s="23">
        <f t="shared" si="11"/>
        <v>5026182088.16</v>
      </c>
      <c r="AB24" s="10">
        <v>628272761</v>
      </c>
      <c r="AC24" s="23">
        <f t="shared" si="12"/>
        <v>12565455.22</v>
      </c>
      <c r="AD24" s="9">
        <f t="shared" si="13"/>
        <v>615707305.78</v>
      </c>
      <c r="AE24" s="9">
        <f t="shared" si="14"/>
        <v>5654454849.16</v>
      </c>
      <c r="AF24" s="23">
        <f t="shared" si="15"/>
        <v>4816757836.84</v>
      </c>
      <c r="AG24" s="12">
        <f t="shared" si="16"/>
        <v>0.53999999987776</v>
      </c>
    </row>
    <row r="25" spans="1:33" ht="24">
      <c r="A25" s="13" t="s">
        <v>67</v>
      </c>
      <c r="B25" s="28" t="s">
        <v>27</v>
      </c>
      <c r="C25" s="1">
        <v>18786251556</v>
      </c>
      <c r="D25" s="1"/>
      <c r="E25" s="1">
        <f t="shared" si="17"/>
        <v>18786251556</v>
      </c>
      <c r="F25" s="9">
        <f t="shared" si="0"/>
        <v>16907626400.4</v>
      </c>
      <c r="G25" s="10">
        <f t="shared" si="1"/>
        <v>1127175093.36</v>
      </c>
      <c r="H25" s="10">
        <f t="shared" si="2"/>
        <v>22543501.8672</v>
      </c>
      <c r="I25" s="11">
        <f t="shared" si="3"/>
        <v>1104631591.4928</v>
      </c>
      <c r="J25" s="11">
        <f t="shared" si="4"/>
        <v>1104631591.4928</v>
      </c>
      <c r="K25" s="11">
        <v>2254350187</v>
      </c>
      <c r="L25" s="34">
        <f t="shared" si="5"/>
        <v>45087003.74</v>
      </c>
      <c r="M25" s="34">
        <f t="shared" si="6"/>
        <v>2209263183.26</v>
      </c>
      <c r="N25" s="10">
        <v>1127175093</v>
      </c>
      <c r="O25" s="34">
        <f t="shared" si="18"/>
        <v>22543501.86</v>
      </c>
      <c r="P25" s="34">
        <f t="shared" si="19"/>
        <v>1104631591.14</v>
      </c>
      <c r="Q25" s="10">
        <v>1127175093</v>
      </c>
      <c r="R25" s="34">
        <f t="shared" si="20"/>
        <v>22543501.86</v>
      </c>
      <c r="S25" s="34">
        <f t="shared" si="21"/>
        <v>1104631591.14</v>
      </c>
      <c r="T25" s="10">
        <v>1127175093</v>
      </c>
      <c r="U25" s="34">
        <f t="shared" si="7"/>
        <v>22543501.86</v>
      </c>
      <c r="V25" s="34">
        <f t="shared" si="8"/>
        <v>1104631591.14</v>
      </c>
      <c r="W25" s="9">
        <f t="shared" si="22"/>
        <v>6763050559.36</v>
      </c>
      <c r="X25" s="11">
        <v>2254350187</v>
      </c>
      <c r="Y25" s="23">
        <f t="shared" si="9"/>
        <v>45087003.74</v>
      </c>
      <c r="Z25" s="23">
        <f t="shared" si="10"/>
        <v>2209263183.26</v>
      </c>
      <c r="AA25" s="23">
        <f t="shared" si="11"/>
        <v>9017400746.36</v>
      </c>
      <c r="AB25" s="10">
        <v>1127175093</v>
      </c>
      <c r="AC25" s="23">
        <f t="shared" si="12"/>
        <v>22543501.86</v>
      </c>
      <c r="AD25" s="9">
        <f t="shared" si="13"/>
        <v>1104631591.14</v>
      </c>
      <c r="AE25" s="9">
        <f t="shared" si="14"/>
        <v>10144575839.36</v>
      </c>
      <c r="AF25" s="23">
        <f t="shared" si="15"/>
        <v>8641675716.64</v>
      </c>
      <c r="AG25" s="12">
        <f t="shared" si="16"/>
        <v>0.5399999999531573</v>
      </c>
    </row>
    <row r="26" spans="1:33" ht="12">
      <c r="A26" s="13" t="s">
        <v>68</v>
      </c>
      <c r="B26" s="28" t="s">
        <v>28</v>
      </c>
      <c r="C26" s="1">
        <v>4974154114</v>
      </c>
      <c r="D26" s="1"/>
      <c r="E26" s="1">
        <f t="shared" si="17"/>
        <v>4974154114</v>
      </c>
      <c r="F26" s="9">
        <f t="shared" si="0"/>
        <v>4476738702.6</v>
      </c>
      <c r="G26" s="10">
        <f t="shared" si="1"/>
        <v>298449246.84000003</v>
      </c>
      <c r="H26" s="10">
        <f t="shared" si="2"/>
        <v>5968984.936800001</v>
      </c>
      <c r="I26" s="11">
        <f t="shared" si="3"/>
        <v>292480261.90320003</v>
      </c>
      <c r="J26" s="11">
        <f t="shared" si="4"/>
        <v>292480261.90320003</v>
      </c>
      <c r="K26" s="11">
        <v>596898494</v>
      </c>
      <c r="L26" s="34">
        <f t="shared" si="5"/>
        <v>11937969.88</v>
      </c>
      <c r="M26" s="34">
        <f t="shared" si="6"/>
        <v>584960524.12</v>
      </c>
      <c r="N26" s="10">
        <v>298449247</v>
      </c>
      <c r="O26" s="34">
        <f t="shared" si="18"/>
        <v>5968984.94</v>
      </c>
      <c r="P26" s="34">
        <f t="shared" si="19"/>
        <v>292480262.06</v>
      </c>
      <c r="Q26" s="10">
        <v>298449247</v>
      </c>
      <c r="R26" s="34">
        <f t="shared" si="20"/>
        <v>5968984.94</v>
      </c>
      <c r="S26" s="34">
        <f t="shared" si="21"/>
        <v>292480262.06</v>
      </c>
      <c r="T26" s="10">
        <v>298449247</v>
      </c>
      <c r="U26" s="34">
        <f t="shared" si="7"/>
        <v>5968984.94</v>
      </c>
      <c r="V26" s="34">
        <f t="shared" si="8"/>
        <v>292480262.06</v>
      </c>
      <c r="W26" s="9">
        <f t="shared" si="22"/>
        <v>1790695481.8400002</v>
      </c>
      <c r="X26" s="11">
        <v>596898494</v>
      </c>
      <c r="Y26" s="23">
        <f t="shared" si="9"/>
        <v>11937969.88</v>
      </c>
      <c r="Z26" s="23">
        <f t="shared" si="10"/>
        <v>584960524.12</v>
      </c>
      <c r="AA26" s="23">
        <f t="shared" si="11"/>
        <v>2387593975.84</v>
      </c>
      <c r="AB26" s="10">
        <v>298449247</v>
      </c>
      <c r="AC26" s="23">
        <f t="shared" si="12"/>
        <v>5968984.94</v>
      </c>
      <c r="AD26" s="9">
        <f t="shared" si="13"/>
        <v>292480262.06</v>
      </c>
      <c r="AE26" s="9">
        <f t="shared" si="14"/>
        <v>2686043222.84</v>
      </c>
      <c r="AF26" s="23">
        <f t="shared" si="15"/>
        <v>2288110891.16</v>
      </c>
      <c r="AG26" s="12">
        <f t="shared" si="16"/>
        <v>0.5400000002573302</v>
      </c>
    </row>
    <row r="27" spans="1:33" ht="12">
      <c r="A27" s="13" t="s">
        <v>69</v>
      </c>
      <c r="B27" s="28" t="s">
        <v>17</v>
      </c>
      <c r="C27" s="1">
        <v>72121729208</v>
      </c>
      <c r="D27" s="1"/>
      <c r="E27" s="1">
        <f t="shared" si="17"/>
        <v>72121729208</v>
      </c>
      <c r="F27" s="9">
        <f t="shared" si="0"/>
        <v>64909556287.200005</v>
      </c>
      <c r="G27" s="10">
        <f t="shared" si="1"/>
        <v>4327303752.4800005</v>
      </c>
      <c r="H27" s="10">
        <f t="shared" si="2"/>
        <v>86546075.0496</v>
      </c>
      <c r="I27" s="11">
        <f t="shared" si="3"/>
        <v>4240757677.4304004</v>
      </c>
      <c r="J27" s="11">
        <f t="shared" si="4"/>
        <v>4240757677.4304004</v>
      </c>
      <c r="K27" s="11">
        <v>8654607505</v>
      </c>
      <c r="L27" s="34">
        <f t="shared" si="5"/>
        <v>173092150.1</v>
      </c>
      <c r="M27" s="34">
        <f t="shared" si="6"/>
        <v>8481515354.9</v>
      </c>
      <c r="N27" s="10">
        <v>4327303752</v>
      </c>
      <c r="O27" s="34">
        <f t="shared" si="18"/>
        <v>86546075.04</v>
      </c>
      <c r="P27" s="34">
        <f t="shared" si="19"/>
        <v>4240757676.96</v>
      </c>
      <c r="Q27" s="10">
        <v>4327303752</v>
      </c>
      <c r="R27" s="34">
        <f t="shared" si="20"/>
        <v>86546075.04</v>
      </c>
      <c r="S27" s="34">
        <f t="shared" si="21"/>
        <v>4240757676.96</v>
      </c>
      <c r="T27" s="10">
        <v>4327303752</v>
      </c>
      <c r="U27" s="34">
        <f t="shared" si="7"/>
        <v>86546075.04</v>
      </c>
      <c r="V27" s="34">
        <f t="shared" si="8"/>
        <v>4240757676.96</v>
      </c>
      <c r="W27" s="9">
        <f t="shared" si="22"/>
        <v>25963822513.48</v>
      </c>
      <c r="X27" s="11">
        <v>8654607505</v>
      </c>
      <c r="Y27" s="23">
        <f t="shared" si="9"/>
        <v>173092150.1</v>
      </c>
      <c r="Z27" s="23">
        <f t="shared" si="10"/>
        <v>8481515354.9</v>
      </c>
      <c r="AA27" s="23">
        <f t="shared" si="11"/>
        <v>34618430018.479996</v>
      </c>
      <c r="AB27" s="10">
        <v>4327303752</v>
      </c>
      <c r="AC27" s="23">
        <f t="shared" si="12"/>
        <v>86546075.04</v>
      </c>
      <c r="AD27" s="9">
        <f t="shared" si="13"/>
        <v>4240757676.96</v>
      </c>
      <c r="AE27" s="9">
        <f t="shared" si="14"/>
        <v>38945733770.479996</v>
      </c>
      <c r="AF27" s="23">
        <f t="shared" si="15"/>
        <v>33175995437.520004</v>
      </c>
      <c r="AG27" s="12">
        <f t="shared" si="16"/>
        <v>0.5399999999744876</v>
      </c>
    </row>
    <row r="28" spans="1:33" ht="12">
      <c r="A28" s="13" t="s">
        <v>70</v>
      </c>
      <c r="B28" s="28" t="s">
        <v>29</v>
      </c>
      <c r="C28" s="1">
        <v>5021227688</v>
      </c>
      <c r="D28" s="1">
        <v>10228976</v>
      </c>
      <c r="E28" s="1">
        <f t="shared" si="17"/>
        <v>5010998712</v>
      </c>
      <c r="F28" s="9">
        <f t="shared" si="0"/>
        <v>4509898840.8</v>
      </c>
      <c r="G28" s="10">
        <f t="shared" si="1"/>
        <v>300659922.72</v>
      </c>
      <c r="H28" s="10">
        <f t="shared" si="2"/>
        <v>6013198.454400001</v>
      </c>
      <c r="I28" s="11">
        <f t="shared" si="3"/>
        <v>294646724.2656</v>
      </c>
      <c r="J28" s="11">
        <f t="shared" si="4"/>
        <v>294646724.2656</v>
      </c>
      <c r="K28" s="11">
        <v>601319845</v>
      </c>
      <c r="L28" s="34">
        <f t="shared" si="5"/>
        <v>12026396.9</v>
      </c>
      <c r="M28" s="34">
        <f t="shared" si="6"/>
        <v>589293448.1</v>
      </c>
      <c r="N28" s="10">
        <v>300659923</v>
      </c>
      <c r="O28" s="34">
        <f t="shared" si="18"/>
        <v>6013198.46</v>
      </c>
      <c r="P28" s="34">
        <f t="shared" si="19"/>
        <v>294646724.54</v>
      </c>
      <c r="Q28" s="10">
        <v>300659923</v>
      </c>
      <c r="R28" s="34">
        <f t="shared" si="20"/>
        <v>6013198.46</v>
      </c>
      <c r="S28" s="34">
        <f t="shared" si="21"/>
        <v>294646724.54</v>
      </c>
      <c r="T28" s="10">
        <v>300659923</v>
      </c>
      <c r="U28" s="34">
        <f t="shared" si="7"/>
        <v>6013198.46</v>
      </c>
      <c r="V28" s="34">
        <f t="shared" si="8"/>
        <v>294646724.54</v>
      </c>
      <c r="W28" s="9">
        <f t="shared" si="22"/>
        <v>1803959536.72</v>
      </c>
      <c r="X28" s="11">
        <v>601319845</v>
      </c>
      <c r="Y28" s="23">
        <f t="shared" si="9"/>
        <v>12026396.9</v>
      </c>
      <c r="Z28" s="23">
        <f t="shared" si="10"/>
        <v>589293448.1</v>
      </c>
      <c r="AA28" s="23">
        <f t="shared" si="11"/>
        <v>2405279381.7200003</v>
      </c>
      <c r="AB28" s="10">
        <v>300659923</v>
      </c>
      <c r="AC28" s="23">
        <f t="shared" si="12"/>
        <v>6013198.46</v>
      </c>
      <c r="AD28" s="9">
        <f t="shared" si="13"/>
        <v>294646724.54</v>
      </c>
      <c r="AE28" s="9">
        <f t="shared" si="14"/>
        <v>2705939304.7200003</v>
      </c>
      <c r="AF28" s="23">
        <f t="shared" si="15"/>
        <v>2305059407.2799997</v>
      </c>
      <c r="AG28" s="12">
        <f t="shared" si="16"/>
        <v>0.5400000000478947</v>
      </c>
    </row>
    <row r="29" spans="1:33" ht="12">
      <c r="A29" s="13" t="s">
        <v>71</v>
      </c>
      <c r="B29" s="28" t="s">
        <v>30</v>
      </c>
      <c r="C29" s="1">
        <v>403913584419</v>
      </c>
      <c r="D29" s="1">
        <v>1052260703</v>
      </c>
      <c r="E29" s="1">
        <f t="shared" si="17"/>
        <v>402861323716</v>
      </c>
      <c r="F29" s="9">
        <f t="shared" si="0"/>
        <v>362575191344.4</v>
      </c>
      <c r="G29" s="10">
        <f t="shared" si="1"/>
        <v>24171679422.960003</v>
      </c>
      <c r="H29" s="10">
        <f t="shared" si="2"/>
        <v>483433588.4592001</v>
      </c>
      <c r="I29" s="11">
        <f t="shared" si="3"/>
        <v>23688245834.5008</v>
      </c>
      <c r="J29" s="11">
        <f t="shared" si="4"/>
        <v>23688245834.5008</v>
      </c>
      <c r="K29" s="11">
        <v>48343358846</v>
      </c>
      <c r="L29" s="34">
        <f t="shared" si="5"/>
        <v>966867176.9200001</v>
      </c>
      <c r="M29" s="34">
        <f t="shared" si="6"/>
        <v>47376491669.08</v>
      </c>
      <c r="N29" s="10">
        <f>21676105762+2495573661</f>
        <v>24171679423</v>
      </c>
      <c r="O29" s="34">
        <f t="shared" si="18"/>
        <v>483433588.46000004</v>
      </c>
      <c r="P29" s="34">
        <f t="shared" si="19"/>
        <v>23688245834.54</v>
      </c>
      <c r="Q29" s="10">
        <f>9586975918+121003939</f>
        <v>9707979857</v>
      </c>
      <c r="R29" s="34">
        <f t="shared" si="20"/>
        <v>194159597.14000002</v>
      </c>
      <c r="S29" s="34">
        <f t="shared" si="21"/>
        <v>9513820259.86</v>
      </c>
      <c r="T29" s="10">
        <v>33644231667</v>
      </c>
      <c r="U29" s="34">
        <f t="shared" si="7"/>
        <v>672884633.34</v>
      </c>
      <c r="V29" s="34">
        <f t="shared" si="8"/>
        <v>32971347033.66</v>
      </c>
      <c r="W29" s="9">
        <f>SUM(G29+K29+N29+Q29+T29)</f>
        <v>140038929215.96002</v>
      </c>
      <c r="X29" s="11">
        <v>48343358846</v>
      </c>
      <c r="Y29" s="23">
        <f t="shared" si="9"/>
        <v>966867176.9200001</v>
      </c>
      <c r="Z29" s="23">
        <f t="shared" si="10"/>
        <v>47376491669.08</v>
      </c>
      <c r="AA29" s="23">
        <f t="shared" si="11"/>
        <v>188382288061.96002</v>
      </c>
      <c r="AB29" s="10">
        <v>24171679423</v>
      </c>
      <c r="AC29" s="23">
        <f t="shared" si="12"/>
        <v>483433588.46000004</v>
      </c>
      <c r="AD29" s="9">
        <f t="shared" si="13"/>
        <v>23688245834.54</v>
      </c>
      <c r="AE29" s="9">
        <f t="shared" si="14"/>
        <v>212553967484.96002</v>
      </c>
      <c r="AF29" s="23">
        <f t="shared" si="15"/>
        <v>190307356231.03998</v>
      </c>
      <c r="AG29" s="12">
        <f t="shared" si="16"/>
        <v>0.5276107557914929</v>
      </c>
    </row>
    <row r="30" spans="1:33" ht="12">
      <c r="A30" s="13" t="s">
        <v>72</v>
      </c>
      <c r="B30" s="28" t="s">
        <v>31</v>
      </c>
      <c r="C30" s="1">
        <v>38623011462</v>
      </c>
      <c r="D30" s="1">
        <v>81639540</v>
      </c>
      <c r="E30" s="1">
        <f t="shared" si="17"/>
        <v>38541371922</v>
      </c>
      <c r="F30" s="9">
        <f t="shared" si="0"/>
        <v>34687234729.8</v>
      </c>
      <c r="G30" s="10">
        <f t="shared" si="1"/>
        <v>2312482315.32</v>
      </c>
      <c r="H30" s="10">
        <f t="shared" si="2"/>
        <v>46249646.3064</v>
      </c>
      <c r="I30" s="11">
        <f t="shared" si="3"/>
        <v>2266232669.0136003</v>
      </c>
      <c r="J30" s="11">
        <f t="shared" si="4"/>
        <v>2266232669.0136003</v>
      </c>
      <c r="K30" s="11">
        <v>4624964631</v>
      </c>
      <c r="L30" s="34">
        <f t="shared" si="5"/>
        <v>92499292.62</v>
      </c>
      <c r="M30" s="34">
        <f t="shared" si="6"/>
        <v>4532465338.38</v>
      </c>
      <c r="N30" s="10">
        <v>2312482315</v>
      </c>
      <c r="O30" s="34">
        <f t="shared" si="18"/>
        <v>46249646.300000004</v>
      </c>
      <c r="P30" s="34">
        <f t="shared" si="19"/>
        <v>2266232668.7</v>
      </c>
      <c r="Q30" s="10">
        <v>2312482315</v>
      </c>
      <c r="R30" s="34">
        <f t="shared" si="20"/>
        <v>46249646.300000004</v>
      </c>
      <c r="S30" s="34">
        <f t="shared" si="21"/>
        <v>2266232668.7</v>
      </c>
      <c r="T30" s="10">
        <v>2312482315</v>
      </c>
      <c r="U30" s="34">
        <f t="shared" si="7"/>
        <v>46249646.300000004</v>
      </c>
      <c r="V30" s="34">
        <f t="shared" si="8"/>
        <v>2266232668.7</v>
      </c>
      <c r="W30" s="9">
        <f t="shared" si="22"/>
        <v>13874893891.32</v>
      </c>
      <c r="X30" s="11">
        <f>4624964631+2312482315</f>
        <v>6937446946</v>
      </c>
      <c r="Y30" s="23">
        <f t="shared" si="9"/>
        <v>138748938.92000002</v>
      </c>
      <c r="Z30" s="23">
        <f t="shared" si="10"/>
        <v>6798698007.08</v>
      </c>
      <c r="AA30" s="23">
        <f t="shared" si="11"/>
        <v>20812340837.32</v>
      </c>
      <c r="AB30" s="10">
        <v>2312482315</v>
      </c>
      <c r="AC30" s="23">
        <f t="shared" si="12"/>
        <v>46249646.300000004</v>
      </c>
      <c r="AD30" s="9">
        <f t="shared" si="13"/>
        <v>2266232668.7</v>
      </c>
      <c r="AE30" s="9">
        <f t="shared" si="14"/>
        <v>23124823152.32</v>
      </c>
      <c r="AF30" s="23">
        <f t="shared" si="15"/>
        <v>15416548769.68</v>
      </c>
      <c r="AG30" s="12">
        <f t="shared" si="16"/>
        <v>0.5999999999771674</v>
      </c>
    </row>
    <row r="31" spans="1:33" ht="12">
      <c r="A31" s="13" t="s">
        <v>73</v>
      </c>
      <c r="B31" s="28" t="s">
        <v>4</v>
      </c>
      <c r="C31" s="1">
        <v>71887348690</v>
      </c>
      <c r="D31" s="1">
        <v>152476606</v>
      </c>
      <c r="E31" s="1">
        <f t="shared" si="17"/>
        <v>71734872084</v>
      </c>
      <c r="F31" s="9">
        <f t="shared" si="0"/>
        <v>64561384875.6</v>
      </c>
      <c r="G31" s="10">
        <f t="shared" si="1"/>
        <v>4304092325.04</v>
      </c>
      <c r="H31" s="10">
        <f t="shared" si="2"/>
        <v>86081846.5008</v>
      </c>
      <c r="I31" s="11">
        <f t="shared" si="3"/>
        <v>4218010478.5392</v>
      </c>
      <c r="J31" s="11">
        <f t="shared" si="4"/>
        <v>4218010478.5392</v>
      </c>
      <c r="K31" s="11">
        <v>8608184650</v>
      </c>
      <c r="L31" s="34">
        <f t="shared" si="5"/>
        <v>172163693</v>
      </c>
      <c r="M31" s="34">
        <f t="shared" si="6"/>
        <v>8436020957</v>
      </c>
      <c r="N31" s="10">
        <v>4304092325</v>
      </c>
      <c r="O31" s="34">
        <f t="shared" si="18"/>
        <v>86081846.5</v>
      </c>
      <c r="P31" s="34">
        <f t="shared" si="19"/>
        <v>4218010478.5</v>
      </c>
      <c r="Q31" s="10">
        <v>4304092325</v>
      </c>
      <c r="R31" s="34">
        <f t="shared" si="20"/>
        <v>86081846.5</v>
      </c>
      <c r="S31" s="34">
        <f t="shared" si="21"/>
        <v>4218010478.5</v>
      </c>
      <c r="T31" s="10">
        <v>4304092325</v>
      </c>
      <c r="U31" s="34">
        <f t="shared" si="7"/>
        <v>86081846.5</v>
      </c>
      <c r="V31" s="34">
        <f t="shared" si="8"/>
        <v>4218010478.5</v>
      </c>
      <c r="W31" s="9">
        <f t="shared" si="22"/>
        <v>25824553950.04</v>
      </c>
      <c r="X31" s="11">
        <v>8608184650</v>
      </c>
      <c r="Y31" s="23">
        <f t="shared" si="9"/>
        <v>172163693</v>
      </c>
      <c r="Z31" s="23">
        <f t="shared" si="10"/>
        <v>8436020957</v>
      </c>
      <c r="AA31" s="23">
        <f t="shared" si="11"/>
        <v>34432738600.04</v>
      </c>
      <c r="AB31" s="10">
        <v>4304092325</v>
      </c>
      <c r="AC31" s="23">
        <f t="shared" si="12"/>
        <v>86081846.5</v>
      </c>
      <c r="AD31" s="9">
        <f t="shared" si="13"/>
        <v>4218010478.5</v>
      </c>
      <c r="AE31" s="9">
        <f t="shared" si="14"/>
        <v>38736830925.04</v>
      </c>
      <c r="AF31" s="23">
        <f t="shared" si="15"/>
        <v>32998041158.96</v>
      </c>
      <c r="AG31" s="12">
        <f t="shared" si="16"/>
        <v>0.5399999999955392</v>
      </c>
    </row>
    <row r="32" spans="1:33" ht="12">
      <c r="A32" s="13" t="s">
        <v>74</v>
      </c>
      <c r="B32" s="28" t="s">
        <v>24</v>
      </c>
      <c r="C32" s="1">
        <v>15796372723</v>
      </c>
      <c r="D32" s="1">
        <v>30258696</v>
      </c>
      <c r="E32" s="1">
        <f t="shared" si="17"/>
        <v>15766114027</v>
      </c>
      <c r="F32" s="9">
        <f t="shared" si="0"/>
        <v>14189502624.300001</v>
      </c>
      <c r="G32" s="10">
        <f t="shared" si="1"/>
        <v>945966841.6200001</v>
      </c>
      <c r="H32" s="10">
        <f t="shared" si="2"/>
        <v>18919336.8324</v>
      </c>
      <c r="I32" s="11">
        <f t="shared" si="3"/>
        <v>927047504.7876002</v>
      </c>
      <c r="J32" s="11">
        <f t="shared" si="4"/>
        <v>927047504.7876002</v>
      </c>
      <c r="K32" s="11">
        <v>1891933683</v>
      </c>
      <c r="L32" s="34">
        <f t="shared" si="5"/>
        <v>37838673.660000004</v>
      </c>
      <c r="M32" s="34">
        <f t="shared" si="6"/>
        <v>1854095009.34</v>
      </c>
      <c r="N32" s="10">
        <v>945966842</v>
      </c>
      <c r="O32" s="34">
        <f t="shared" si="18"/>
        <v>18919336.84</v>
      </c>
      <c r="P32" s="34">
        <f t="shared" si="19"/>
        <v>927047505.16</v>
      </c>
      <c r="Q32" s="10">
        <v>945966842</v>
      </c>
      <c r="R32" s="34">
        <f t="shared" si="20"/>
        <v>18919336.84</v>
      </c>
      <c r="S32" s="34">
        <f t="shared" si="21"/>
        <v>927047505.16</v>
      </c>
      <c r="T32" s="10">
        <v>945966842</v>
      </c>
      <c r="U32" s="34">
        <f t="shared" si="7"/>
        <v>18919336.84</v>
      </c>
      <c r="V32" s="34">
        <f t="shared" si="8"/>
        <v>927047505.16</v>
      </c>
      <c r="W32" s="9">
        <f t="shared" si="22"/>
        <v>5675801050.62</v>
      </c>
      <c r="X32" s="11">
        <v>1891933683</v>
      </c>
      <c r="Y32" s="23">
        <f t="shared" si="9"/>
        <v>37838673.660000004</v>
      </c>
      <c r="Z32" s="23">
        <f t="shared" si="10"/>
        <v>1854095009.34</v>
      </c>
      <c r="AA32" s="23">
        <f t="shared" si="11"/>
        <v>7567734733.62</v>
      </c>
      <c r="AB32" s="10">
        <v>945966842</v>
      </c>
      <c r="AC32" s="23">
        <f t="shared" si="12"/>
        <v>18919336.84</v>
      </c>
      <c r="AD32" s="9">
        <f t="shared" si="13"/>
        <v>927047505.16</v>
      </c>
      <c r="AE32" s="9">
        <f t="shared" si="14"/>
        <v>8513701575.62</v>
      </c>
      <c r="AF32" s="23">
        <f t="shared" si="15"/>
        <v>7252412451.38</v>
      </c>
      <c r="AG32" s="12">
        <f t="shared" si="16"/>
        <v>0.5400000000659643</v>
      </c>
    </row>
    <row r="33" spans="1:33" ht="24">
      <c r="A33" s="13" t="s">
        <v>81</v>
      </c>
      <c r="B33" s="28" t="s">
        <v>32</v>
      </c>
      <c r="C33" s="1">
        <v>24432957355</v>
      </c>
      <c r="D33" s="1">
        <v>53279756</v>
      </c>
      <c r="E33" s="1">
        <f t="shared" si="17"/>
        <v>24379677599</v>
      </c>
      <c r="F33" s="9">
        <f t="shared" si="0"/>
        <v>21941709839.100002</v>
      </c>
      <c r="G33" s="10">
        <f t="shared" si="1"/>
        <v>1462780655.94</v>
      </c>
      <c r="H33" s="10">
        <f t="shared" si="2"/>
        <v>29255613.118800003</v>
      </c>
      <c r="I33" s="11">
        <f t="shared" si="3"/>
        <v>1433525042.8212001</v>
      </c>
      <c r="J33" s="11">
        <f t="shared" si="4"/>
        <v>1433525042.8212001</v>
      </c>
      <c r="K33" s="11">
        <v>2925561312</v>
      </c>
      <c r="L33" s="34">
        <f t="shared" si="5"/>
        <v>58511226.24</v>
      </c>
      <c r="M33" s="34">
        <f t="shared" si="6"/>
        <v>2867050085.76</v>
      </c>
      <c r="N33" s="10">
        <v>1462780656</v>
      </c>
      <c r="O33" s="34">
        <f t="shared" si="18"/>
        <v>29255613.12</v>
      </c>
      <c r="P33" s="34">
        <f t="shared" si="19"/>
        <v>1433525042.88</v>
      </c>
      <c r="Q33" s="10">
        <v>1462780656</v>
      </c>
      <c r="R33" s="34">
        <f t="shared" si="20"/>
        <v>29255613.12</v>
      </c>
      <c r="S33" s="34">
        <f t="shared" si="21"/>
        <v>1433525042.88</v>
      </c>
      <c r="T33" s="10">
        <v>1462780656</v>
      </c>
      <c r="U33" s="34">
        <f t="shared" si="7"/>
        <v>29255613.12</v>
      </c>
      <c r="V33" s="34">
        <f t="shared" si="8"/>
        <v>1433525042.88</v>
      </c>
      <c r="W33" s="9">
        <f t="shared" si="22"/>
        <v>8776683935.94</v>
      </c>
      <c r="X33" s="11">
        <v>2925561312</v>
      </c>
      <c r="Y33" s="23">
        <f t="shared" si="9"/>
        <v>58511226.24</v>
      </c>
      <c r="Z33" s="23">
        <f t="shared" si="10"/>
        <v>2867050085.76</v>
      </c>
      <c r="AA33" s="23">
        <f t="shared" si="11"/>
        <v>11702245247.94</v>
      </c>
      <c r="AB33" s="10">
        <v>1462780656</v>
      </c>
      <c r="AC33" s="23">
        <f t="shared" si="12"/>
        <v>29255613.12</v>
      </c>
      <c r="AD33" s="9">
        <f t="shared" si="13"/>
        <v>1433525042.88</v>
      </c>
      <c r="AE33" s="9">
        <f t="shared" si="14"/>
        <v>13165025903.94</v>
      </c>
      <c r="AF33" s="23">
        <f t="shared" si="15"/>
        <v>11214651695.06</v>
      </c>
      <c r="AG33" s="12">
        <f t="shared" si="16"/>
        <v>0.5400000000196885</v>
      </c>
    </row>
    <row r="34" spans="1:33" ht="24">
      <c r="A34" s="13" t="s">
        <v>75</v>
      </c>
      <c r="B34" s="28" t="s">
        <v>33</v>
      </c>
      <c r="C34" s="1">
        <v>30851626021</v>
      </c>
      <c r="D34" s="1">
        <v>65151380</v>
      </c>
      <c r="E34" s="1">
        <f t="shared" si="17"/>
        <v>30786474641</v>
      </c>
      <c r="F34" s="9">
        <f t="shared" si="0"/>
        <v>27707827176.9</v>
      </c>
      <c r="G34" s="10">
        <f t="shared" si="1"/>
        <v>1847188478.46</v>
      </c>
      <c r="H34" s="10">
        <f t="shared" si="2"/>
        <v>36943769.5692</v>
      </c>
      <c r="I34" s="11">
        <f t="shared" si="3"/>
        <v>1810244708.8908</v>
      </c>
      <c r="J34" s="11">
        <f t="shared" si="4"/>
        <v>1810244708.8908</v>
      </c>
      <c r="K34" s="11">
        <v>3694376957</v>
      </c>
      <c r="L34" s="34">
        <f t="shared" si="5"/>
        <v>73887539.14</v>
      </c>
      <c r="M34" s="34">
        <f t="shared" si="6"/>
        <v>3620489417.86</v>
      </c>
      <c r="N34" s="10">
        <v>1847188478</v>
      </c>
      <c r="O34" s="34">
        <f t="shared" si="18"/>
        <v>36943769.56</v>
      </c>
      <c r="P34" s="34">
        <f t="shared" si="19"/>
        <v>1810244708.44</v>
      </c>
      <c r="Q34" s="10">
        <v>1847188478</v>
      </c>
      <c r="R34" s="34">
        <f t="shared" si="20"/>
        <v>36943769.56</v>
      </c>
      <c r="S34" s="34">
        <f t="shared" si="21"/>
        <v>1810244708.44</v>
      </c>
      <c r="T34" s="10">
        <v>1847188478</v>
      </c>
      <c r="U34" s="34">
        <f t="shared" si="7"/>
        <v>36943769.56</v>
      </c>
      <c r="V34" s="34">
        <f t="shared" si="8"/>
        <v>1810244708.44</v>
      </c>
      <c r="W34" s="9">
        <f t="shared" si="22"/>
        <v>11083130869.46</v>
      </c>
      <c r="X34" s="11">
        <v>3694376957</v>
      </c>
      <c r="Y34" s="23">
        <f t="shared" si="9"/>
        <v>73887539.14</v>
      </c>
      <c r="Z34" s="23">
        <f t="shared" si="10"/>
        <v>3620489417.86</v>
      </c>
      <c r="AA34" s="23">
        <f t="shared" si="11"/>
        <v>14777507826.46</v>
      </c>
      <c r="AB34" s="10">
        <v>1847188478</v>
      </c>
      <c r="AC34" s="23">
        <f t="shared" si="12"/>
        <v>36943769.56</v>
      </c>
      <c r="AD34" s="9">
        <f t="shared" si="13"/>
        <v>1810244708.44</v>
      </c>
      <c r="AE34" s="9">
        <f t="shared" si="14"/>
        <v>16624696304.46</v>
      </c>
      <c r="AF34" s="23">
        <f t="shared" si="15"/>
        <v>14161778336.54</v>
      </c>
      <c r="AG34" s="12">
        <f t="shared" si="16"/>
        <v>0.5399999999454306</v>
      </c>
    </row>
    <row r="35" spans="1:33" ht="24">
      <c r="A35" s="13" t="s">
        <v>76</v>
      </c>
      <c r="B35" s="29" t="s">
        <v>34</v>
      </c>
      <c r="C35" s="31">
        <v>46611736721</v>
      </c>
      <c r="D35" s="31">
        <v>119914720</v>
      </c>
      <c r="E35" s="31">
        <f t="shared" si="17"/>
        <v>46491822001</v>
      </c>
      <c r="F35" s="20">
        <f t="shared" si="0"/>
        <v>41842639800.9</v>
      </c>
      <c r="G35" s="10">
        <f t="shared" si="1"/>
        <v>2789509320.06</v>
      </c>
      <c r="H35" s="10">
        <f t="shared" si="2"/>
        <v>55790186.4012</v>
      </c>
      <c r="I35" s="22">
        <f t="shared" si="3"/>
        <v>2733719133.6588</v>
      </c>
      <c r="J35" s="11">
        <f t="shared" si="4"/>
        <v>2733719133.6588</v>
      </c>
      <c r="K35" s="11">
        <v>5579018640</v>
      </c>
      <c r="L35" s="34">
        <f t="shared" si="5"/>
        <v>111580372.8</v>
      </c>
      <c r="M35" s="34">
        <f t="shared" si="6"/>
        <v>5467438267.2</v>
      </c>
      <c r="N35" s="10">
        <v>2789509320</v>
      </c>
      <c r="O35" s="34">
        <f t="shared" si="18"/>
        <v>55790186.4</v>
      </c>
      <c r="P35" s="34">
        <f t="shared" si="19"/>
        <v>2733719133.6</v>
      </c>
      <c r="Q35" s="10">
        <v>2789509320</v>
      </c>
      <c r="R35" s="34">
        <f t="shared" si="20"/>
        <v>55790186.4</v>
      </c>
      <c r="S35" s="34">
        <f t="shared" si="21"/>
        <v>2733719133.6</v>
      </c>
      <c r="T35" s="10">
        <v>2789509320</v>
      </c>
      <c r="U35" s="34">
        <f t="shared" si="7"/>
        <v>55790186.4</v>
      </c>
      <c r="V35" s="34">
        <f t="shared" si="8"/>
        <v>2733719133.6</v>
      </c>
      <c r="W35" s="9">
        <f t="shared" si="22"/>
        <v>16737055920.06</v>
      </c>
      <c r="X35" s="11">
        <v>5579018640</v>
      </c>
      <c r="Y35" s="23">
        <f t="shared" si="9"/>
        <v>111580372.8</v>
      </c>
      <c r="Z35" s="23">
        <f t="shared" si="10"/>
        <v>5467438267.2</v>
      </c>
      <c r="AA35" s="23">
        <f t="shared" si="11"/>
        <v>22316074560.059998</v>
      </c>
      <c r="AB35" s="10">
        <v>2789509320</v>
      </c>
      <c r="AC35" s="23">
        <f t="shared" si="12"/>
        <v>55790186.4</v>
      </c>
      <c r="AD35" s="9">
        <f t="shared" si="13"/>
        <v>2733719133.6</v>
      </c>
      <c r="AE35" s="9">
        <f t="shared" si="14"/>
        <v>25105583880.059998</v>
      </c>
      <c r="AF35" s="23">
        <f t="shared" si="15"/>
        <v>21386238120.940002</v>
      </c>
      <c r="AG35" s="12">
        <f t="shared" si="16"/>
        <v>0.5399999999896755</v>
      </c>
    </row>
    <row r="36" spans="1:33" ht="36.75" thickBot="1">
      <c r="A36" s="14" t="s">
        <v>78</v>
      </c>
      <c r="B36" s="29" t="s">
        <v>45</v>
      </c>
      <c r="C36" s="31">
        <v>19081564034</v>
      </c>
      <c r="D36" s="31">
        <v>61421152</v>
      </c>
      <c r="E36" s="31">
        <f>C36-D36</f>
        <v>19020142882</v>
      </c>
      <c r="F36" s="20">
        <f t="shared" si="0"/>
        <v>17118128593.800001</v>
      </c>
      <c r="G36" s="10">
        <f t="shared" si="1"/>
        <v>1141208572.92</v>
      </c>
      <c r="H36" s="10">
        <f t="shared" si="2"/>
        <v>22824171.458400004</v>
      </c>
      <c r="I36" s="22">
        <f t="shared" si="3"/>
        <v>1118384401.4616</v>
      </c>
      <c r="J36" s="11">
        <f t="shared" si="4"/>
        <v>1118384401.4616</v>
      </c>
      <c r="K36" s="11">
        <v>2282417146</v>
      </c>
      <c r="L36" s="34">
        <f t="shared" si="5"/>
        <v>45648342.92</v>
      </c>
      <c r="M36" s="34">
        <f t="shared" si="6"/>
        <v>2236768803.08</v>
      </c>
      <c r="N36" s="10">
        <v>1141208573</v>
      </c>
      <c r="O36" s="34">
        <f t="shared" si="18"/>
        <v>22824171.46</v>
      </c>
      <c r="P36" s="34">
        <f t="shared" si="19"/>
        <v>1118384401.54</v>
      </c>
      <c r="Q36" s="10">
        <v>1141208573</v>
      </c>
      <c r="R36" s="34">
        <f t="shared" si="20"/>
        <v>22824171.46</v>
      </c>
      <c r="S36" s="34">
        <f t="shared" si="21"/>
        <v>1118384401.54</v>
      </c>
      <c r="T36" s="10">
        <v>1141208573</v>
      </c>
      <c r="U36" s="34">
        <f t="shared" si="7"/>
        <v>22824171.46</v>
      </c>
      <c r="V36" s="34">
        <f t="shared" si="8"/>
        <v>1118384401.54</v>
      </c>
      <c r="W36" s="9">
        <f t="shared" si="22"/>
        <v>6847251437.92</v>
      </c>
      <c r="X36" s="11">
        <v>2282417146</v>
      </c>
      <c r="Y36" s="23">
        <f t="shared" si="9"/>
        <v>45648342.92</v>
      </c>
      <c r="Z36" s="23">
        <f t="shared" si="10"/>
        <v>2236768803.08</v>
      </c>
      <c r="AA36" s="23">
        <f t="shared" si="11"/>
        <v>9129668583.92</v>
      </c>
      <c r="AB36" s="10">
        <v>1141208573</v>
      </c>
      <c r="AC36" s="23">
        <f t="shared" si="12"/>
        <v>22824171.46</v>
      </c>
      <c r="AD36" s="9">
        <f t="shared" si="13"/>
        <v>1118384401.54</v>
      </c>
      <c r="AE36" s="9">
        <f t="shared" si="14"/>
        <v>10270877156.92</v>
      </c>
      <c r="AF36" s="23">
        <f t="shared" si="15"/>
        <v>8749265725.08</v>
      </c>
      <c r="AG36" s="12">
        <f t="shared" si="16"/>
        <v>0.5400000000336486</v>
      </c>
    </row>
    <row r="37" spans="1:33" ht="13.5" thickBot="1" thickTop="1">
      <c r="A37" s="33" t="s">
        <v>1</v>
      </c>
      <c r="B37" s="15" t="s">
        <v>40</v>
      </c>
      <c r="C37" s="30">
        <f>SUM(C4:C35)</f>
        <v>1548000868795</v>
      </c>
      <c r="D37" s="30">
        <f>SUM(D4:D36)</f>
        <v>2143844958</v>
      </c>
      <c r="E37" s="30">
        <f>SUM(E3:E36)</f>
        <v>1565013195620</v>
      </c>
      <c r="F37" s="30">
        <f>SUM(F3:F36)</f>
        <v>1408511876058.0002</v>
      </c>
      <c r="G37" s="32">
        <f>SUM(G3:G36)</f>
        <v>93900791737.20001</v>
      </c>
      <c r="H37" s="30">
        <f>SUM(H3:H36)</f>
        <v>1877926305.4452002</v>
      </c>
      <c r="I37" s="16">
        <f>SUM(I4:I35)</f>
        <v>90900004565.35318</v>
      </c>
      <c r="J37" s="30">
        <f aca="true" t="shared" si="23" ref="J37:AA37">SUM(J3:J36)</f>
        <v>92022865431.75478</v>
      </c>
      <c r="K37" s="30">
        <f t="shared" si="23"/>
        <v>187801583473</v>
      </c>
      <c r="L37" s="30">
        <f t="shared" si="23"/>
        <v>3755852610.86</v>
      </c>
      <c r="M37" s="30">
        <f t="shared" si="23"/>
        <v>184045730862.13998</v>
      </c>
      <c r="N37" s="30">
        <f t="shared" si="23"/>
        <v>93896315272</v>
      </c>
      <c r="O37" s="30">
        <f t="shared" si="23"/>
        <v>1877926305.44</v>
      </c>
      <c r="P37" s="30">
        <f t="shared" si="23"/>
        <v>92018388966.56</v>
      </c>
      <c r="Q37" s="30">
        <f aca="true" t="shared" si="24" ref="Q37:V37">SUM(Q3:Q36)</f>
        <v>79432615706</v>
      </c>
      <c r="R37" s="30">
        <f t="shared" si="24"/>
        <v>1588652314.1200001</v>
      </c>
      <c r="S37" s="30">
        <f t="shared" si="24"/>
        <v>77843963391.88</v>
      </c>
      <c r="T37" s="30">
        <f t="shared" si="24"/>
        <v>103468867516</v>
      </c>
      <c r="U37" s="30">
        <f t="shared" si="24"/>
        <v>2069377350.3200002</v>
      </c>
      <c r="V37" s="30">
        <f t="shared" si="24"/>
        <v>101399490165.68001</v>
      </c>
      <c r="W37" s="16">
        <f t="shared" si="23"/>
        <v>558500173704.2001</v>
      </c>
      <c r="X37" s="16">
        <f t="shared" si="23"/>
        <v>190968703146</v>
      </c>
      <c r="Y37" s="16">
        <f t="shared" si="23"/>
        <v>3819195004.32</v>
      </c>
      <c r="Z37" s="16">
        <f t="shared" si="23"/>
        <v>187149508141.67996</v>
      </c>
      <c r="AA37" s="16">
        <f t="shared" si="23"/>
        <v>749468876850.1998</v>
      </c>
      <c r="AB37" s="16">
        <f>SUM(AB3:AB36)</f>
        <v>93900791737</v>
      </c>
      <c r="AC37" s="16">
        <f>SUM(AC3:AC36)</f>
        <v>1877926305.44</v>
      </c>
      <c r="AD37" s="16">
        <f>SUM(AD3:AD36)</f>
        <v>92018388966.56</v>
      </c>
      <c r="AE37" s="16">
        <f>SUM(AE3:AE36)</f>
        <v>843347286262.2599</v>
      </c>
      <c r="AF37" s="16">
        <f>SUM(AF4:AF35)</f>
        <v>712846512348.6602</v>
      </c>
      <c r="AG37" s="17"/>
    </row>
    <row r="38" ht="12.75" thickTop="1"/>
  </sheetData>
  <autoFilter ref="A2:AG2"/>
  <mergeCells count="1">
    <mergeCell ref="B1:AF1"/>
  </mergeCells>
  <printOptions/>
  <pageMargins left="0" right="0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MEN</cp:lastModifiedBy>
  <cp:lastPrinted>2008-03-11T14:31:03Z</cp:lastPrinted>
  <dcterms:created xsi:type="dcterms:W3CDTF">1999-03-10T15:38:10Z</dcterms:created>
  <dcterms:modified xsi:type="dcterms:W3CDTF">2008-07-14T16:05:10Z</dcterms:modified>
  <cp:category/>
  <cp:version/>
  <cp:contentType/>
  <cp:contentStatus/>
</cp:coreProperties>
</file>