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00" windowWidth="18615" windowHeight="8145" firstSheet="1" activeTab="3"/>
  </bookViews>
  <sheets>
    <sheet name="CANASTAS ENTORNOS" sheetId="1" r:id="rId1"/>
    <sheet name="HOJA CANASTAS" sheetId="2" r:id="rId2"/>
    <sheet name="DOTACIÓN" sheetId="3" r:id="rId3"/>
    <sheet name="SALIDA" sheetId="4" r:id="rId4"/>
    <sheet name="TIPO" sheetId="5" r:id="rId5"/>
    <sheet name="CONPES 123" sheetId="6" r:id="rId6"/>
    <sheet name="CUPOS SOSTENIBILIDAD" sheetId="7" r:id="rId7"/>
  </sheets>
  <definedNames/>
  <calcPr fullCalcOnLoad="1"/>
</workbook>
</file>

<file path=xl/comments5.xml><?xml version="1.0" encoding="utf-8"?>
<comments xmlns="http://schemas.openxmlformats.org/spreadsheetml/2006/main">
  <authors>
    <author>Indira Mu?oz Soto</author>
  </authors>
  <commentList>
    <comment ref="D118" authorId="0">
      <text>
        <r>
          <rPr>
            <b/>
            <sz val="8"/>
            <rFont val="Tahoma"/>
            <family val="2"/>
          </rPr>
          <t>Indira Muñoz Soto:</t>
        </r>
        <r>
          <rPr>
            <sz val="8"/>
            <rFont val="Tahoma"/>
            <family val="2"/>
          </rPr>
          <t xml:space="preserve">
ESTABA MAL EL RP</t>
        </r>
      </text>
    </comment>
  </commentList>
</comments>
</file>

<file path=xl/sharedStrings.xml><?xml version="1.0" encoding="utf-8"?>
<sst xmlns="http://schemas.openxmlformats.org/spreadsheetml/2006/main" count="7948" uniqueCount="1280">
  <si>
    <t>DEPARTAMENTO</t>
  </si>
  <si>
    <t>MUNICIPIO</t>
  </si>
  <si>
    <t>ASIGNACIÓN CONPES 123 Primera Infancia</t>
  </si>
  <si>
    <t>TIPO DE MUNICIPIO</t>
  </si>
  <si>
    <t>COHORTE A ATENDER</t>
  </si>
  <si>
    <t>VALOR DE ADHESIÓN</t>
  </si>
  <si>
    <t xml:space="preserve">MESES </t>
  </si>
  <si>
    <t>Entorno Familiar</t>
  </si>
  <si>
    <t>Entorno Comunitario</t>
  </si>
  <si>
    <t>Entorno Institucional</t>
  </si>
  <si>
    <t>Niños atendidos</t>
  </si>
  <si>
    <t>Docentes</t>
  </si>
  <si>
    <t>Coordinador Pedagógico</t>
  </si>
  <si>
    <t>Coordinador Pedagógico (Uno por 30 UBA)</t>
  </si>
  <si>
    <t>Grupos de Atención (30 UBA)</t>
  </si>
  <si>
    <t>Docentes (Uno por 3 UBA)</t>
  </si>
  <si>
    <t>Auxiliares (Uno por 3 UBA)</t>
  </si>
  <si>
    <t>UPA (8 - 16 HCB)</t>
  </si>
  <si>
    <t>HCB (12 - 13 Niños)</t>
  </si>
  <si>
    <t>Coordinador Pedagogico (Uno por UPA)</t>
  </si>
  <si>
    <t>Docentes (Uno por 3 - 4 HCB)</t>
  </si>
  <si>
    <t>Madres Comunitarias (Una por HCB)</t>
  </si>
  <si>
    <t>Niños Atendidos</t>
  </si>
  <si>
    <t>Grupo (20 Niños)</t>
  </si>
  <si>
    <t>Coordinador Pedagógico (8 Grupos)</t>
  </si>
  <si>
    <t>Docente (Uno por Grupo)</t>
  </si>
  <si>
    <t>Auxiliar de Cuidado</t>
  </si>
  <si>
    <t>Psicólogo (8 Grupos)</t>
  </si>
  <si>
    <t>Nutricionista (8 Grupos)</t>
  </si>
  <si>
    <t>Auxiliar de Cocina (2 Grupos)</t>
  </si>
  <si>
    <t>Auxiliar de Cuidado (2 Grupos)</t>
  </si>
  <si>
    <t>Tipo de Periodo a Evaluar</t>
  </si>
  <si>
    <t>Vacaciones - Normal</t>
  </si>
  <si>
    <t>Tipo de Canasta</t>
  </si>
  <si>
    <t>Unica</t>
  </si>
  <si>
    <t>4 posibilidades</t>
  </si>
  <si>
    <t>2 Posibilidades</t>
  </si>
  <si>
    <t>ENTORNO FAMILIAR</t>
  </si>
  <si>
    <t>Canasta única</t>
  </si>
  <si>
    <t>Tipo de Costo</t>
  </si>
  <si>
    <t>Valor niño /mes</t>
  </si>
  <si>
    <t xml:space="preserve">Costos fijos </t>
  </si>
  <si>
    <t>Coordinador/a(Asesor/a pedagógico)</t>
  </si>
  <si>
    <t>F</t>
  </si>
  <si>
    <t>Auxiliar</t>
  </si>
  <si>
    <t>Complemento nutricional</t>
  </si>
  <si>
    <r>
      <t xml:space="preserve">Complemento nutricional por madre lactante </t>
    </r>
    <r>
      <rPr>
        <b/>
        <sz val="8"/>
        <rFont val="Calibri"/>
        <family val="2"/>
      </rPr>
      <t xml:space="preserve">NO </t>
    </r>
    <r>
      <rPr>
        <sz val="8"/>
        <rFont val="Calibri"/>
        <family val="2"/>
      </rPr>
      <t>FAMI y No Materno Infantil (ICBF).</t>
    </r>
  </si>
  <si>
    <t>Complemento nutricional por madre gestante (5)</t>
  </si>
  <si>
    <t>Gastos Operativos</t>
  </si>
  <si>
    <t>Total Costos Fijos</t>
  </si>
  <si>
    <t>Costos Variables</t>
  </si>
  <si>
    <t>Flete (transporte) alimentación (refrigerio y complemento nutricional)</t>
  </si>
  <si>
    <t>V</t>
  </si>
  <si>
    <t>Refrigerio niños/as (15), padres/madres de familia (15), 3 veces por semana, 4 veces al mes.</t>
  </si>
  <si>
    <t>Transporte docentes y auxiliares (desplazamiento a los encuentros educativos y a los hogares a visitar una vez por semana).</t>
  </si>
  <si>
    <t>Material didáctico de consumo.</t>
  </si>
  <si>
    <t>Dotación de Aseo</t>
  </si>
  <si>
    <t>Total Costos variables</t>
  </si>
  <si>
    <t>PRUEBA</t>
  </si>
  <si>
    <t>Total</t>
  </si>
  <si>
    <t>ENTORNO COMUNITARIO</t>
  </si>
  <si>
    <t>Canasta con Infraestructura y Transporte</t>
  </si>
  <si>
    <t>A</t>
  </si>
  <si>
    <t>Psicologa(o)</t>
  </si>
  <si>
    <t>Nutricionista</t>
  </si>
  <si>
    <t>Arriendo y adecuaciones</t>
  </si>
  <si>
    <t>Servicios Públicos</t>
  </si>
  <si>
    <t>Elementos de Aseo</t>
  </si>
  <si>
    <t>Personal de Aseo</t>
  </si>
  <si>
    <t>Madre Comunitaria (cuota de participación).</t>
  </si>
  <si>
    <t>Transporte coordinador y docente (desplazamiento hasta los hogares de las madres comunitarias insitu).</t>
  </si>
  <si>
    <t>Transporte niños(as) hacia la UPA.</t>
  </si>
  <si>
    <t>Material didáctico de consumo</t>
  </si>
  <si>
    <t>Alimentación en UPA</t>
  </si>
  <si>
    <t>Canasta con Infraestructura y sin Transporte</t>
  </si>
  <si>
    <t>Canasta sin Infraestructura y con Transporte</t>
  </si>
  <si>
    <t>Canasta sin Infraestructura y sin Transporte</t>
  </si>
  <si>
    <t>f</t>
  </si>
  <si>
    <t>v</t>
  </si>
  <si>
    <t>ENTORNO INSTITUCIONAL</t>
  </si>
  <si>
    <t xml:space="preserve">Canasta con Infraestructura </t>
  </si>
  <si>
    <t xml:space="preserve">Coordinador </t>
  </si>
  <si>
    <t>Auxiliar de Cocina</t>
  </si>
  <si>
    <t>Auxiliar de Aseo.</t>
  </si>
  <si>
    <t>Alimentación</t>
  </si>
  <si>
    <t xml:space="preserve">Canasta sin Infraestructura </t>
  </si>
  <si>
    <t>MEN</t>
  </si>
  <si>
    <t>Municipio</t>
  </si>
  <si>
    <t>Estado del Municipio (Solo para Continuidad)</t>
  </si>
  <si>
    <t>Costos por Entorno</t>
  </si>
  <si>
    <t>Asignación porcentual a los entornos (Municipios nuevos y de continuidad con Superavit)</t>
  </si>
  <si>
    <t>Valor Deficitario - Superavitario</t>
  </si>
  <si>
    <t>Valor de las Contrapartidas (Continuidad)</t>
  </si>
  <si>
    <t>Valor de las Contrapartidas (Ampliación ó Continuidad con superavit)</t>
  </si>
  <si>
    <t xml:space="preserve">Valor Total de las Contrapartidas </t>
  </si>
  <si>
    <t>Características Operativas Por Entorno (Continuidad)</t>
  </si>
  <si>
    <t>Características Operativas Por Entorno (Ampliación o Continuidad con Superavit)</t>
  </si>
  <si>
    <t>Características Operativas Por Entorno Totales</t>
  </si>
  <si>
    <t>Unidades Basicas de Atención (12 - 15 niños)</t>
  </si>
  <si>
    <t>HCB (12 - 14 Niños)</t>
  </si>
  <si>
    <t>Grupo (15 -25 Niños)</t>
  </si>
  <si>
    <t>Dotación no Fungible (Un único pago para Municipios de Ampliación o de Continuidad con Superavit para 5 años)</t>
  </si>
  <si>
    <t>Cantidad de Unidades Básicas</t>
  </si>
  <si>
    <t>Valor Por Unidad Básica</t>
  </si>
  <si>
    <t>Cantidad de Niños E. Familiar</t>
  </si>
  <si>
    <t>Cantidad de Niños E. Comunitario</t>
  </si>
  <si>
    <t xml:space="preserve">Cantidad de Niños E. Institucional </t>
  </si>
  <si>
    <t>Continuidad</t>
  </si>
  <si>
    <t>Cantidad de Niños a Reducir E. Familiar</t>
  </si>
  <si>
    <t>Cantidad de Niños a Reducir E. Comunitario</t>
  </si>
  <si>
    <t>Cantidad de Niños a Reducir E. Institucional</t>
  </si>
  <si>
    <t>Cantidad de Niños a Reducir Total</t>
  </si>
  <si>
    <t>Cantidad de Niños Aprobados E. Familiar</t>
  </si>
  <si>
    <t>Cantidad de Niños Aprobados E. Comunitario</t>
  </si>
  <si>
    <t xml:space="preserve">Cantidad de Niños Aprobados E. Institucional </t>
  </si>
  <si>
    <t>Ampliación y Continuidad con Superavit</t>
  </si>
  <si>
    <t>pago porcentual</t>
  </si>
  <si>
    <t>Gastos operativos</t>
  </si>
  <si>
    <t>Guía Operativa para la prestación del servicio.</t>
  </si>
  <si>
    <t>Una guía que se entrega a cada coordinador/a, docente y auxiliar. ($ 3500 c/guía).</t>
  </si>
  <si>
    <t>Guía de orientaciones (coordinador, docentes y auxiliares)</t>
  </si>
  <si>
    <t>Impresión de material para operación de la modalidad ($ 6000 c/guía).</t>
  </si>
  <si>
    <t>Dotación y Kit viajero</t>
  </si>
  <si>
    <t>Material pedagógico para el o la docente: libros, títeres, juegos, maracas, tambor, paderetea, grabadora, cojines y morral.</t>
  </si>
  <si>
    <t>8% admon y 2% margen.</t>
  </si>
  <si>
    <t>SUBTOTAL</t>
  </si>
  <si>
    <t>DOTACIÓN ENTORNO FAMILIAR</t>
  </si>
  <si>
    <t>1 por 1 coordinador docente, 1 para cada docente (4), 1 para cada madre comunitaria (16). ($ 6000 cada guía).</t>
  </si>
  <si>
    <t>Dotación UPA.</t>
  </si>
  <si>
    <t>Incluye por UPA: tv, dvd, portatil, sillas, teatrino, juegos, libros, pelotas, instrumentos musicales, comedor, platos, cubiertos, etc. La UPA recibe 50 niños/as por día.</t>
  </si>
  <si>
    <t>Kit viajero.</t>
  </si>
  <si>
    <t>DOTACIÓN ENTORNO INSTITUCIONAL</t>
  </si>
  <si>
    <t>DOTACIÓN ENTORNO COMUNITARIO</t>
  </si>
  <si>
    <t>Dotación</t>
  </si>
  <si>
    <t>Incluye por centro infantil: tv, dvd, portatil, sillas, teatrino, juegos, libros, pelotas, instrumentos musicales, comedor, platos, cubiertos, etc. En el se reciben 160 niños/as por día.</t>
  </si>
  <si>
    <t>Periodo de Alistamiento (Pago por niños  aprobados y días habiles del mes)</t>
  </si>
  <si>
    <t>Cantidad de Niños Cargados E. Familiar</t>
  </si>
  <si>
    <t>Cantidad de Niños Cargados E. Comunitario</t>
  </si>
  <si>
    <t xml:space="preserve">Cantidad de Niños Cargados E. Institucional </t>
  </si>
  <si>
    <t>Dias Hábiles del mes</t>
  </si>
  <si>
    <t>Pago Niños Entorno Familiar</t>
  </si>
  <si>
    <t>Pago Niños Entorno Comunitario</t>
  </si>
  <si>
    <t>Pago Niños Entorno Institucional</t>
  </si>
  <si>
    <t>Pago Total</t>
  </si>
  <si>
    <t>Pago anticipado (Por dos meses y por cantidad de niños cargados)</t>
  </si>
  <si>
    <t>Cantidad de niños cargados E. Familiar</t>
  </si>
  <si>
    <t>Cantidad de niños cargados E. Comunitario</t>
  </si>
  <si>
    <t>Cantidad de niños cargados E. Institucional</t>
  </si>
  <si>
    <t>Cantidad de niños cargados Total</t>
  </si>
  <si>
    <t>Código</t>
  </si>
  <si>
    <t>Departamento</t>
  </si>
  <si>
    <t>Distrito / Municipio</t>
  </si>
  <si>
    <t>Total Asignación</t>
  </si>
  <si>
    <t>PAIPI -Programa de Atención Integral a la Primera Infancia-</t>
  </si>
  <si>
    <t>PAI</t>
  </si>
  <si>
    <t>Construcción de Infraestructura</t>
  </si>
  <si>
    <t>Adecuación y Mejoramiento de infraestructura</t>
  </si>
  <si>
    <t>Dotación de HCBF</t>
  </si>
  <si>
    <t>AMAZONAS</t>
  </si>
  <si>
    <t>CD. EL ENCANTO</t>
  </si>
  <si>
    <t>CD. LA CHORRERA</t>
  </si>
  <si>
    <t>CD. LA PEDRERA</t>
  </si>
  <si>
    <t>CD. LA VICTORIA</t>
  </si>
  <si>
    <t>CD. MIRITI - PARANÁ</t>
  </si>
  <si>
    <t>CD. PUERTO ALEGRIA</t>
  </si>
  <si>
    <t>CD. PUERTO ARICA</t>
  </si>
  <si>
    <t>CD. PUERTO SANTANDER</t>
  </si>
  <si>
    <t>CD. TARAPACÁ</t>
  </si>
  <si>
    <t>LETICIA</t>
  </si>
  <si>
    <t>PUERTO NARIÑO</t>
  </si>
  <si>
    <t>ANTIOQUIA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</si>
  <si>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</si>
  <si>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</si>
  <si>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</si>
  <si>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</si>
  <si>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</si>
  <si>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</si>
  <si>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</si>
  <si>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</si>
  <si>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</si>
  <si>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</si>
  <si>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</si>
  <si>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</si>
  <si>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</si>
  <si>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</si>
  <si>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</si>
  <si>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</si>
  <si>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</si>
  <si>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</si>
  <si>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</si>
  <si>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</si>
  <si>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</si>
  <si>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</si>
  <si>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</si>
  <si>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</si>
  <si>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</si>
  <si>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</si>
  <si>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</si>
  <si>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</si>
  <si>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</si>
  <si>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</si>
  <si>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</si>
  <si>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</si>
  <si>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</si>
  <si>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</si>
  <si>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</si>
  <si>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</si>
  <si>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</si>
  <si>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</si>
  <si>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</si>
  <si>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</si>
  <si>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</si>
  <si>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</si>
  <si>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</si>
  <si>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</si>
  <si>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</si>
  <si>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</si>
  <si>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</si>
  <si>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</si>
  <si>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</si>
  <si>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</si>
  <si>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</si>
  <si>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</si>
  <si>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</si>
  <si>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</si>
  <si>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</si>
  <si>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</si>
  <si>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</si>
  <si>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</si>
  <si>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</si>
  <si>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</si>
  <si>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</si>
  <si>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</si>
  <si>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</si>
  <si>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</si>
  <si>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</si>
  <si>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</si>
  <si>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</si>
  <si>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</si>
  <si>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</si>
  <si>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</si>
  <si>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</si>
  <si>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</si>
  <si>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</si>
  <si>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</si>
  <si>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</si>
  <si>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</si>
  <si>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</si>
  <si>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</si>
  <si>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</si>
  <si>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</si>
  <si>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</si>
  <si>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</si>
  <si>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</si>
  <si>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</si>
  <si>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</si>
  <si>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</si>
  <si>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</si>
  <si>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</si>
  <si>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</si>
  <si>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</si>
  <si>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</si>
  <si>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</si>
  <si>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</si>
  <si>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</si>
  <si>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</si>
  <si>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</si>
  <si>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</si>
  <si>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</si>
  <si>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</si>
  <si>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</si>
  <si>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</si>
  <si>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</si>
  <si>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</si>
  <si>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</si>
  <si>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</si>
  <si>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</si>
  <si>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</si>
  <si>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</si>
  <si>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</si>
  <si>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</si>
  <si>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</si>
  <si>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</si>
  <si>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</si>
  <si>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</si>
  <si>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</si>
  <si>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</si>
  <si>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</si>
  <si>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</si>
  <si>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</si>
  <si>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</si>
  <si>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</si>
  <si>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</si>
  <si>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</si>
  <si>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</si>
  <si>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ARAUCA</t>
  </si>
  <si>
    <t>ARAUQUITA</t>
  </si>
  <si>
    <t>CRAVO NORTE</t>
  </si>
  <si>
    <t>FORTUL</t>
  </si>
  <si>
    <t>PUERTO RONDON</t>
  </si>
  <si>
    <t>SARAVENA</t>
  </si>
  <si>
    <t>TAME</t>
  </si>
  <si>
    <t>ATLANTICO</t>
  </si>
  <si>
    <t>BARANOA</t>
  </si>
  <si>
    <t>BARRANQUILLA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</si>
  <si>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</si>
  <si>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</si>
  <si>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</si>
  <si>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</si>
  <si>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</si>
  <si>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</si>
  <si>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</si>
  <si>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</si>
  <si>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</si>
  <si>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 NUEVO</t>
  </si>
  <si>
    <t>PONEDERA</t>
  </si>
  <si>
    <t>PUERTO COLOMBIA</t>
  </si>
  <si>
    <t>REPELON</t>
  </si>
  <si>
    <t>SABANAGRANDE</t>
  </si>
  <si>
    <t>SANTA LUCIA</t>
  </si>
  <si>
    <t>SANTO TOMAS</t>
  </si>
  <si>
    <t>SOLEDAD</t>
  </si>
  <si>
    <t>SUAN</t>
  </si>
  <si>
    <t>TUBARA</t>
  </si>
  <si>
    <t>USIACURI</t>
  </si>
  <si>
    <t>BOGOTA</t>
  </si>
  <si>
    <t>BOGOTA D.C.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</si>
  <si>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</si>
  <si>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</si>
  <si>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</si>
  <si>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</si>
  <si>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</si>
  <si>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</si>
  <si>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</si>
  <si>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</si>
  <si>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CARTAGENA</t>
  </si>
  <si>
    <t>CICUCO</t>
  </si>
  <si>
    <t>CLEMENCIA</t>
  </si>
  <si>
    <t>CORDOBA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</si>
  <si>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</si>
  <si>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</si>
  <si>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</si>
  <si>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</si>
  <si>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</si>
  <si>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</si>
  <si>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</si>
  <si>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</si>
  <si>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MOMPOS</t>
  </si>
  <si>
    <t>MONTECRISTO</t>
  </si>
  <si>
    <t>MORALES</t>
  </si>
  <si>
    <t>NOROSI *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</si>
  <si>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</si>
  <si>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</si>
  <si>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</si>
  <si>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</si>
  <si>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</si>
  <si>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</si>
  <si>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</si>
  <si>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</si>
  <si>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DE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</si>
  <si>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</si>
  <si>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</si>
  <si>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</si>
  <si>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</si>
  <si>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</si>
  <si>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</si>
  <si>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</si>
  <si>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</si>
  <si>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</si>
  <si>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</si>
  <si>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</si>
  <si>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</si>
  <si>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</si>
  <si>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</si>
  <si>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</si>
  <si>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</si>
  <si>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</si>
  <si>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</si>
  <si>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</si>
  <si>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</si>
  <si>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</si>
  <si>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</si>
  <si>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</si>
  <si>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</si>
  <si>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</si>
  <si>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</si>
  <si>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</si>
  <si>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CHIQUIZA</t>
  </si>
  <si>
    <t>CHISCAS</t>
  </si>
  <si>
    <t>CHITA</t>
  </si>
  <si>
    <t>CHITARAQUE</t>
  </si>
  <si>
    <t>CHIVATA</t>
  </si>
  <si>
    <t>CHIVOR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</si>
  <si>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</si>
  <si>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</si>
  <si>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</si>
  <si>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</si>
  <si>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</si>
  <si>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</si>
  <si>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</si>
  <si>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</si>
  <si>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</si>
  <si>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</si>
  <si>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</si>
  <si>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</si>
  <si>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</si>
  <si>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</si>
  <si>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</si>
  <si>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</si>
  <si>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</si>
  <si>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</si>
  <si>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</si>
  <si>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</si>
  <si>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</si>
  <si>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</si>
  <si>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 CAPILLA</t>
  </si>
  <si>
    <t>LA UVITA</t>
  </si>
  <si>
    <t>LA VICTORIA</t>
  </si>
  <si>
    <t>LABRANZAGRANDE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</si>
  <si>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</si>
  <si>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</si>
  <si>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</si>
  <si>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</si>
  <si>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</si>
  <si>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</si>
  <si>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</si>
  <si>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</si>
  <si>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</si>
  <si>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</si>
  <si>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</si>
  <si>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</si>
  <si>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</si>
  <si>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</si>
  <si>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</si>
  <si>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</si>
  <si>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</si>
  <si>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</si>
  <si>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</si>
  <si>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DEL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</si>
  <si>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</si>
  <si>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</si>
  <si>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</si>
  <si>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</si>
  <si>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</si>
  <si>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</si>
  <si>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</si>
  <si>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</si>
  <si>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</si>
  <si>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</si>
  <si>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</si>
  <si>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</si>
  <si>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</si>
  <si>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</si>
  <si>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</si>
  <si>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</si>
  <si>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 MARIA</t>
  </si>
  <si>
    <t>SANTA ROSA DE VITERBO</t>
  </si>
  <si>
    <t>SANTA SOFIA</t>
  </si>
  <si>
    <t>SANTANA</t>
  </si>
  <si>
    <t>SATIVANORTE</t>
  </si>
  <si>
    <t>SATIVASUR</t>
  </si>
  <si>
    <t>SIACHOQUE</t>
  </si>
  <si>
    <t>SOATA</t>
  </si>
  <si>
    <t>SOCHA</t>
  </si>
  <si>
    <t>SOCOTA</t>
  </si>
  <si>
    <t>SOGAMOSO</t>
  </si>
  <si>
    <t>SOMONDOCO</t>
  </si>
  <si>
    <t>SORA</t>
  </si>
  <si>
    <t>SORACA</t>
  </si>
  <si>
    <t>SOTAQUIRA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</si>
  <si>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</si>
  <si>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</si>
  <si>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</si>
  <si>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</si>
  <si>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</si>
  <si>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</si>
  <si>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</si>
  <si>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</si>
  <si>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</si>
  <si>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</si>
  <si>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</si>
  <si>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</si>
  <si>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</si>
  <si>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TUNJA</t>
  </si>
  <si>
    <t>TUNUNGUA</t>
  </si>
  <si>
    <t>TURMEQUE</t>
  </si>
  <si>
    <t>TUTA</t>
  </si>
  <si>
    <t>TUTASA</t>
  </si>
  <si>
    <t>UMBITA</t>
  </si>
  <si>
    <t>VENTAQUEMADA</t>
  </si>
  <si>
    <t>VILLA DE LEYVA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</si>
  <si>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</si>
  <si>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</si>
  <si>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</si>
  <si>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</si>
  <si>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</si>
  <si>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</si>
  <si>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</si>
  <si>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</si>
  <si>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</si>
  <si>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</si>
  <si>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</si>
  <si>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</si>
  <si>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</si>
  <si>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</si>
  <si>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</si>
  <si>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</si>
  <si>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</si>
  <si>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</si>
  <si>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</si>
  <si>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</si>
  <si>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</si>
  <si>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RISARALDA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</si>
  <si>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</si>
  <si>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</si>
  <si>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</si>
  <si>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</si>
  <si>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</si>
  <si>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</si>
  <si>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</si>
  <si>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</si>
  <si>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</si>
  <si>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ANDAQUIES</t>
  </si>
  <si>
    <t>CARTAGENA DEL CHAIRA</t>
  </si>
  <si>
    <t>CURILLO</t>
  </si>
  <si>
    <t>EL DONCELLO</t>
  </si>
  <si>
    <t>EL PAUJIL</t>
  </si>
  <si>
    <t>FLORENCIA</t>
  </si>
  <si>
    <t>LA MONTAÑITA</t>
  </si>
  <si>
    <t>MILAN</t>
  </si>
  <si>
    <t>MORELIA</t>
  </si>
  <si>
    <t>PUERTO RICO</t>
  </si>
  <si>
    <t>SAN  VICENTE DEL CAGUAN</t>
  </si>
  <si>
    <t>SAN JOSE DE FRAGUA</t>
  </si>
  <si>
    <t>SOLANO</t>
  </si>
  <si>
    <t>SOLITA</t>
  </si>
  <si>
    <t>CASANARE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</si>
  <si>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</si>
  <si>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</si>
  <si>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</si>
  <si>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</si>
  <si>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</si>
  <si>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</si>
  <si>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</si>
  <si>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</si>
  <si>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</si>
  <si>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</si>
  <si>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</si>
  <si>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</si>
  <si>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</si>
  <si>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</si>
  <si>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</si>
  <si>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</si>
  <si>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YOPAL</t>
  </si>
  <si>
    <t>CAUCA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</si>
  <si>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</si>
  <si>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</si>
  <si>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</si>
  <si>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</si>
  <si>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</si>
  <si>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</si>
  <si>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</si>
  <si>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</si>
  <si>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</si>
  <si>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</si>
  <si>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</si>
  <si>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</si>
  <si>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</si>
  <si>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</si>
  <si>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</si>
  <si>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</si>
  <si>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</si>
  <si>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</si>
  <si>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 (EL BORDO)</t>
  </si>
  <si>
    <t>PIAMONTE</t>
  </si>
  <si>
    <t>PIENDAMO</t>
  </si>
  <si>
    <t>POPAYAN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</si>
  <si>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</si>
  <si>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</si>
  <si>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</si>
  <si>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</si>
  <si>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</si>
  <si>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</si>
  <si>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</si>
  <si>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</si>
  <si>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SUCRE</t>
  </si>
  <si>
    <t>TIMBIO</t>
  </si>
  <si>
    <t>TIMBIQUI</t>
  </si>
  <si>
    <t>TORIBIO</t>
  </si>
  <si>
    <t>TOTORO</t>
  </si>
  <si>
    <t>VILLA RICA</t>
  </si>
  <si>
    <t>CESAR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</si>
  <si>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</si>
  <si>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</si>
  <si>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</si>
  <si>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</si>
  <si>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</si>
  <si>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</si>
  <si>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</si>
  <si>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</si>
  <si>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</si>
  <si>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</si>
  <si>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</si>
  <si>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</si>
  <si>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</si>
  <si>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</si>
  <si>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</si>
  <si>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</si>
  <si>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</si>
  <si>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</si>
  <si>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</si>
  <si>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ROBLES (LA PAZ)</t>
  </si>
  <si>
    <t>SAN ALBERTO</t>
  </si>
  <si>
    <t>SAN DIEGO</t>
  </si>
  <si>
    <t>SAN MARTIN</t>
  </si>
  <si>
    <t>TAMALAMEQUE</t>
  </si>
  <si>
    <t>VALLEDUPAR</t>
  </si>
  <si>
    <t>CHOCO</t>
  </si>
  <si>
    <t>ACANDI</t>
  </si>
  <si>
    <t>ALTO BAUDO (PIE DE PATO)</t>
  </si>
  <si>
    <t>ATRATO</t>
  </si>
  <si>
    <t>BAGADO</t>
  </si>
  <si>
    <t>BAHIA SOLANO (MUTIS)</t>
  </si>
  <si>
    <t>BAJO BAUDO (PIZARRO)</t>
  </si>
  <si>
    <t>BOJAYA (BELLAVISTA)</t>
  </si>
  <si>
    <t>CANTON DE SAN PABLO</t>
  </si>
  <si>
    <t>CARMEN DEL DARIEN</t>
  </si>
  <si>
    <t>CERTEGUI</t>
  </si>
  <si>
    <t>CONDOTO</t>
  </si>
  <si>
    <t>EL CARMEN</t>
  </si>
  <si>
    <t>ISTMINA</t>
  </si>
  <si>
    <t>JURADO</t>
  </si>
  <si>
    <t>LITORAL DEL SAN JUAN</t>
  </si>
  <si>
    <t>LLORO</t>
  </si>
  <si>
    <t>MEDIO ATRATO</t>
  </si>
  <si>
    <t>MEDIO BAUDO</t>
  </si>
  <si>
    <t>MEDIO SAN JUAN</t>
  </si>
  <si>
    <t>NOVITA</t>
  </si>
  <si>
    <t>NUQUI</t>
  </si>
  <si>
    <t>QUIBDO</t>
  </si>
  <si>
    <t>RIO IRO</t>
  </si>
  <si>
    <t>RIO QUITO</t>
  </si>
  <si>
    <t>SAN JOSE DEL PALMAR</t>
  </si>
  <si>
    <t>SIPI</t>
  </si>
  <si>
    <t>TADO</t>
  </si>
  <si>
    <t>UNGUIA</t>
  </si>
  <si>
    <t>UNION PANAMERICANA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</si>
  <si>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</si>
  <si>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</si>
  <si>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</si>
  <si>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</si>
  <si>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</si>
  <si>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</si>
  <si>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</si>
  <si>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</si>
  <si>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</si>
  <si>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</si>
  <si>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</si>
  <si>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</si>
  <si>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MONTERIA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</si>
  <si>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</si>
  <si>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</si>
  <si>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</si>
  <si>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</si>
  <si>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</si>
  <si>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</si>
  <si>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</si>
  <si>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SOTAVENTO</t>
  </si>
  <si>
    <t>SAN ANTERO</t>
  </si>
  <si>
    <t>SAN BERNARDO VIENTO</t>
  </si>
  <si>
    <t>SAN PELAYO</t>
  </si>
  <si>
    <t>TIERRALTA</t>
  </si>
  <si>
    <t>TUCHIN</t>
  </si>
  <si>
    <t>VALENCIA</t>
  </si>
  <si>
    <t>CUNDINAMARCA</t>
  </si>
  <si>
    <t>AGUA DE DIOS</t>
  </si>
  <si>
    <t>ALBAN</t>
  </si>
  <si>
    <t>ANAPOIMA</t>
  </si>
  <si>
    <t>ANOLAIMA</t>
  </si>
  <si>
    <t>APULO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</si>
  <si>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</si>
  <si>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</si>
  <si>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</si>
  <si>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</si>
  <si>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</si>
  <si>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</si>
  <si>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</si>
  <si>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</si>
  <si>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</si>
  <si>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</si>
  <si>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</si>
  <si>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</si>
  <si>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</si>
  <si>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</si>
  <si>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</si>
  <si>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</si>
  <si>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</si>
  <si>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</si>
  <si>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</si>
  <si>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</si>
  <si>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</si>
  <si>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</si>
  <si>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</si>
  <si>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</si>
  <si>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</si>
  <si>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</si>
  <si>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</si>
  <si>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</si>
  <si>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</si>
  <si>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</si>
  <si>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</si>
  <si>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</si>
  <si>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</si>
  <si>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</si>
  <si>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</si>
  <si>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</si>
  <si>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</si>
  <si>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</si>
  <si>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</si>
  <si>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</si>
  <si>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</si>
  <si>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</si>
  <si>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</si>
  <si>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</si>
  <si>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</si>
  <si>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</si>
  <si>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</si>
  <si>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</si>
  <si>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</si>
  <si>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</si>
  <si>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</si>
  <si>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</si>
  <si>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</si>
  <si>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</si>
  <si>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</si>
  <si>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</si>
  <si>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</si>
  <si>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</si>
  <si>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</si>
  <si>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</si>
  <si>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</si>
  <si>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</si>
  <si>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</si>
  <si>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</si>
  <si>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</si>
  <si>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RICAURTE</t>
  </si>
  <si>
    <t>SAN  ANTONIO DEL  TEQUENDAMA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</si>
  <si>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</si>
  <si>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</si>
  <si>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</si>
  <si>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</si>
  <si>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</si>
  <si>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</si>
  <si>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</si>
  <si>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</si>
  <si>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</si>
  <si>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</si>
  <si>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</si>
  <si>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</si>
  <si>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</si>
  <si>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</si>
  <si>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</si>
  <si>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</si>
  <si>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</si>
  <si>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</si>
  <si>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</si>
  <si>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</si>
  <si>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</si>
  <si>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</si>
  <si>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</si>
  <si>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</si>
  <si>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</si>
  <si>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</si>
  <si>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</si>
  <si>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</si>
  <si>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</si>
  <si>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VENECIA (OSPINA PEREZ)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</si>
  <si>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</si>
  <si>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</si>
  <si>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</si>
  <si>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</si>
  <si>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</si>
  <si>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</si>
  <si>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</si>
  <si>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</si>
  <si>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</si>
  <si>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</si>
  <si>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CD. BARRANCO MINA</t>
  </si>
  <si>
    <t>CD. CACAHUAL</t>
  </si>
  <si>
    <t>CD. LA GUADALUPE</t>
  </si>
  <si>
    <t>CD. MAPIRIPAN</t>
  </si>
  <si>
    <t>CD. MORICHAL</t>
  </si>
  <si>
    <t>CD. PANA PANA</t>
  </si>
  <si>
    <t>CD. PUERTO COLOMBIA</t>
  </si>
  <si>
    <t>CD. SAN FELIPE</t>
  </si>
  <si>
    <t>PUERTO INIRIDA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</si>
  <si>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</si>
  <si>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</si>
  <si>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</si>
  <si>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</si>
  <si>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</si>
  <si>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</si>
  <si>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</si>
  <si>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</si>
  <si>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</si>
  <si>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RIOHACHA</t>
  </si>
  <si>
    <t>SAN JUAN DEL CESAR</t>
  </si>
  <si>
    <t>URIBIA</t>
  </si>
  <si>
    <t>URUMITA</t>
  </si>
  <si>
    <t>GUAVIARE</t>
  </si>
  <si>
    <t>EL RETORNO</t>
  </si>
  <si>
    <t>SAN JOSE DEL GUAVIARE</t>
  </si>
  <si>
    <t>HUILA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</si>
  <si>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</si>
  <si>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</si>
  <si>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</si>
  <si>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</si>
  <si>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</si>
  <si>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</si>
  <si>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</si>
  <si>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</si>
  <si>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</si>
  <si>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</si>
  <si>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</si>
  <si>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</si>
  <si>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</si>
  <si>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</si>
  <si>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</si>
  <si>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</si>
  <si>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</si>
  <si>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NEIVA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</si>
  <si>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</si>
  <si>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</si>
  <si>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</si>
  <si>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</si>
  <si>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</si>
  <si>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</si>
  <si>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</si>
  <si>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</si>
  <si>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</si>
  <si>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</si>
  <si>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TELLO</t>
  </si>
  <si>
    <t>TERUEL</t>
  </si>
  <si>
    <t>TESALIA</t>
  </si>
  <si>
    <t>TIMANA</t>
  </si>
  <si>
    <t>VILLAVIEJA</t>
  </si>
  <si>
    <t>YAGUARA</t>
  </si>
  <si>
    <t>MAGDALENA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</si>
  <si>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</si>
  <si>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</si>
  <si>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</si>
  <si>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</si>
  <si>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</si>
  <si>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</si>
  <si>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</si>
  <si>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</si>
  <si>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</si>
  <si>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</si>
  <si>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</si>
  <si>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</si>
  <si>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</si>
  <si>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</si>
  <si>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</si>
  <si>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</si>
  <si>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</si>
  <si>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</si>
  <si>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</si>
  <si>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</si>
  <si>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</si>
  <si>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</si>
  <si>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</si>
  <si>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SANTA MARTA</t>
  </si>
  <si>
    <t>SITIONUEVO</t>
  </si>
  <si>
    <t>TENERIFE</t>
  </si>
  <si>
    <t>ZAPAYAN</t>
  </si>
  <si>
    <t>ZONA BANANERA</t>
  </si>
  <si>
    <t>META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</si>
  <si>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</si>
  <si>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</si>
  <si>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</si>
  <si>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</si>
  <si>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</si>
  <si>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</si>
  <si>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</si>
  <si>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</si>
  <si>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</si>
  <si>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</si>
  <si>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LA MACARENA</t>
  </si>
  <si>
    <t>LA URIBE</t>
  </si>
  <si>
    <t>LEJANIAS</t>
  </si>
  <si>
    <t>MAPIRIPAN</t>
  </si>
  <si>
    <t>MESETAS</t>
  </si>
  <si>
    <t>PUERTO CONCORDIA</t>
  </si>
  <si>
    <t>PUERTO GAITAN</t>
  </si>
  <si>
    <t>PUERTO LLERAS</t>
  </si>
  <si>
    <t>PUERTO LOPEZ</t>
  </si>
  <si>
    <t>RESTREPO</t>
  </si>
  <si>
    <t>SAN CARLOS DE GUAROA</t>
  </si>
  <si>
    <t>SAN JUAN DE ARAMA</t>
  </si>
  <si>
    <t>SAN JUANITO</t>
  </si>
  <si>
    <t>VILLAVICENCIO</t>
  </si>
  <si>
    <t>VISTA HERMOSA</t>
  </si>
  <si>
    <t>ALDANA</t>
  </si>
  <si>
    <t>ANCUYA</t>
  </si>
  <si>
    <t>ARBOLEDA</t>
  </si>
  <si>
    <t>BARBACOAS</t>
  </si>
  <si>
    <t>BUESACO</t>
  </si>
  <si>
    <t>CHACHAGUI</t>
  </si>
  <si>
    <t>COLON-GENOVA</t>
  </si>
  <si>
    <t>CONSACA</t>
  </si>
  <si>
    <t>CONTADERO</t>
  </si>
  <si>
    <t>CUASPUD-CARLOSAMA</t>
  </si>
  <si>
    <t>CUMBAL</t>
  </si>
  <si>
    <t>CUMBITARA</t>
  </si>
  <si>
    <t>EL CHARCO</t>
  </si>
  <si>
    <t>EL PEÑOL</t>
  </si>
  <si>
    <t>EL ROSARIO</t>
  </si>
  <si>
    <t>EL TABLON</t>
  </si>
  <si>
    <t>FRANCISCO PIZARRO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</si>
  <si>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</si>
  <si>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</si>
  <si>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</si>
  <si>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</si>
  <si>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</si>
  <si>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</si>
  <si>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</si>
  <si>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</si>
  <si>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</si>
  <si>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</si>
  <si>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</si>
  <si>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</si>
  <si>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</si>
  <si>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</si>
  <si>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</si>
  <si>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</si>
  <si>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</si>
  <si>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</si>
  <si>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PASTO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</si>
  <si>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</si>
  <si>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</si>
  <si>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</si>
  <si>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</si>
  <si>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</si>
  <si>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</si>
  <si>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</si>
  <si>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 LORENZO</t>
  </si>
  <si>
    <t>SAN PEDRO DE CARTAGO</t>
  </si>
  <si>
    <t>SANDONA</t>
  </si>
  <si>
    <t>SANTACRUZ</t>
  </si>
  <si>
    <t>SAPUYES</t>
  </si>
  <si>
    <t>TAMINANGO</t>
  </si>
  <si>
    <t>TANGUA</t>
  </si>
  <si>
    <t>TUMACO</t>
  </si>
  <si>
    <t>TUQUERRES</t>
  </si>
  <si>
    <t>YACUANQUER</t>
  </si>
  <si>
    <t>NORTE DE SANTANDER</t>
  </si>
  <si>
    <t>ABREGO</t>
  </si>
  <si>
    <t>ARBOLEDAS</t>
  </si>
  <si>
    <t>BOCHALEMA</t>
  </si>
  <si>
    <t>BUCARASICA</t>
  </si>
  <si>
    <t>CACHIRA</t>
  </si>
  <si>
    <t>CACOTA</t>
  </si>
  <si>
    <t>CHINACOTA</t>
  </si>
  <si>
    <t>CHITAGA</t>
  </si>
  <si>
    <t>CONVENCION</t>
  </si>
  <si>
    <t>CUCUTA</t>
  </si>
  <si>
    <t>CUCUTILLA</t>
  </si>
  <si>
    <t>DURANIA</t>
  </si>
  <si>
    <t>EL TARRA</t>
  </si>
  <si>
    <t>EL ZULIA</t>
  </si>
  <si>
    <t>GRAMALOTE</t>
  </si>
  <si>
    <t>HACARI</t>
  </si>
  <si>
    <t>HERRAN</t>
  </si>
  <si>
    <t>LA ESPERANZA</t>
  </si>
  <si>
    <t>LA PLAYA</t>
  </si>
  <si>
    <t>LABATECA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</si>
  <si>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</si>
  <si>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</si>
  <si>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</si>
  <si>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</si>
  <si>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</si>
  <si>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</si>
  <si>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</si>
  <si>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</si>
  <si>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</si>
  <si>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</si>
  <si>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</si>
  <si>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</si>
  <si>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</si>
  <si>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</si>
  <si>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</si>
  <si>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DEL ROSARIO</t>
  </si>
  <si>
    <t>VILLACARO</t>
  </si>
  <si>
    <t>PUTUMAYO</t>
  </si>
  <si>
    <t>COLON</t>
  </si>
  <si>
    <t>MOCOA</t>
  </si>
  <si>
    <t>ORITO</t>
  </si>
  <si>
    <t>PUERTO ASIS</t>
  </si>
  <si>
    <t>PUERTO CAYCEDO</t>
  </si>
  <si>
    <t>PUERTO GUZMAN</t>
  </si>
  <si>
    <t>PUERTO LEGUIZAMO</t>
  </si>
  <si>
    <t>SAN MIGUEL</t>
  </si>
  <si>
    <t>SIBUNDOY</t>
  </si>
  <si>
    <t>VALLE DEL GUAMUEZ</t>
  </si>
  <si>
    <t>VILLAGARZON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</si>
  <si>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</si>
  <si>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</si>
  <si>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</si>
  <si>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</si>
  <si>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</si>
  <si>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</si>
  <si>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</si>
  <si>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</si>
  <si>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</si>
  <si>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</si>
  <si>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</si>
  <si>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</si>
  <si>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</si>
  <si>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</si>
  <si>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</si>
  <si>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</si>
  <si>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</si>
  <si>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</si>
  <si>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PEREIRA</t>
  </si>
  <si>
    <t>PUEBLO RICO</t>
  </si>
  <si>
    <t>QUINCHIA</t>
  </si>
  <si>
    <t>SANTA ROSA DE CABAL</t>
  </si>
  <si>
    <t>SANTANDER</t>
  </si>
  <si>
    <t>AGUADA</t>
  </si>
  <si>
    <t>ARATOCA</t>
  </si>
  <si>
    <t>BARICHARA</t>
  </si>
  <si>
    <t>BARRANCABERMEJA</t>
  </si>
  <si>
    <t>BUCARAMANGA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</si>
  <si>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</si>
  <si>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</si>
  <si>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</si>
  <si>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</si>
  <si>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</si>
  <si>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</si>
  <si>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</si>
  <si>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</si>
  <si>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</si>
  <si>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</si>
  <si>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</si>
  <si>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</si>
  <si>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</si>
  <si>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</si>
  <si>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</si>
  <si>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</si>
  <si>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</si>
  <si>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</si>
  <si>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</si>
  <si>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</si>
  <si>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</si>
  <si>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</si>
  <si>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</si>
  <si>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</si>
  <si>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</si>
  <si>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</si>
  <si>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</si>
  <si>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</si>
  <si>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</si>
  <si>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</si>
  <si>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 PAZ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</si>
  <si>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</si>
  <si>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</si>
  <si>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</si>
  <si>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</si>
  <si>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</si>
  <si>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</si>
  <si>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</si>
  <si>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</si>
  <si>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</si>
  <si>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</si>
  <si>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</si>
  <si>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</si>
  <si>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</si>
  <si>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</si>
  <si>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</si>
  <si>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</si>
  <si>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</si>
  <si>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</si>
  <si>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</si>
  <si>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</si>
  <si>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</si>
  <si>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</si>
  <si>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</si>
  <si>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DE MIRANDA</t>
  </si>
  <si>
    <t>SAN VICENTE DE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</si>
  <si>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</si>
  <si>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</si>
  <si>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</si>
  <si>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</si>
  <si>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</si>
  <si>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</si>
  <si>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</si>
  <si>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</si>
  <si>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</si>
  <si>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</si>
  <si>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</si>
  <si>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CHALAN</t>
  </si>
  <si>
    <t>COLOSO</t>
  </si>
  <si>
    <t>COROZAL</t>
  </si>
  <si>
    <t>COVEÑAS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</si>
  <si>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</si>
  <si>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</si>
  <si>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</si>
  <si>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</si>
  <si>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</si>
  <si>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</si>
  <si>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</si>
  <si>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</si>
  <si>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</si>
  <si>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</si>
  <si>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</si>
  <si>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</si>
  <si>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</si>
  <si>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SINCE</t>
  </si>
  <si>
    <t>SINCELEJO</t>
  </si>
  <si>
    <t>TOLU</t>
  </si>
  <si>
    <t>TOLUVIEJO</t>
  </si>
  <si>
    <t>TOLIMA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</si>
  <si>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</si>
  <si>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</si>
  <si>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</si>
  <si>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</si>
  <si>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</si>
  <si>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</si>
  <si>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</si>
  <si>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</si>
  <si>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</si>
  <si>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</si>
  <si>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</si>
  <si>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</si>
  <si>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</si>
  <si>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</si>
  <si>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</si>
  <si>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</si>
  <si>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</si>
  <si>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</si>
  <si>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</si>
  <si>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</si>
  <si>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</si>
  <si>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IBAGUE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</si>
  <si>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</si>
  <si>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</si>
  <si>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</si>
  <si>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</si>
  <si>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</si>
  <si>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</si>
  <si>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</si>
  <si>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</si>
  <si>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</si>
  <si>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</si>
  <si>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</si>
  <si>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</si>
  <si>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</si>
  <si>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</si>
  <si>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</si>
  <si>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</si>
  <si>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</si>
  <si>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</si>
  <si>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</si>
  <si>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 JUAN</t>
  </si>
  <si>
    <t>VENADILLO</t>
  </si>
  <si>
    <t>VILLAHERMOSA</t>
  </si>
  <si>
    <t>VILLARRICA</t>
  </si>
  <si>
    <t>VALLE DEL CAUCA</t>
  </si>
  <si>
    <t>ALCALA</t>
  </si>
  <si>
    <t>ANDALUCIA</t>
  </si>
  <si>
    <t>ANSERMANUEVO</t>
  </si>
  <si>
    <t>BUENAVENTURA</t>
  </si>
  <si>
    <t>BUGA</t>
  </si>
  <si>
    <t>BUGALAGRANDE</t>
  </si>
  <si>
    <t>CAICEDONIA</t>
  </si>
  <si>
    <t>CALI</t>
  </si>
  <si>
    <t>CALIMA-DARIEN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</si>
  <si>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</si>
  <si>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</si>
  <si>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</si>
  <si>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</si>
  <si>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</si>
  <si>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</si>
  <si>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</si>
  <si>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</si>
  <si>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</si>
  <si>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</si>
  <si>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</si>
  <si>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</si>
  <si>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</si>
  <si>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</si>
  <si>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</si>
  <si>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</si>
  <si>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</si>
  <si>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</si>
  <si>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</si>
  <si>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</si>
  <si>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</si>
  <si>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</si>
  <si>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</si>
  <si>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</si>
  <si>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</si>
  <si>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</si>
  <si>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VAUPES</t>
  </si>
  <si>
    <t>CARURU</t>
  </si>
  <si>
    <t>CD. PACOA</t>
  </si>
  <si>
    <t>CD. PAPUNAHUA</t>
  </si>
  <si>
    <t>CD. YAVARATÉ</t>
  </si>
  <si>
    <t>MITU</t>
  </si>
  <si>
    <t>TARAIRA</t>
  </si>
  <si>
    <t>VICHADA</t>
  </si>
  <si>
    <t>CUMARIBO</t>
  </si>
  <si>
    <t>LA PRIMAVERA</t>
  </si>
  <si>
    <t>PUERTO CARREÑO</t>
  </si>
  <si>
    <t>SANTA ROSALIA</t>
  </si>
  <si>
    <t xml:space="preserve">NOROSI </t>
  </si>
  <si>
    <t>GUACHENE</t>
  </si>
  <si>
    <t>CHIBOLO</t>
  </si>
  <si>
    <t>CDGO 
Municipio</t>
  </si>
  <si>
    <t>MUNICIPIO O GOBERNACIÓN</t>
  </si>
  <si>
    <t>TIPO DE 
MUNICIPIO</t>
  </si>
  <si>
    <t>AMPLIACION</t>
  </si>
  <si>
    <t>CONTINUIDAD</t>
  </si>
  <si>
    <t xml:space="preserve">SANTA FE </t>
  </si>
  <si>
    <t>EL RETIRO</t>
  </si>
  <si>
    <t xml:space="preserve">TOLEDO </t>
  </si>
  <si>
    <t>MOMPOX</t>
  </si>
  <si>
    <t>TALAIGA NUEVO</t>
  </si>
  <si>
    <t>VALLE DE SAN JUAN</t>
  </si>
  <si>
    <t>Construcción e Infraestructura</t>
  </si>
  <si>
    <t>Adec . Y mejoramiento de Infraestructura</t>
  </si>
  <si>
    <t>PAIPI (61%)</t>
  </si>
  <si>
    <t>DIVIPOLA</t>
  </si>
  <si>
    <t xml:space="preserve"> CUPOS ENTORNO</t>
  </si>
  <si>
    <t>COD. MUN.</t>
  </si>
  <si>
    <t>REGIONAL ICBF</t>
  </si>
  <si>
    <t>MUNICIPIOS ATENDIDOS</t>
  </si>
  <si>
    <t>Familiar</t>
  </si>
  <si>
    <t>Comunitario</t>
  </si>
  <si>
    <t>Institucional</t>
  </si>
  <si>
    <t>TOTAL</t>
  </si>
  <si>
    <t>ESCOJA UNA COMBINACIÓN POR ENTORNO</t>
  </si>
  <si>
    <t>Con Infraestructura y con Transporte</t>
  </si>
  <si>
    <t>Con Infraestructura y sin Transporte</t>
  </si>
  <si>
    <t>Sin Infraestructura y sin Transporte</t>
  </si>
  <si>
    <t>Sin Infraestructura y con Transporte</t>
  </si>
  <si>
    <t>Con Infraestructura</t>
  </si>
  <si>
    <t>Sin Infraestructura</t>
  </si>
  <si>
    <t>Categoría del municipio</t>
  </si>
  <si>
    <t>CANASTA NUEVA</t>
  </si>
  <si>
    <t>MUNICIPIOS DE AMPLIACIÓN</t>
  </si>
  <si>
    <t>Categoría</t>
  </si>
  <si>
    <t>Rango de recursos asignados
 CONPES para atención integral</t>
  </si>
  <si>
    <t>Contrapartidas</t>
  </si>
  <si>
    <t>Cota mínima</t>
  </si>
  <si>
    <t>Cota máxima</t>
  </si>
  <si>
    <t>B</t>
  </si>
  <si>
    <t>C</t>
  </si>
  <si>
    <t>MUNICIPIOS DE CONTINUIDAD</t>
  </si>
  <si>
    <t>ÚNICA</t>
  </si>
  <si>
    <t>-</t>
  </si>
  <si>
    <t>Rango de recursos asignados CONPES para atención integral</t>
  </si>
  <si>
    <t>Niños atendidos(solo para municipios de Continuidad)</t>
  </si>
  <si>
    <t>Valor de la canasta</t>
  </si>
  <si>
    <t>Niños a atender totales</t>
  </si>
  <si>
    <t>Valor Porcentual de las contrapartidas (Continuidad)</t>
  </si>
  <si>
    <t>Valor Porcentual de las contrapartidas (Ampliación)</t>
  </si>
  <si>
    <t>Valor de Sostenibilidad (solo para municipios de Continuidad - Incluye 5% administración ICETEX )</t>
  </si>
  <si>
    <t>Niños a atender (Ampliación ó Continuidad con superavit - Incluye 5% administración ICETEX)</t>
  </si>
  <si>
    <t>Promedio Comunitario</t>
  </si>
  <si>
    <t>Promedio Institucional</t>
  </si>
  <si>
    <t>Familiar Cundinamarca</t>
  </si>
  <si>
    <t>Otras canastas</t>
  </si>
  <si>
    <t>Promedio</t>
  </si>
  <si>
    <t>1. Solo podrá manipular las celdas en color amarillo</t>
  </si>
  <si>
    <t>2. Comience por escoger el departamento y el municipio de estudio</t>
  </si>
  <si>
    <t>4. Si el municipio es de ampliación o de continuidad con superavit, digite de manera porcentual como desea asignar los recursos a los diferentes entornos. Recuerde que la suma de estas asignaciones debe sumar 100%</t>
  </si>
  <si>
    <t>INSTRUCCIONES</t>
  </si>
  <si>
    <t>3. Digite el valor con el cual se va a adherir y el número de meses de atención</t>
  </si>
  <si>
    <t>5. Utilice los cuadros a la derecha para conocer las contrapartidas tanto del ministerio como de los municipios, y los niños que se pueden atender en los diferentes entornos. Las relaciones están discriminadas por municipios de ampliación o continuidad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</si>
</sst>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_(* #,##0_);_(* \(#,##0\);_(* &quot;-&quot;??_);_(@_)"/>
    <numFmt numFmtId="174" formatCode="[$$-2C0A]\ #,##0"/>
    <numFmt numFmtId="175" formatCode="#,##0.0"/>
    <numFmt numFmtId="176" formatCode="_ * #,##0_ ;_ * \-#,##0_ ;_ * &quot;-&quot;??_ ;_ @_ "/>
    <numFmt numFmtId="177" formatCode="_-* #,##0\ _€_-;\-* #,##0\ _€_-;_-* &quot;-&quot;??\ _€_-;_-@_-"/>
    <numFmt numFmtId="178" formatCode="_-&quot;$&quot;* #,##0_-;\-&quot;$&quot;* #,##0_-;_-&quot;$&quot;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Zurich BT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Zurich BT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color theme="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8"/>
      <color rgb="FFFF0000"/>
      <name val="Calibri"/>
      <family val="2"/>
    </font>
    <font>
      <sz val="8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/>
      <right/>
      <top/>
      <bottom style="thin">
        <color theme="4" tint="0.3999800086021423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269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33" borderId="0" xfId="0" applyFont="1" applyFill="1" applyAlignment="1">
      <alignment/>
    </xf>
    <xf numFmtId="0" fontId="59" fillId="34" borderId="0" xfId="0" applyFont="1" applyFill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Fill="1" applyAlignment="1">
      <alignment/>
    </xf>
    <xf numFmtId="0" fontId="60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/>
    </xf>
    <xf numFmtId="0" fontId="59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9" fillId="0" borderId="11" xfId="0" applyFont="1" applyBorder="1" applyAlignment="1">
      <alignment vertical="center"/>
    </xf>
    <xf numFmtId="0" fontId="59" fillId="35" borderId="11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right"/>
    </xf>
    <xf numFmtId="0" fontId="59" fillId="33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1" fontId="59" fillId="34" borderId="0" xfId="0" applyNumberFormat="1" applyFont="1" applyFill="1" applyAlignment="1">
      <alignment/>
    </xf>
    <xf numFmtId="3" fontId="31" fillId="0" borderId="11" xfId="0" applyNumberFormat="1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0" fontId="59" fillId="34" borderId="0" xfId="0" applyFont="1" applyFill="1" applyAlignment="1">
      <alignment horizontal="center"/>
    </xf>
    <xf numFmtId="0" fontId="59" fillId="36" borderId="0" xfId="0" applyFont="1" applyFill="1" applyAlignment="1">
      <alignment/>
    </xf>
    <xf numFmtId="174" fontId="59" fillId="36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58" fillId="0" borderId="15" xfId="0" applyFont="1" applyBorder="1" applyAlignment="1">
      <alignment horizontal="left"/>
    </xf>
    <xf numFmtId="0" fontId="29" fillId="35" borderId="10" xfId="0" applyFont="1" applyFill="1" applyBorder="1" applyAlignment="1">
      <alignment/>
    </xf>
    <xf numFmtId="172" fontId="59" fillId="34" borderId="16" xfId="52" applyNumberFormat="1" applyFont="1" applyFill="1" applyBorder="1" applyAlignment="1">
      <alignment/>
    </xf>
    <xf numFmtId="0" fontId="29" fillId="35" borderId="11" xfId="0" applyFont="1" applyFill="1" applyBorder="1" applyAlignment="1">
      <alignment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172" fontId="59" fillId="34" borderId="17" xfId="50" applyNumberFormat="1" applyFont="1" applyFill="1" applyBorder="1" applyAlignment="1">
      <alignment/>
    </xf>
    <xf numFmtId="172" fontId="59" fillId="34" borderId="18" xfId="50" applyNumberFormat="1" applyFont="1" applyFill="1" applyBorder="1" applyAlignment="1">
      <alignment/>
    </xf>
    <xf numFmtId="0" fontId="61" fillId="37" borderId="19" xfId="55" applyFont="1" applyFill="1" applyBorder="1">
      <alignment/>
      <protection/>
    </xf>
    <xf numFmtId="0" fontId="61" fillId="37" borderId="20" xfId="55" applyFont="1" applyFill="1" applyBorder="1">
      <alignment/>
      <protection/>
    </xf>
    <xf numFmtId="9" fontId="59" fillId="34" borderId="0" xfId="57" applyNumberFormat="1" applyFont="1" applyFill="1" applyAlignment="1">
      <alignment/>
    </xf>
    <xf numFmtId="9" fontId="59" fillId="0" borderId="0" xfId="0" applyNumberFormat="1" applyFont="1" applyAlignment="1">
      <alignment/>
    </xf>
    <xf numFmtId="10" fontId="59" fillId="34" borderId="0" xfId="57" applyNumberFormat="1" applyFont="1" applyFill="1" applyAlignment="1">
      <alignment/>
    </xf>
    <xf numFmtId="172" fontId="59" fillId="34" borderId="0" xfId="50" applyNumberFormat="1" applyFont="1" applyFill="1" applyAlignment="1">
      <alignment/>
    </xf>
    <xf numFmtId="172" fontId="59" fillId="34" borderId="0" xfId="0" applyNumberFormat="1" applyFont="1" applyFill="1" applyAlignment="1">
      <alignment/>
    </xf>
    <xf numFmtId="173" fontId="59" fillId="0" borderId="0" xfId="46" applyNumberFormat="1" applyFont="1" applyAlignment="1">
      <alignment/>
    </xf>
    <xf numFmtId="0" fontId="62" fillId="0" borderId="0" xfId="0" applyFont="1" applyFill="1" applyAlignment="1">
      <alignment horizontal="center" vertical="center"/>
    </xf>
    <xf numFmtId="171" fontId="59" fillId="34" borderId="0" xfId="46" applyNumberFormat="1" applyFont="1" applyFill="1" applyAlignment="1">
      <alignment/>
    </xf>
    <xf numFmtId="173" fontId="59" fillId="34" borderId="0" xfId="0" applyNumberFormat="1" applyFont="1" applyFill="1" applyAlignment="1">
      <alignment/>
    </xf>
    <xf numFmtId="0" fontId="59" fillId="0" borderId="0" xfId="0" applyFont="1" applyAlignment="1">
      <alignment horizontal="center"/>
    </xf>
    <xf numFmtId="1" fontId="59" fillId="0" borderId="0" xfId="0" applyNumberFormat="1" applyFont="1" applyFill="1" applyAlignment="1">
      <alignment/>
    </xf>
    <xf numFmtId="0" fontId="59" fillId="35" borderId="0" xfId="0" applyFont="1" applyFill="1" applyAlignment="1">
      <alignment/>
    </xf>
    <xf numFmtId="0" fontId="59" fillId="35" borderId="21" xfId="0" applyFont="1" applyFill="1" applyBorder="1" applyAlignment="1">
      <alignment/>
    </xf>
    <xf numFmtId="0" fontId="59" fillId="34" borderId="21" xfId="0" applyFont="1" applyFill="1" applyBorder="1" applyAlignment="1">
      <alignment horizontal="center"/>
    </xf>
    <xf numFmtId="0" fontId="60" fillId="35" borderId="21" xfId="0" applyFont="1" applyFill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35" borderId="0" xfId="0" applyFont="1" applyFill="1" applyAlignment="1">
      <alignment horizontal="center"/>
    </xf>
    <xf numFmtId="0" fontId="59" fillId="35" borderId="0" xfId="0" applyFont="1" applyFill="1" applyAlignment="1">
      <alignment horizontal="center"/>
    </xf>
    <xf numFmtId="172" fontId="59" fillId="34" borderId="21" xfId="0" applyNumberFormat="1" applyFont="1" applyFill="1" applyBorder="1" applyAlignment="1">
      <alignment horizontal="center"/>
    </xf>
    <xf numFmtId="172" fontId="59" fillId="34" borderId="21" xfId="0" applyNumberFormat="1" applyFont="1" applyFill="1" applyBorder="1" applyAlignment="1">
      <alignment/>
    </xf>
    <xf numFmtId="0" fontId="60" fillId="35" borderId="0" xfId="0" applyFont="1" applyFill="1" applyAlignment="1">
      <alignment horizontal="center"/>
    </xf>
    <xf numFmtId="0" fontId="60" fillId="35" borderId="0" xfId="0" applyFont="1" applyFill="1" applyAlignment="1">
      <alignment horizontal="right"/>
    </xf>
    <xf numFmtId="0" fontId="59" fillId="0" borderId="21" xfId="0" applyFont="1" applyBorder="1" applyAlignment="1">
      <alignment/>
    </xf>
    <xf numFmtId="0" fontId="59" fillId="0" borderId="17" xfId="0" applyFont="1" applyBorder="1" applyAlignment="1">
      <alignment/>
    </xf>
    <xf numFmtId="0" fontId="59" fillId="33" borderId="21" xfId="0" applyFont="1" applyFill="1" applyBorder="1" applyAlignment="1" applyProtection="1">
      <alignment/>
      <protection locked="0"/>
    </xf>
    <xf numFmtId="172" fontId="59" fillId="33" borderId="21" xfId="50" applyNumberFormat="1" applyFont="1" applyFill="1" applyBorder="1" applyAlignment="1" applyProtection="1">
      <alignment/>
      <protection locked="0"/>
    </xf>
    <xf numFmtId="0" fontId="59" fillId="33" borderId="21" xfId="0" applyFont="1" applyFill="1" applyBorder="1" applyAlignment="1" applyProtection="1">
      <alignment horizontal="center"/>
      <protection locked="0"/>
    </xf>
    <xf numFmtId="9" fontId="59" fillId="33" borderId="21" xfId="57" applyFont="1" applyFill="1" applyBorder="1" applyAlignment="1" applyProtection="1">
      <alignment/>
      <protection locked="0"/>
    </xf>
    <xf numFmtId="0" fontId="59" fillId="33" borderId="0" xfId="0" applyFont="1" applyFill="1" applyAlignment="1" applyProtection="1">
      <alignment horizontal="center"/>
      <protection locked="0"/>
    </xf>
    <xf numFmtId="0" fontId="0" fillId="37" borderId="0" xfId="0" applyFill="1" applyAlignment="1">
      <alignment/>
    </xf>
    <xf numFmtId="0" fontId="34" fillId="37" borderId="12" xfId="0" applyFont="1" applyFill="1" applyBorder="1" applyAlignment="1">
      <alignment horizontal="center" wrapText="1"/>
    </xf>
    <xf numFmtId="0" fontId="34" fillId="37" borderId="18" xfId="0" applyFont="1" applyFill="1" applyBorder="1" applyAlignment="1">
      <alignment horizontal="center" wrapText="1"/>
    </xf>
    <xf numFmtId="0" fontId="34" fillId="37" borderId="19" xfId="0" applyFont="1" applyFill="1" applyBorder="1" applyAlignment="1">
      <alignment horizontal="center" wrapText="1"/>
    </xf>
    <xf numFmtId="0" fontId="34" fillId="37" borderId="22" xfId="0" applyFont="1" applyFill="1" applyBorder="1" applyAlignment="1">
      <alignment horizontal="center" wrapText="1"/>
    </xf>
    <xf numFmtId="0" fontId="32" fillId="37" borderId="23" xfId="0" applyFont="1" applyFill="1" applyBorder="1" applyAlignment="1">
      <alignment horizontal="center" wrapText="1"/>
    </xf>
    <xf numFmtId="178" fontId="32" fillId="37" borderId="24" xfId="53" applyNumberFormat="1" applyFont="1" applyFill="1" applyBorder="1" applyAlignment="1">
      <alignment horizontal="center" wrapText="1"/>
    </xf>
    <xf numFmtId="178" fontId="32" fillId="37" borderId="25" xfId="53" applyNumberFormat="1" applyFont="1" applyFill="1" applyBorder="1" applyAlignment="1">
      <alignment horizontal="center" wrapText="1"/>
    </xf>
    <xf numFmtId="10" fontId="32" fillId="37" borderId="24" xfId="0" applyNumberFormat="1" applyFont="1" applyFill="1" applyBorder="1" applyAlignment="1">
      <alignment horizontal="center" wrapText="1"/>
    </xf>
    <xf numFmtId="10" fontId="32" fillId="37" borderId="26" xfId="0" applyNumberFormat="1" applyFont="1" applyFill="1" applyBorder="1" applyAlignment="1">
      <alignment horizontal="center" wrapText="1"/>
    </xf>
    <xf numFmtId="0" fontId="32" fillId="37" borderId="27" xfId="0" applyFont="1" applyFill="1" applyBorder="1" applyAlignment="1">
      <alignment horizontal="center" wrapText="1"/>
    </xf>
    <xf numFmtId="178" fontId="32" fillId="37" borderId="11" xfId="53" applyNumberFormat="1" applyFont="1" applyFill="1" applyBorder="1" applyAlignment="1">
      <alignment horizontal="center" wrapText="1"/>
    </xf>
    <xf numFmtId="178" fontId="32" fillId="37" borderId="28" xfId="53" applyNumberFormat="1" applyFont="1" applyFill="1" applyBorder="1" applyAlignment="1">
      <alignment horizontal="center" wrapText="1"/>
    </xf>
    <xf numFmtId="10" fontId="32" fillId="37" borderId="11" xfId="0" applyNumberFormat="1" applyFont="1" applyFill="1" applyBorder="1" applyAlignment="1">
      <alignment horizontal="center" wrapText="1"/>
    </xf>
    <xf numFmtId="10" fontId="32" fillId="37" borderId="17" xfId="0" applyNumberFormat="1" applyFont="1" applyFill="1" applyBorder="1" applyAlignment="1">
      <alignment horizontal="center" wrapText="1"/>
    </xf>
    <xf numFmtId="0" fontId="32" fillId="37" borderId="29" xfId="0" applyFont="1" applyFill="1" applyBorder="1" applyAlignment="1">
      <alignment horizontal="center" wrapText="1"/>
    </xf>
    <xf numFmtId="178" fontId="32" fillId="37" borderId="12" xfId="53" applyNumberFormat="1" applyFont="1" applyFill="1" applyBorder="1" applyAlignment="1">
      <alignment horizontal="center" wrapText="1"/>
    </xf>
    <xf numFmtId="178" fontId="32" fillId="37" borderId="30" xfId="53" applyNumberFormat="1" applyFont="1" applyFill="1" applyBorder="1" applyAlignment="1">
      <alignment horizontal="center" wrapText="1"/>
    </xf>
    <xf numFmtId="10" fontId="32" fillId="37" borderId="12" xfId="0" applyNumberFormat="1" applyFont="1" applyFill="1" applyBorder="1" applyAlignment="1">
      <alignment horizontal="center" wrapText="1"/>
    </xf>
    <xf numFmtId="10" fontId="32" fillId="37" borderId="18" xfId="0" applyNumberFormat="1" applyFont="1" applyFill="1" applyBorder="1" applyAlignment="1">
      <alignment horizontal="center" wrapText="1"/>
    </xf>
    <xf numFmtId="0" fontId="34" fillId="37" borderId="31" xfId="0" applyFont="1" applyFill="1" applyBorder="1" applyAlignment="1">
      <alignment horizontal="center" wrapText="1"/>
    </xf>
    <xf numFmtId="0" fontId="34" fillId="37" borderId="32" xfId="0" applyFont="1" applyFill="1" applyBorder="1" applyAlignment="1">
      <alignment horizontal="center" wrapText="1"/>
    </xf>
    <xf numFmtId="0" fontId="34" fillId="37" borderId="33" xfId="0" applyFont="1" applyFill="1" applyBorder="1" applyAlignment="1">
      <alignment horizontal="center" wrapText="1"/>
    </xf>
    <xf numFmtId="0" fontId="34" fillId="37" borderId="34" xfId="0" applyFont="1" applyFill="1" applyBorder="1" applyAlignment="1">
      <alignment horizontal="center" wrapText="1"/>
    </xf>
    <xf numFmtId="0" fontId="32" fillId="37" borderId="19" xfId="0" applyFont="1" applyFill="1" applyBorder="1" applyAlignment="1">
      <alignment horizontal="center" wrapText="1"/>
    </xf>
    <xf numFmtId="178" fontId="32" fillId="37" borderId="35" xfId="53" applyNumberFormat="1" applyFont="1" applyFill="1" applyBorder="1" applyAlignment="1">
      <alignment horizontal="center" wrapText="1"/>
    </xf>
    <xf numFmtId="178" fontId="32" fillId="37" borderId="36" xfId="53" applyNumberFormat="1" applyFont="1" applyFill="1" applyBorder="1" applyAlignment="1">
      <alignment horizontal="center" wrapText="1"/>
    </xf>
    <xf numFmtId="10" fontId="32" fillId="37" borderId="13" xfId="0" applyNumberFormat="1" applyFont="1" applyFill="1" applyBorder="1" applyAlignment="1">
      <alignment horizontal="center" wrapText="1"/>
    </xf>
    <xf numFmtId="10" fontId="32" fillId="37" borderId="37" xfId="0" applyNumberFormat="1" applyFont="1" applyFill="1" applyBorder="1" applyAlignment="1">
      <alignment horizontal="center" wrapText="1"/>
    </xf>
    <xf numFmtId="10" fontId="0" fillId="37" borderId="0" xfId="0" applyNumberFormat="1" applyFill="1" applyAlignment="1">
      <alignment/>
    </xf>
    <xf numFmtId="0" fontId="34" fillId="37" borderId="30" xfId="0" applyFont="1" applyFill="1" applyBorder="1" applyAlignment="1">
      <alignment horizontal="center" wrapText="1"/>
    </xf>
    <xf numFmtId="0" fontId="34" fillId="37" borderId="38" xfId="0" applyFont="1" applyFill="1" applyBorder="1" applyAlignment="1">
      <alignment horizontal="center" wrapText="1"/>
    </xf>
    <xf numFmtId="0" fontId="32" fillId="37" borderId="39" xfId="0" applyFont="1" applyFill="1" applyBorder="1" applyAlignment="1">
      <alignment horizontal="center" wrapText="1"/>
    </xf>
    <xf numFmtId="178" fontId="32" fillId="37" borderId="10" xfId="53" applyNumberFormat="1" applyFont="1" applyFill="1" applyBorder="1" applyAlignment="1">
      <alignment horizontal="center" wrapText="1"/>
    </xf>
    <xf numFmtId="178" fontId="32" fillId="37" borderId="16" xfId="53" applyNumberFormat="1" applyFont="1" applyFill="1" applyBorder="1" applyAlignment="1">
      <alignment horizontal="center" wrapText="1"/>
    </xf>
    <xf numFmtId="10" fontId="32" fillId="37" borderId="40" xfId="0" applyNumberFormat="1" applyFont="1" applyFill="1" applyBorder="1" applyAlignment="1">
      <alignment horizontal="center" wrapText="1"/>
    </xf>
    <xf numFmtId="0" fontId="32" fillId="37" borderId="41" xfId="0" applyFont="1" applyFill="1" applyBorder="1" applyAlignment="1">
      <alignment horizontal="center" wrapText="1"/>
    </xf>
    <xf numFmtId="178" fontId="32" fillId="37" borderId="17" xfId="53" applyNumberFormat="1" applyFont="1" applyFill="1" applyBorder="1" applyAlignment="1">
      <alignment horizontal="center" wrapText="1"/>
    </xf>
    <xf numFmtId="10" fontId="32" fillId="37" borderId="42" xfId="0" applyNumberFormat="1" applyFont="1" applyFill="1" applyBorder="1" applyAlignment="1">
      <alignment horizontal="center" wrapText="1"/>
    </xf>
    <xf numFmtId="0" fontId="32" fillId="37" borderId="43" xfId="0" applyFont="1" applyFill="1" applyBorder="1" applyAlignment="1">
      <alignment horizontal="center" wrapText="1"/>
    </xf>
    <xf numFmtId="178" fontId="32" fillId="37" borderId="18" xfId="53" applyNumberFormat="1" applyFont="1" applyFill="1" applyBorder="1" applyAlignment="1">
      <alignment horizontal="center" wrapText="1"/>
    </xf>
    <xf numFmtId="10" fontId="32" fillId="37" borderId="44" xfId="0" applyNumberFormat="1" applyFont="1" applyFill="1" applyBorder="1" applyAlignment="1">
      <alignment horizontal="center" wrapText="1"/>
    </xf>
    <xf numFmtId="0" fontId="59" fillId="37" borderId="0" xfId="0" applyFont="1" applyFill="1" applyAlignment="1">
      <alignment/>
    </xf>
    <xf numFmtId="0" fontId="59" fillId="37" borderId="13" xfId="0" applyFont="1" applyFill="1" applyBorder="1" applyAlignment="1">
      <alignment horizontal="center"/>
    </xf>
    <xf numFmtId="0" fontId="59" fillId="37" borderId="45" xfId="0" applyFont="1" applyFill="1" applyBorder="1" applyAlignment="1">
      <alignment/>
    </xf>
    <xf numFmtId="0" fontId="59" fillId="37" borderId="37" xfId="0" applyFont="1" applyFill="1" applyBorder="1" applyAlignment="1">
      <alignment horizontal="center"/>
    </xf>
    <xf numFmtId="0" fontId="60" fillId="37" borderId="10" xfId="0" applyFont="1" applyFill="1" applyBorder="1" applyAlignment="1">
      <alignment horizontal="center"/>
    </xf>
    <xf numFmtId="0" fontId="59" fillId="37" borderId="46" xfId="0" applyFont="1" applyFill="1" applyBorder="1" applyAlignment="1">
      <alignment/>
    </xf>
    <xf numFmtId="0" fontId="59" fillId="37" borderId="16" xfId="0" applyFont="1" applyFill="1" applyBorder="1" applyAlignment="1">
      <alignment/>
    </xf>
    <xf numFmtId="0" fontId="3" fillId="37" borderId="11" xfId="0" applyFont="1" applyFill="1" applyBorder="1" applyAlignment="1">
      <alignment horizontal="left" vertical="center" wrapText="1"/>
    </xf>
    <xf numFmtId="0" fontId="59" fillId="37" borderId="21" xfId="0" applyFont="1" applyFill="1" applyBorder="1" applyAlignment="1">
      <alignment horizontal="center" vertical="center"/>
    </xf>
    <xf numFmtId="172" fontId="3" fillId="37" borderId="17" xfId="50" applyNumberFormat="1" applyFont="1" applyFill="1" applyBorder="1" applyAlignment="1">
      <alignment horizontal="right" vertical="center" wrapText="1"/>
    </xf>
    <xf numFmtId="172" fontId="3" fillId="37" borderId="17" xfId="50" applyNumberFormat="1" applyFont="1" applyFill="1" applyBorder="1" applyAlignment="1">
      <alignment horizontal="right" wrapText="1"/>
    </xf>
    <xf numFmtId="0" fontId="2" fillId="37" borderId="12" xfId="0" applyFont="1" applyFill="1" applyBorder="1" applyAlignment="1">
      <alignment horizontal="center" vertical="center" wrapText="1"/>
    </xf>
    <xf numFmtId="0" fontId="59" fillId="37" borderId="47" xfId="0" applyFont="1" applyFill="1" applyBorder="1" applyAlignment="1">
      <alignment horizontal="center" vertical="center"/>
    </xf>
    <xf numFmtId="172" fontId="2" fillId="37" borderId="18" xfId="50" applyNumberFormat="1" applyFont="1" applyFill="1" applyBorder="1" applyAlignment="1">
      <alignment horizontal="right" wrapText="1"/>
    </xf>
    <xf numFmtId="0" fontId="2" fillId="37" borderId="10" xfId="0" applyFont="1" applyFill="1" applyBorder="1" applyAlignment="1">
      <alignment horizontal="center" vertical="center" wrapText="1"/>
    </xf>
    <xf numFmtId="0" fontId="59" fillId="37" borderId="46" xfId="0" applyFont="1" applyFill="1" applyBorder="1" applyAlignment="1">
      <alignment horizontal="center" vertical="center"/>
    </xf>
    <xf numFmtId="172" fontId="3" fillId="37" borderId="16" xfId="50" applyNumberFormat="1" applyFont="1" applyFill="1" applyBorder="1" applyAlignment="1">
      <alignment horizontal="right" wrapText="1"/>
    </xf>
    <xf numFmtId="0" fontId="3" fillId="37" borderId="31" xfId="0" applyFont="1" applyFill="1" applyBorder="1" applyAlignment="1">
      <alignment horizontal="left" vertical="center" wrapText="1"/>
    </xf>
    <xf numFmtId="0" fontId="59" fillId="37" borderId="48" xfId="0" applyFont="1" applyFill="1" applyBorder="1" applyAlignment="1">
      <alignment horizontal="center" vertical="center"/>
    </xf>
    <xf numFmtId="172" fontId="3" fillId="37" borderId="32" xfId="50" applyNumberFormat="1" applyFont="1" applyFill="1" applyBorder="1" applyAlignment="1">
      <alignment horizontal="right" vertical="center" wrapText="1"/>
    </xf>
    <xf numFmtId="172" fontId="2" fillId="37" borderId="18" xfId="50" applyNumberFormat="1" applyFont="1" applyFill="1" applyBorder="1" applyAlignment="1">
      <alignment horizontal="right" vertical="center" wrapText="1"/>
    </xf>
    <xf numFmtId="0" fontId="60" fillId="37" borderId="0" xfId="0" applyFont="1" applyFill="1" applyAlignment="1">
      <alignment horizontal="center"/>
    </xf>
    <xf numFmtId="0" fontId="2" fillId="37" borderId="13" xfId="0" applyFont="1" applyFill="1" applyBorder="1" applyAlignment="1">
      <alignment horizontal="center" vertical="center" wrapText="1"/>
    </xf>
    <xf numFmtId="0" fontId="59" fillId="37" borderId="45" xfId="0" applyFont="1" applyFill="1" applyBorder="1" applyAlignment="1">
      <alignment vertical="center"/>
    </xf>
    <xf numFmtId="172" fontId="2" fillId="37" borderId="37" xfId="50" applyNumberFormat="1" applyFont="1" applyFill="1" applyBorder="1" applyAlignment="1">
      <alignment horizontal="right" wrapText="1"/>
    </xf>
    <xf numFmtId="3" fontId="2" fillId="37" borderId="42" xfId="0" applyNumberFormat="1" applyFont="1" applyFill="1" applyBorder="1" applyAlignment="1">
      <alignment horizontal="right" wrapText="1"/>
    </xf>
    <xf numFmtId="0" fontId="59" fillId="37" borderId="0" xfId="0" applyFont="1" applyFill="1" applyBorder="1" applyAlignment="1">
      <alignment/>
    </xf>
    <xf numFmtId="0" fontId="59" fillId="37" borderId="11" xfId="0" applyFont="1" applyFill="1" applyBorder="1" applyAlignment="1">
      <alignment vertical="center"/>
    </xf>
    <xf numFmtId="0" fontId="59" fillId="37" borderId="11" xfId="0" applyFont="1" applyFill="1" applyBorder="1" applyAlignment="1">
      <alignment horizontal="left" vertical="center" wrapText="1"/>
    </xf>
    <xf numFmtId="0" fontId="3" fillId="37" borderId="14" xfId="0" applyFont="1" applyFill="1" applyBorder="1" applyAlignment="1">
      <alignment horizontal="left" vertical="center" wrapText="1"/>
    </xf>
    <xf numFmtId="172" fontId="59" fillId="37" borderId="17" xfId="50" applyNumberFormat="1" applyFont="1" applyFill="1" applyBorder="1" applyAlignment="1">
      <alignment/>
    </xf>
    <xf numFmtId="0" fontId="59" fillId="37" borderId="49" xfId="0" applyFont="1" applyFill="1" applyBorder="1" applyAlignment="1">
      <alignment/>
    </xf>
    <xf numFmtId="172" fontId="60" fillId="37" borderId="18" xfId="50" applyNumberFormat="1" applyFont="1" applyFill="1" applyBorder="1" applyAlignment="1">
      <alignment/>
    </xf>
    <xf numFmtId="0" fontId="59" fillId="37" borderId="50" xfId="0" applyFont="1" applyFill="1" applyBorder="1" applyAlignment="1">
      <alignment/>
    </xf>
    <xf numFmtId="172" fontId="59" fillId="37" borderId="16" xfId="50" applyNumberFormat="1" applyFont="1" applyFill="1" applyBorder="1" applyAlignment="1">
      <alignment/>
    </xf>
    <xf numFmtId="172" fontId="3" fillId="37" borderId="21" xfId="50" applyNumberFormat="1" applyFont="1" applyFill="1" applyBorder="1" applyAlignment="1">
      <alignment horizontal="right" vertical="center" wrapText="1"/>
    </xf>
    <xf numFmtId="172" fontId="60" fillId="37" borderId="51" xfId="50" applyNumberFormat="1" applyFont="1" applyFill="1" applyBorder="1" applyAlignment="1">
      <alignment/>
    </xf>
    <xf numFmtId="0" fontId="59" fillId="37" borderId="52" xfId="0" applyFont="1" applyFill="1" applyBorder="1" applyAlignment="1">
      <alignment/>
    </xf>
    <xf numFmtId="172" fontId="60" fillId="37" borderId="22" xfId="50" applyNumberFormat="1" applyFont="1" applyFill="1" applyBorder="1" applyAlignment="1">
      <alignment/>
    </xf>
    <xf numFmtId="3" fontId="2" fillId="37" borderId="53" xfId="0" applyNumberFormat="1" applyFont="1" applyFill="1" applyBorder="1" applyAlignment="1">
      <alignment horizontal="right" vertical="center" wrapText="1"/>
    </xf>
    <xf numFmtId="173" fontId="60" fillId="37" borderId="0" xfId="46" applyNumberFormat="1" applyFont="1" applyFill="1" applyAlignment="1">
      <alignment/>
    </xf>
    <xf numFmtId="3" fontId="2" fillId="37" borderId="47" xfId="0" applyNumberFormat="1" applyFont="1" applyFill="1" applyBorder="1" applyAlignment="1">
      <alignment horizontal="right" vertical="center" wrapText="1"/>
    </xf>
    <xf numFmtId="172" fontId="59" fillId="37" borderId="21" xfId="50" applyNumberFormat="1" applyFont="1" applyFill="1" applyBorder="1" applyAlignment="1">
      <alignment/>
    </xf>
    <xf numFmtId="172" fontId="59" fillId="37" borderId="34" xfId="50" applyNumberFormat="1" applyFont="1" applyFill="1" applyBorder="1" applyAlignment="1">
      <alignment/>
    </xf>
    <xf numFmtId="0" fontId="59" fillId="37" borderId="31" xfId="0" applyFont="1" applyFill="1" applyBorder="1" applyAlignment="1">
      <alignment horizontal="left" vertical="center" wrapText="1"/>
    </xf>
    <xf numFmtId="0" fontId="2" fillId="37" borderId="54" xfId="0" applyFont="1" applyFill="1" applyBorder="1" applyAlignment="1">
      <alignment horizontal="center" vertical="center" wrapText="1"/>
    </xf>
    <xf numFmtId="172" fontId="60" fillId="37" borderId="34" xfId="50" applyNumberFormat="1" applyFont="1" applyFill="1" applyBorder="1" applyAlignment="1">
      <alignment/>
    </xf>
    <xf numFmtId="0" fontId="59" fillId="37" borderId="10" xfId="0" applyFont="1" applyFill="1" applyBorder="1" applyAlignment="1">
      <alignment horizontal="center"/>
    </xf>
    <xf numFmtId="0" fontId="60" fillId="37" borderId="11" xfId="0" applyFont="1" applyFill="1" applyBorder="1" applyAlignment="1">
      <alignment/>
    </xf>
    <xf numFmtId="0" fontId="59" fillId="37" borderId="21" xfId="0" applyFont="1" applyFill="1" applyBorder="1" applyAlignment="1">
      <alignment/>
    </xf>
    <xf numFmtId="172" fontId="59" fillId="37" borderId="17" xfId="0" applyNumberFormat="1" applyFont="1" applyFill="1" applyBorder="1" applyAlignment="1">
      <alignment/>
    </xf>
    <xf numFmtId="3" fontId="31" fillId="37" borderId="11" xfId="0" applyNumberFormat="1" applyFont="1" applyFill="1" applyBorder="1" applyAlignment="1">
      <alignment horizontal="left" vertical="center" wrapText="1"/>
    </xf>
    <xf numFmtId="175" fontId="31" fillId="37" borderId="21" xfId="0" applyNumberFormat="1" applyFont="1" applyFill="1" applyBorder="1" applyAlignment="1">
      <alignment horizontal="center" vertical="center" wrapText="1"/>
    </xf>
    <xf numFmtId="3" fontId="31" fillId="37" borderId="21" xfId="0" applyNumberFormat="1" applyFont="1" applyFill="1" applyBorder="1" applyAlignment="1">
      <alignment horizontal="left" vertical="center" wrapText="1"/>
    </xf>
    <xf numFmtId="175" fontId="31" fillId="37" borderId="21" xfId="0" applyNumberFormat="1" applyFont="1" applyFill="1" applyBorder="1" applyAlignment="1">
      <alignment horizontal="right" vertical="center" wrapText="1"/>
    </xf>
    <xf numFmtId="3" fontId="31" fillId="37" borderId="21" xfId="0" applyNumberFormat="1" applyFont="1" applyFill="1" applyBorder="1" applyAlignment="1">
      <alignment horizontal="center" vertical="center" wrapText="1"/>
    </xf>
    <xf numFmtId="3" fontId="31" fillId="37" borderId="17" xfId="0" applyNumberFormat="1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left" vertical="center" wrapText="1"/>
    </xf>
    <xf numFmtId="0" fontId="63" fillId="37" borderId="21" xfId="0" applyFont="1" applyFill="1" applyBorder="1" applyAlignment="1">
      <alignment vertical="center" wrapText="1"/>
    </xf>
    <xf numFmtId="3" fontId="31" fillId="37" borderId="48" xfId="0" applyNumberFormat="1" applyFont="1" applyFill="1" applyBorder="1" applyAlignment="1">
      <alignment horizontal="center" vertical="center" wrapText="1"/>
    </xf>
    <xf numFmtId="0" fontId="63" fillId="37" borderId="48" xfId="0" applyFont="1" applyFill="1" applyBorder="1" applyAlignment="1">
      <alignment vertical="center" wrapText="1"/>
    </xf>
    <xf numFmtId="9" fontId="31" fillId="37" borderId="21" xfId="58" applyFont="1" applyFill="1" applyBorder="1" applyAlignment="1">
      <alignment horizontal="center" vertical="center" wrapText="1"/>
    </xf>
    <xf numFmtId="0" fontId="64" fillId="37" borderId="12" xfId="0" applyFont="1" applyFill="1" applyBorder="1" applyAlignment="1">
      <alignment horizontal="right" vertical="center"/>
    </xf>
    <xf numFmtId="0" fontId="64" fillId="37" borderId="47" xfId="0" applyFont="1" applyFill="1" applyBorder="1" applyAlignment="1">
      <alignment vertical="center"/>
    </xf>
    <xf numFmtId="175" fontId="64" fillId="37" borderId="47" xfId="0" applyNumberFormat="1" applyFont="1" applyFill="1" applyBorder="1" applyAlignment="1">
      <alignment vertical="center"/>
    </xf>
    <xf numFmtId="3" fontId="64" fillId="37" borderId="47" xfId="0" applyNumberFormat="1" applyFont="1" applyFill="1" applyBorder="1" applyAlignment="1">
      <alignment horizontal="center" vertical="center"/>
    </xf>
    <xf numFmtId="3" fontId="64" fillId="37" borderId="18" xfId="0" applyNumberFormat="1" applyFont="1" applyFill="1" applyBorder="1" applyAlignment="1">
      <alignment horizontal="center" vertical="center"/>
    </xf>
    <xf numFmtId="3" fontId="31" fillId="37" borderId="21" xfId="0" applyNumberFormat="1" applyFont="1" applyFill="1" applyBorder="1" applyAlignment="1">
      <alignment vertical="center" wrapText="1"/>
    </xf>
    <xf numFmtId="3" fontId="31" fillId="37" borderId="17" xfId="0" applyNumberFormat="1" applyFont="1" applyFill="1" applyBorder="1" applyAlignment="1">
      <alignment vertical="center" wrapText="1"/>
    </xf>
    <xf numFmtId="3" fontId="31" fillId="37" borderId="48" xfId="0" applyNumberFormat="1" applyFont="1" applyFill="1" applyBorder="1" applyAlignment="1">
      <alignment horizontal="right" vertical="center" wrapText="1"/>
    </xf>
    <xf numFmtId="3" fontId="31" fillId="37" borderId="32" xfId="0" applyNumberFormat="1" applyFont="1" applyFill="1" applyBorder="1" applyAlignment="1">
      <alignment horizontal="right" vertical="center" wrapText="1"/>
    </xf>
    <xf numFmtId="0" fontId="6" fillId="37" borderId="21" xfId="48" applyNumberFormat="1" applyFont="1" applyFill="1" applyBorder="1" applyAlignment="1">
      <alignment horizontal="center"/>
    </xf>
    <xf numFmtId="0" fontId="6" fillId="37" borderId="21" xfId="0" applyFont="1" applyFill="1" applyBorder="1" applyAlignment="1">
      <alignment/>
    </xf>
    <xf numFmtId="0" fontId="7" fillId="37" borderId="21" xfId="48" applyNumberFormat="1" applyFont="1" applyFill="1" applyBorder="1" applyAlignment="1">
      <alignment horizontal="center"/>
    </xf>
    <xf numFmtId="0" fontId="6" fillId="37" borderId="21" xfId="0" applyFont="1" applyFill="1" applyBorder="1" applyAlignment="1">
      <alignment horizontal="left"/>
    </xf>
    <xf numFmtId="0" fontId="8" fillId="37" borderId="21" xfId="48" applyNumberFormat="1" applyFont="1" applyFill="1" applyBorder="1" applyAlignment="1">
      <alignment horizontal="center"/>
    </xf>
    <xf numFmtId="0" fontId="7" fillId="37" borderId="21" xfId="0" applyFont="1" applyFill="1" applyBorder="1" applyAlignment="1">
      <alignment/>
    </xf>
    <xf numFmtId="0" fontId="37" fillId="37" borderId="0" xfId="0" applyFont="1" applyFill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176" fontId="5" fillId="37" borderId="21" xfId="46" applyNumberFormat="1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0" fillId="37" borderId="0" xfId="46" applyNumberFormat="1" applyFont="1" applyFill="1" applyAlignment="1">
      <alignment/>
    </xf>
    <xf numFmtId="172" fontId="0" fillId="37" borderId="0" xfId="50" applyNumberFormat="1" applyFont="1" applyFill="1" applyAlignment="1">
      <alignment/>
    </xf>
    <xf numFmtId="0" fontId="65" fillId="37" borderId="13" xfId="55" applyFont="1" applyFill="1" applyBorder="1" applyAlignment="1">
      <alignment horizontal="center"/>
      <protection/>
    </xf>
    <xf numFmtId="0" fontId="65" fillId="37" borderId="45" xfId="55" applyFont="1" applyFill="1" applyBorder="1" applyAlignment="1">
      <alignment horizontal="center" vertical="center"/>
      <protection/>
    </xf>
    <xf numFmtId="0" fontId="65" fillId="37" borderId="37" xfId="55" applyFont="1" applyFill="1" applyBorder="1" applyAlignment="1">
      <alignment horizontal="center" vertical="center"/>
      <protection/>
    </xf>
    <xf numFmtId="177" fontId="65" fillId="37" borderId="55" xfId="48" applyNumberFormat="1" applyFont="1" applyFill="1" applyBorder="1" applyAlignment="1">
      <alignment horizontal="center" vertical="center"/>
    </xf>
    <xf numFmtId="177" fontId="65" fillId="37" borderId="56" xfId="48" applyNumberFormat="1" applyFont="1" applyFill="1" applyBorder="1" applyAlignment="1">
      <alignment horizontal="center" vertical="center"/>
    </xf>
    <xf numFmtId="177" fontId="65" fillId="37" borderId="57" xfId="48" applyNumberFormat="1" applyFont="1" applyFill="1" applyBorder="1" applyAlignment="1">
      <alignment horizontal="center" vertical="center"/>
    </xf>
    <xf numFmtId="0" fontId="61" fillId="37" borderId="24" xfId="55" applyFont="1" applyFill="1" applyBorder="1">
      <alignment/>
      <protection/>
    </xf>
    <xf numFmtId="0" fontId="61" fillId="37" borderId="58" xfId="55" applyFont="1" applyFill="1" applyBorder="1">
      <alignment/>
      <protection/>
    </xf>
    <xf numFmtId="0" fontId="61" fillId="37" borderId="26" xfId="55" applyFont="1" applyFill="1" applyBorder="1" applyAlignment="1">
      <alignment horizontal="justify" vertical="justify"/>
      <protection/>
    </xf>
    <xf numFmtId="177" fontId="61" fillId="37" borderId="40" xfId="48" applyNumberFormat="1" applyFont="1" applyFill="1" applyBorder="1" applyAlignment="1">
      <alignment/>
    </xf>
    <xf numFmtId="177" fontId="61" fillId="37" borderId="58" xfId="48" applyNumberFormat="1" applyFont="1" applyFill="1" applyBorder="1" applyAlignment="1">
      <alignment/>
    </xf>
    <xf numFmtId="177" fontId="61" fillId="37" borderId="26" xfId="48" applyNumberFormat="1" applyFont="1" applyFill="1" applyBorder="1" applyAlignment="1">
      <alignment/>
    </xf>
    <xf numFmtId="0" fontId="61" fillId="37" borderId="11" xfId="55" applyFont="1" applyFill="1" applyBorder="1">
      <alignment/>
      <protection/>
    </xf>
    <xf numFmtId="0" fontId="61" fillId="37" borderId="21" xfId="55" applyFont="1" applyFill="1" applyBorder="1">
      <alignment/>
      <protection/>
    </xf>
    <xf numFmtId="0" fontId="61" fillId="37" borderId="17" xfId="55" applyFont="1" applyFill="1" applyBorder="1" applyAlignment="1">
      <alignment horizontal="justify" vertical="justify"/>
      <protection/>
    </xf>
    <xf numFmtId="177" fontId="61" fillId="37" borderId="42" xfId="48" applyNumberFormat="1" applyFont="1" applyFill="1" applyBorder="1" applyAlignment="1">
      <alignment/>
    </xf>
    <xf numFmtId="177" fontId="61" fillId="37" borderId="21" xfId="48" applyNumberFormat="1" applyFont="1" applyFill="1" applyBorder="1" applyAlignment="1">
      <alignment/>
    </xf>
    <xf numFmtId="177" fontId="61" fillId="37" borderId="17" xfId="48" applyNumberFormat="1" applyFont="1" applyFill="1" applyBorder="1" applyAlignment="1">
      <alignment/>
    </xf>
    <xf numFmtId="0" fontId="61" fillId="37" borderId="12" xfId="55" applyFont="1" applyFill="1" applyBorder="1">
      <alignment/>
      <protection/>
    </xf>
    <xf numFmtId="0" fontId="61" fillId="37" borderId="47" xfId="55" applyFont="1" applyFill="1" applyBorder="1">
      <alignment/>
      <protection/>
    </xf>
    <xf numFmtId="0" fontId="61" fillId="37" borderId="18" xfId="55" applyFont="1" applyFill="1" applyBorder="1" applyAlignment="1">
      <alignment horizontal="justify" vertical="justify"/>
      <protection/>
    </xf>
    <xf numFmtId="177" fontId="61" fillId="37" borderId="59" xfId="48" applyNumberFormat="1" applyFont="1" applyFill="1" applyBorder="1" applyAlignment="1">
      <alignment/>
    </xf>
    <xf numFmtId="177" fontId="61" fillId="37" borderId="48" xfId="48" applyNumberFormat="1" applyFont="1" applyFill="1" applyBorder="1" applyAlignment="1">
      <alignment/>
    </xf>
    <xf numFmtId="177" fontId="61" fillId="37" borderId="32" xfId="48" applyNumberFormat="1" applyFont="1" applyFill="1" applyBorder="1" applyAlignment="1">
      <alignment/>
    </xf>
    <xf numFmtId="0" fontId="65" fillId="37" borderId="20" xfId="55" applyFont="1" applyFill="1" applyBorder="1" applyAlignment="1">
      <alignment horizontal="right"/>
      <protection/>
    </xf>
    <xf numFmtId="177" fontId="65" fillId="37" borderId="13" xfId="48" applyNumberFormat="1" applyFont="1" applyFill="1" applyBorder="1" applyAlignment="1">
      <alignment/>
    </xf>
    <xf numFmtId="177" fontId="65" fillId="37" borderId="45" xfId="48" applyNumberFormat="1" applyFont="1" applyFill="1" applyBorder="1" applyAlignment="1">
      <alignment/>
    </xf>
    <xf numFmtId="177" fontId="66" fillId="37" borderId="37" xfId="55" applyNumberFormat="1" applyFont="1" applyFill="1" applyBorder="1">
      <alignment/>
      <protection/>
    </xf>
    <xf numFmtId="0" fontId="34" fillId="37" borderId="60" xfId="0" applyFont="1" applyFill="1" applyBorder="1" applyAlignment="1">
      <alignment horizontal="center" vertical="center" wrapText="1"/>
    </xf>
    <xf numFmtId="0" fontId="34" fillId="37" borderId="29" xfId="0" applyFont="1" applyFill="1" applyBorder="1" applyAlignment="1">
      <alignment horizontal="center" vertical="center" wrapText="1"/>
    </xf>
    <xf numFmtId="0" fontId="34" fillId="37" borderId="10" xfId="0" applyFont="1" applyFill="1" applyBorder="1" applyAlignment="1">
      <alignment horizontal="center" vertical="center" wrapText="1"/>
    </xf>
    <xf numFmtId="0" fontId="34" fillId="37" borderId="16" xfId="0" applyFont="1" applyFill="1" applyBorder="1" applyAlignment="1">
      <alignment horizontal="center" vertical="center" wrapText="1"/>
    </xf>
    <xf numFmtId="0" fontId="34" fillId="37" borderId="61" xfId="0" applyFont="1" applyFill="1" applyBorder="1" applyAlignment="1">
      <alignment horizontal="center" vertical="center" wrapText="1"/>
    </xf>
    <xf numFmtId="0" fontId="34" fillId="37" borderId="22" xfId="0" applyFont="1" applyFill="1" applyBorder="1" applyAlignment="1">
      <alignment horizontal="center" vertical="center" wrapText="1"/>
    </xf>
    <xf numFmtId="0" fontId="34" fillId="37" borderId="61" xfId="0" applyFont="1" applyFill="1" applyBorder="1" applyAlignment="1">
      <alignment horizontal="center"/>
    </xf>
    <xf numFmtId="0" fontId="34" fillId="37" borderId="52" xfId="0" applyFont="1" applyFill="1" applyBorder="1" applyAlignment="1">
      <alignment horizontal="center"/>
    </xf>
    <xf numFmtId="0" fontId="34" fillId="37" borderId="22" xfId="0" applyFont="1" applyFill="1" applyBorder="1" applyAlignment="1">
      <alignment horizontal="center"/>
    </xf>
    <xf numFmtId="0" fontId="67" fillId="37" borderId="61" xfId="0" applyFont="1" applyFill="1" applyBorder="1" applyAlignment="1">
      <alignment horizontal="center" vertical="center"/>
    </xf>
    <xf numFmtId="0" fontId="67" fillId="37" borderId="52" xfId="0" applyFont="1" applyFill="1" applyBorder="1" applyAlignment="1">
      <alignment horizontal="center" vertical="center"/>
    </xf>
    <xf numFmtId="0" fontId="34" fillId="37" borderId="62" xfId="0" applyFont="1" applyFill="1" applyBorder="1" applyAlignment="1">
      <alignment horizontal="center" vertical="center" wrapText="1"/>
    </xf>
    <xf numFmtId="0" fontId="61" fillId="37" borderId="63" xfId="0" applyFont="1" applyFill="1" applyBorder="1" applyAlignment="1">
      <alignment horizontal="center"/>
    </xf>
    <xf numFmtId="0" fontId="61" fillId="37" borderId="49" xfId="0" applyFont="1" applyFill="1" applyBorder="1" applyAlignment="1">
      <alignment horizontal="center"/>
    </xf>
    <xf numFmtId="0" fontId="61" fillId="37" borderId="61" xfId="0" applyFont="1" applyFill="1" applyBorder="1" applyAlignment="1">
      <alignment horizontal="center"/>
    </xf>
    <xf numFmtId="0" fontId="61" fillId="37" borderId="52" xfId="0" applyFont="1" applyFill="1" applyBorder="1" applyAlignment="1">
      <alignment horizontal="center"/>
    </xf>
    <xf numFmtId="0" fontId="60" fillId="37" borderId="13" xfId="0" applyFont="1" applyFill="1" applyBorder="1" applyAlignment="1">
      <alignment horizontal="center"/>
    </xf>
    <xf numFmtId="0" fontId="60" fillId="37" borderId="45" xfId="0" applyFont="1" applyFill="1" applyBorder="1" applyAlignment="1">
      <alignment horizontal="center"/>
    </xf>
    <xf numFmtId="0" fontId="60" fillId="37" borderId="37" xfId="0" applyFont="1" applyFill="1" applyBorder="1" applyAlignment="1">
      <alignment horizontal="center"/>
    </xf>
    <xf numFmtId="0" fontId="60" fillId="37" borderId="61" xfId="0" applyFont="1" applyFill="1" applyBorder="1" applyAlignment="1">
      <alignment horizontal="center"/>
    </xf>
    <xf numFmtId="0" fontId="60" fillId="37" borderId="52" xfId="0" applyFont="1" applyFill="1" applyBorder="1" applyAlignment="1">
      <alignment horizontal="center"/>
    </xf>
    <xf numFmtId="0" fontId="60" fillId="37" borderId="22" xfId="0" applyFont="1" applyFill="1" applyBorder="1" applyAlignment="1">
      <alignment horizontal="center"/>
    </xf>
    <xf numFmtId="0" fontId="0" fillId="37" borderId="64" xfId="0" applyFill="1" applyBorder="1" applyAlignment="1">
      <alignment horizontal="center"/>
    </xf>
    <xf numFmtId="0" fontId="60" fillId="35" borderId="0" xfId="0" applyFont="1" applyFill="1" applyAlignment="1">
      <alignment horizontal="center"/>
    </xf>
    <xf numFmtId="0" fontId="59" fillId="35" borderId="65" xfId="0" applyFont="1" applyFill="1" applyBorder="1" applyAlignment="1">
      <alignment horizontal="center"/>
    </xf>
    <xf numFmtId="0" fontId="59" fillId="35" borderId="0" xfId="0" applyFont="1" applyFill="1" applyAlignment="1">
      <alignment horizontal="center"/>
    </xf>
    <xf numFmtId="9" fontId="60" fillId="35" borderId="0" xfId="0" applyNumberFormat="1" applyFont="1" applyFill="1" applyAlignment="1">
      <alignment horizontal="center"/>
    </xf>
    <xf numFmtId="0" fontId="59" fillId="0" borderId="0" xfId="0" applyFont="1" applyAlignment="1">
      <alignment horizontal="center"/>
    </xf>
    <xf numFmtId="0" fontId="68" fillId="35" borderId="0" xfId="0" applyFont="1" applyFill="1" applyAlignment="1">
      <alignment horizontal="center"/>
    </xf>
    <xf numFmtId="0" fontId="62" fillId="35" borderId="66" xfId="0" applyFont="1" applyFill="1" applyBorder="1" applyAlignment="1">
      <alignment horizontal="center" vertical="center"/>
    </xf>
    <xf numFmtId="0" fontId="62" fillId="35" borderId="0" xfId="0" applyFont="1" applyFill="1" applyAlignment="1">
      <alignment horizontal="center" vertical="center"/>
    </xf>
    <xf numFmtId="0" fontId="59" fillId="35" borderId="67" xfId="0" applyFont="1" applyFill="1" applyBorder="1" applyAlignment="1">
      <alignment horizontal="center"/>
    </xf>
    <xf numFmtId="0" fontId="59" fillId="0" borderId="68" xfId="0" applyFont="1" applyBorder="1" applyAlignment="1">
      <alignment horizontal="center"/>
    </xf>
    <xf numFmtId="0" fontId="59" fillId="35" borderId="66" xfId="0" applyFont="1" applyFill="1" applyBorder="1" applyAlignment="1">
      <alignment horizontal="center"/>
    </xf>
    <xf numFmtId="0" fontId="69" fillId="35" borderId="67" xfId="0" applyFont="1" applyFill="1" applyBorder="1" applyAlignment="1">
      <alignment horizontal="center"/>
    </xf>
    <xf numFmtId="9" fontId="69" fillId="0" borderId="67" xfId="0" applyNumberFormat="1" applyFont="1" applyBorder="1" applyAlignment="1">
      <alignment horizontal="center"/>
    </xf>
    <xf numFmtId="0" fontId="62" fillId="38" borderId="21" xfId="0" applyFont="1" applyFill="1" applyBorder="1" applyAlignment="1">
      <alignment horizontal="center" vertical="center"/>
    </xf>
    <xf numFmtId="171" fontId="59" fillId="35" borderId="0" xfId="46" applyFont="1" applyFill="1" applyAlignment="1">
      <alignment horizontal="center"/>
    </xf>
    <xf numFmtId="0" fontId="11" fillId="37" borderId="33" xfId="0" applyFont="1" applyFill="1" applyBorder="1" applyAlignment="1" applyProtection="1">
      <alignment horizontal="center" vertical="center" wrapText="1"/>
      <protection/>
    </xf>
    <xf numFmtId="0" fontId="11" fillId="37" borderId="69" xfId="0" applyFont="1" applyFill="1" applyBorder="1" applyAlignment="1" applyProtection="1">
      <alignment horizontal="center" vertical="center" wrapText="1"/>
      <protection/>
    </xf>
    <xf numFmtId="0" fontId="65" fillId="37" borderId="61" xfId="55" applyFont="1" applyFill="1" applyBorder="1" applyAlignment="1">
      <alignment horizontal="center"/>
      <protection/>
    </xf>
    <xf numFmtId="0" fontId="65" fillId="37" borderId="52" xfId="55" applyFont="1" applyFill="1" applyBorder="1" applyAlignment="1">
      <alignment horizontal="center"/>
      <protection/>
    </xf>
    <xf numFmtId="0" fontId="65" fillId="37" borderId="22" xfId="55" applyFont="1" applyFill="1" applyBorder="1" applyAlignment="1">
      <alignment horizontal="center"/>
      <protection/>
    </xf>
    <xf numFmtId="177" fontId="65" fillId="37" borderId="13" xfId="48" applyNumberFormat="1" applyFont="1" applyFill="1" applyBorder="1" applyAlignment="1">
      <alignment horizontal="center"/>
    </xf>
    <xf numFmtId="177" fontId="65" fillId="37" borderId="45" xfId="48" applyNumberFormat="1" applyFont="1" applyFill="1" applyBorder="1" applyAlignment="1">
      <alignment horizontal="center"/>
    </xf>
    <xf numFmtId="177" fontId="65" fillId="37" borderId="37" xfId="48" applyNumberFormat="1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7">
    <dxf/>
    <dxf>
      <fill>
        <patternFill>
          <bgColor theme="1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RowColHeaders="0" zoomScalePageLayoutView="0" workbookViewId="0" topLeftCell="A1">
      <selection activeCell="A32" sqref="A32:E32"/>
    </sheetView>
  </sheetViews>
  <sheetFormatPr defaultColWidth="11.421875" defaultRowHeight="15"/>
  <cols>
    <col min="1" max="1" width="11.421875" style="70" customWidth="1"/>
    <col min="2" max="3" width="12.7109375" style="70" bestFit="1" customWidth="1"/>
    <col min="4" max="5" width="15.7109375" style="70" customWidth="1"/>
    <col min="6" max="16384" width="11.421875" style="70" customWidth="1"/>
  </cols>
  <sheetData>
    <row r="1" spans="1:5" ht="19.5" thickBot="1">
      <c r="A1" s="232" t="s">
        <v>1249</v>
      </c>
      <c r="B1" s="233"/>
      <c r="C1" s="233"/>
      <c r="D1" s="233"/>
      <c r="E1" s="233"/>
    </row>
    <row r="2" spans="1:5" ht="15.75" thickBot="1">
      <c r="A2" s="229" t="s">
        <v>37</v>
      </c>
      <c r="B2" s="230"/>
      <c r="C2" s="230"/>
      <c r="D2" s="230"/>
      <c r="E2" s="231"/>
    </row>
    <row r="3" spans="1:5" ht="15.75" thickBot="1">
      <c r="A3" s="229" t="s">
        <v>1250</v>
      </c>
      <c r="B3" s="230"/>
      <c r="C3" s="230"/>
      <c r="D3" s="230"/>
      <c r="E3" s="231"/>
    </row>
    <row r="4" spans="1:5" ht="15.75" thickBot="1">
      <c r="A4" s="223" t="s">
        <v>1251</v>
      </c>
      <c r="B4" s="225" t="s">
        <v>1252</v>
      </c>
      <c r="C4" s="226"/>
      <c r="D4" s="227" t="s">
        <v>1253</v>
      </c>
      <c r="E4" s="228"/>
    </row>
    <row r="5" spans="1:5" ht="15.75" thickBot="1">
      <c r="A5" s="224"/>
      <c r="B5" s="71" t="s">
        <v>1254</v>
      </c>
      <c r="C5" s="72" t="s">
        <v>1255</v>
      </c>
      <c r="D5" s="73" t="s">
        <v>86</v>
      </c>
      <c r="E5" s="74" t="s">
        <v>87</v>
      </c>
    </row>
    <row r="6" spans="1:5" ht="15">
      <c r="A6" s="75" t="s">
        <v>62</v>
      </c>
      <c r="B6" s="76">
        <v>0</v>
      </c>
      <c r="C6" s="77">
        <v>150000000</v>
      </c>
      <c r="D6" s="78">
        <v>0.6</v>
      </c>
      <c r="E6" s="79">
        <v>0.4</v>
      </c>
    </row>
    <row r="7" spans="1:5" ht="15">
      <c r="A7" s="80" t="s">
        <v>1256</v>
      </c>
      <c r="B7" s="81">
        <v>150000001</v>
      </c>
      <c r="C7" s="82">
        <v>500000000</v>
      </c>
      <c r="D7" s="83">
        <v>0.43</v>
      </c>
      <c r="E7" s="84">
        <v>0.57</v>
      </c>
    </row>
    <row r="8" spans="1:5" ht="15.75" thickBot="1">
      <c r="A8" s="85" t="s">
        <v>1257</v>
      </c>
      <c r="B8" s="86">
        <v>500000001</v>
      </c>
      <c r="C8" s="87">
        <v>0</v>
      </c>
      <c r="D8" s="88">
        <v>0.39</v>
      </c>
      <c r="E8" s="89">
        <v>0.61</v>
      </c>
    </row>
    <row r="9" spans="1:5" ht="15.75" thickBot="1">
      <c r="A9" s="229" t="s">
        <v>1258</v>
      </c>
      <c r="B9" s="230"/>
      <c r="C9" s="230"/>
      <c r="D9" s="230"/>
      <c r="E9" s="231"/>
    </row>
    <row r="10" spans="1:5" ht="15.75" thickBot="1">
      <c r="A10" s="223" t="s">
        <v>1251</v>
      </c>
      <c r="B10" s="225" t="s">
        <v>1252</v>
      </c>
      <c r="C10" s="226"/>
      <c r="D10" s="227" t="s">
        <v>1253</v>
      </c>
      <c r="E10" s="228"/>
    </row>
    <row r="11" spans="1:5" ht="15.75" thickBot="1">
      <c r="A11" s="234"/>
      <c r="B11" s="90" t="s">
        <v>1254</v>
      </c>
      <c r="C11" s="91" t="s">
        <v>1255</v>
      </c>
      <c r="D11" s="92" t="s">
        <v>86</v>
      </c>
      <c r="E11" s="93" t="s">
        <v>87</v>
      </c>
    </row>
    <row r="12" spans="1:7" ht="15.75" thickBot="1">
      <c r="A12" s="94" t="s">
        <v>1259</v>
      </c>
      <c r="B12" s="95" t="s">
        <v>1260</v>
      </c>
      <c r="C12" s="96" t="s">
        <v>1260</v>
      </c>
      <c r="D12" s="97">
        <v>0.632</v>
      </c>
      <c r="E12" s="98">
        <v>0.368</v>
      </c>
      <c r="G12" s="99"/>
    </row>
    <row r="13" spans="1:5" ht="15.75" thickBot="1">
      <c r="A13" s="235"/>
      <c r="B13" s="236"/>
      <c r="C13" s="236"/>
      <c r="D13" s="236"/>
      <c r="E13" s="236"/>
    </row>
    <row r="14" spans="1:5" ht="15.75" thickBot="1">
      <c r="A14" s="229" t="s">
        <v>60</v>
      </c>
      <c r="B14" s="230"/>
      <c r="C14" s="230"/>
      <c r="D14" s="230"/>
      <c r="E14" s="231"/>
    </row>
    <row r="15" spans="1:5" ht="15.75" thickBot="1">
      <c r="A15" s="229" t="s">
        <v>1250</v>
      </c>
      <c r="B15" s="230"/>
      <c r="C15" s="230"/>
      <c r="D15" s="230"/>
      <c r="E15" s="231"/>
    </row>
    <row r="16" spans="1:5" ht="15.75" customHeight="1" thickBot="1">
      <c r="A16" s="223" t="s">
        <v>1251</v>
      </c>
      <c r="B16" s="225" t="s">
        <v>1261</v>
      </c>
      <c r="C16" s="226"/>
      <c r="D16" s="227" t="s">
        <v>1253</v>
      </c>
      <c r="E16" s="228"/>
    </row>
    <row r="17" spans="1:5" ht="15.75" thickBot="1">
      <c r="A17" s="224"/>
      <c r="B17" s="71" t="s">
        <v>1254</v>
      </c>
      <c r="C17" s="100" t="s">
        <v>1255</v>
      </c>
      <c r="D17" s="73" t="s">
        <v>86</v>
      </c>
      <c r="E17" s="74" t="s">
        <v>87</v>
      </c>
    </row>
    <row r="18" spans="1:5" ht="15">
      <c r="A18" s="75" t="s">
        <v>62</v>
      </c>
      <c r="B18" s="76">
        <v>0</v>
      </c>
      <c r="C18" s="77">
        <v>150000000</v>
      </c>
      <c r="D18" s="78">
        <v>0.56</v>
      </c>
      <c r="E18" s="79">
        <v>0.44</v>
      </c>
    </row>
    <row r="19" spans="1:5" ht="15">
      <c r="A19" s="80" t="s">
        <v>1256</v>
      </c>
      <c r="B19" s="81">
        <v>150000001</v>
      </c>
      <c r="C19" s="82">
        <v>500000000</v>
      </c>
      <c r="D19" s="83">
        <v>0.47</v>
      </c>
      <c r="E19" s="84">
        <v>0.53</v>
      </c>
    </row>
    <row r="20" spans="1:5" ht="15.75" thickBot="1">
      <c r="A20" s="85" t="s">
        <v>1257</v>
      </c>
      <c r="B20" s="86">
        <v>500000001</v>
      </c>
      <c r="C20" s="87">
        <v>0</v>
      </c>
      <c r="D20" s="88">
        <v>0.39</v>
      </c>
      <c r="E20" s="89">
        <v>0.61</v>
      </c>
    </row>
    <row r="21" spans="1:5" ht="15.75" thickBot="1">
      <c r="A21" s="229" t="s">
        <v>1258</v>
      </c>
      <c r="B21" s="230"/>
      <c r="C21" s="230"/>
      <c r="D21" s="230"/>
      <c r="E21" s="231"/>
    </row>
    <row r="22" spans="1:5" ht="15.75" customHeight="1" thickBot="1">
      <c r="A22" s="223" t="s">
        <v>1251</v>
      </c>
      <c r="B22" s="225" t="s">
        <v>1252</v>
      </c>
      <c r="C22" s="226"/>
      <c r="D22" s="227" t="s">
        <v>1253</v>
      </c>
      <c r="E22" s="228"/>
    </row>
    <row r="23" spans="1:5" ht="15.75" customHeight="1" thickBot="1">
      <c r="A23" s="234"/>
      <c r="B23" s="90" t="s">
        <v>1254</v>
      </c>
      <c r="C23" s="91" t="s">
        <v>1255</v>
      </c>
      <c r="D23" s="92" t="s">
        <v>86</v>
      </c>
      <c r="E23" s="93" t="s">
        <v>87</v>
      </c>
    </row>
    <row r="24" spans="1:5" ht="15.75" thickBot="1">
      <c r="A24" s="94" t="s">
        <v>1259</v>
      </c>
      <c r="B24" s="95" t="s">
        <v>1260</v>
      </c>
      <c r="C24" s="96" t="s">
        <v>1260</v>
      </c>
      <c r="D24" s="97">
        <v>0.816</v>
      </c>
      <c r="E24" s="98">
        <v>0.184</v>
      </c>
    </row>
    <row r="25" spans="1:5" ht="15.75" thickBot="1">
      <c r="A25" s="237"/>
      <c r="B25" s="238"/>
      <c r="C25" s="238"/>
      <c r="D25" s="238"/>
      <c r="E25" s="238"/>
    </row>
    <row r="26" spans="1:5" ht="15.75" thickBot="1">
      <c r="A26" s="229" t="s">
        <v>79</v>
      </c>
      <c r="B26" s="230"/>
      <c r="C26" s="230"/>
      <c r="D26" s="230"/>
      <c r="E26" s="231"/>
    </row>
    <row r="27" spans="1:5" ht="15.75" customHeight="1" thickBot="1">
      <c r="A27" s="223" t="s">
        <v>1251</v>
      </c>
      <c r="B27" s="225" t="s">
        <v>1261</v>
      </c>
      <c r="C27" s="226"/>
      <c r="D27" s="227" t="s">
        <v>1253</v>
      </c>
      <c r="E27" s="228"/>
    </row>
    <row r="28" spans="1:5" ht="15.75" thickBot="1">
      <c r="A28" s="224"/>
      <c r="B28" s="90" t="s">
        <v>1254</v>
      </c>
      <c r="C28" s="101" t="s">
        <v>1255</v>
      </c>
      <c r="D28" s="73" t="s">
        <v>86</v>
      </c>
      <c r="E28" s="74" t="s">
        <v>87</v>
      </c>
    </row>
    <row r="29" spans="1:5" ht="15">
      <c r="A29" s="102" t="s">
        <v>62</v>
      </c>
      <c r="B29" s="103">
        <v>0</v>
      </c>
      <c r="C29" s="104">
        <v>150000000</v>
      </c>
      <c r="D29" s="105">
        <v>0.59</v>
      </c>
      <c r="E29" s="79">
        <v>0.41</v>
      </c>
    </row>
    <row r="30" spans="1:5" ht="15">
      <c r="A30" s="106" t="s">
        <v>1256</v>
      </c>
      <c r="B30" s="81">
        <v>150000001</v>
      </c>
      <c r="C30" s="107">
        <v>500000000</v>
      </c>
      <c r="D30" s="108">
        <v>0.47</v>
      </c>
      <c r="E30" s="84">
        <v>0.53</v>
      </c>
    </row>
    <row r="31" spans="1:5" ht="15.75" thickBot="1">
      <c r="A31" s="109" t="s">
        <v>1257</v>
      </c>
      <c r="B31" s="86">
        <v>500000001</v>
      </c>
      <c r="C31" s="110">
        <v>0</v>
      </c>
      <c r="D31" s="111">
        <v>0.41</v>
      </c>
      <c r="E31" s="89">
        <v>0.59</v>
      </c>
    </row>
    <row r="32" spans="1:5" ht="15.75" thickBot="1">
      <c r="A32" s="229" t="s">
        <v>1258</v>
      </c>
      <c r="B32" s="230"/>
      <c r="C32" s="230"/>
      <c r="D32" s="230"/>
      <c r="E32" s="231"/>
    </row>
    <row r="33" spans="1:5" ht="15.75" thickBot="1">
      <c r="A33" s="223" t="s">
        <v>1251</v>
      </c>
      <c r="B33" s="225" t="s">
        <v>1252</v>
      </c>
      <c r="C33" s="226"/>
      <c r="D33" s="227" t="s">
        <v>1253</v>
      </c>
      <c r="E33" s="228"/>
    </row>
    <row r="34" spans="1:5" ht="15.75" thickBot="1">
      <c r="A34" s="234"/>
      <c r="B34" s="90" t="s">
        <v>1254</v>
      </c>
      <c r="C34" s="91" t="s">
        <v>1255</v>
      </c>
      <c r="D34" s="92" t="s">
        <v>86</v>
      </c>
      <c r="E34" s="93" t="s">
        <v>87</v>
      </c>
    </row>
    <row r="35" spans="1:5" ht="15.75" thickBot="1">
      <c r="A35" s="94" t="s">
        <v>1259</v>
      </c>
      <c r="B35" s="95" t="s">
        <v>1260</v>
      </c>
      <c r="C35" s="96" t="s">
        <v>1260</v>
      </c>
      <c r="D35" s="97">
        <v>0.51</v>
      </c>
      <c r="E35" s="98">
        <v>0.49</v>
      </c>
    </row>
  </sheetData>
  <sheetProtection password="CDB6" sheet="1" objects="1" scenarios="1"/>
  <mergeCells count="29">
    <mergeCell ref="A33:A34"/>
    <mergeCell ref="B33:C33"/>
    <mergeCell ref="D33:E33"/>
    <mergeCell ref="A25:E25"/>
    <mergeCell ref="A26:E26"/>
    <mergeCell ref="A27:A28"/>
    <mergeCell ref="B27:C27"/>
    <mergeCell ref="D27:E27"/>
    <mergeCell ref="A32:E32"/>
    <mergeCell ref="A22:A23"/>
    <mergeCell ref="B22:C22"/>
    <mergeCell ref="D22:E22"/>
    <mergeCell ref="A9:E9"/>
    <mergeCell ref="A10:A11"/>
    <mergeCell ref="B10:C10"/>
    <mergeCell ref="D10:E10"/>
    <mergeCell ref="A13:E13"/>
    <mergeCell ref="A14:E14"/>
    <mergeCell ref="A15:E15"/>
    <mergeCell ref="A16:A17"/>
    <mergeCell ref="B16:C16"/>
    <mergeCell ref="D16:E16"/>
    <mergeCell ref="A21:E21"/>
    <mergeCell ref="A1:E1"/>
    <mergeCell ref="A2:E2"/>
    <mergeCell ref="A3:E3"/>
    <mergeCell ref="A4:A5"/>
    <mergeCell ref="B4:C4"/>
    <mergeCell ref="D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RowColHeaders="0" zoomScalePageLayoutView="0" workbookViewId="0" topLeftCell="A115">
      <selection activeCell="C145" sqref="C145:C150"/>
    </sheetView>
  </sheetViews>
  <sheetFormatPr defaultColWidth="0" defaultRowHeight="0" customHeight="1" zeroHeight="1"/>
  <cols>
    <col min="1" max="1" width="54.00390625" style="35" customWidth="1"/>
    <col min="2" max="2" width="13.00390625" style="63" hidden="1" customWidth="1"/>
    <col min="3" max="3" width="15.140625" style="64" bestFit="1" customWidth="1"/>
    <col min="4" max="4" width="11.57421875" style="1" hidden="1" customWidth="1"/>
    <col min="5" max="16384" width="11.421875" style="1" hidden="1" customWidth="1"/>
  </cols>
  <sheetData>
    <row r="1" spans="1:4" ht="12" thickBot="1">
      <c r="A1" s="239" t="s">
        <v>37</v>
      </c>
      <c r="B1" s="240"/>
      <c r="C1" s="241"/>
      <c r="D1" s="112"/>
    </row>
    <row r="2" spans="1:4" ht="12" thickBot="1">
      <c r="A2" s="113" t="s">
        <v>38</v>
      </c>
      <c r="B2" s="114" t="s">
        <v>39</v>
      </c>
      <c r="C2" s="115" t="s">
        <v>40</v>
      </c>
      <c r="D2" s="112"/>
    </row>
    <row r="3" spans="1:4" ht="11.25">
      <c r="A3" s="116" t="s">
        <v>41</v>
      </c>
      <c r="B3" s="117"/>
      <c r="C3" s="118"/>
      <c r="D3" s="112"/>
    </row>
    <row r="4" spans="1:4" ht="11.25">
      <c r="A4" s="119" t="s">
        <v>42</v>
      </c>
      <c r="B4" s="120" t="s">
        <v>43</v>
      </c>
      <c r="C4" s="121">
        <v>5315.555555555556</v>
      </c>
      <c r="D4" s="112"/>
    </row>
    <row r="5" spans="1:4" ht="11.25">
      <c r="A5" s="119" t="s">
        <v>11</v>
      </c>
      <c r="B5" s="120" t="s">
        <v>43</v>
      </c>
      <c r="C5" s="121">
        <v>31962.666666666668</v>
      </c>
      <c r="D5" s="112"/>
    </row>
    <row r="6" spans="1:4" ht="11.25">
      <c r="A6" s="119" t="s">
        <v>44</v>
      </c>
      <c r="B6" s="120" t="s">
        <v>43</v>
      </c>
      <c r="C6" s="121">
        <v>15683.111111111111</v>
      </c>
      <c r="D6" s="112"/>
    </row>
    <row r="7" spans="1:4" ht="11.25">
      <c r="A7" s="119" t="s">
        <v>45</v>
      </c>
      <c r="B7" s="120" t="s">
        <v>43</v>
      </c>
      <c r="C7" s="121">
        <v>14976</v>
      </c>
      <c r="D7" s="112"/>
    </row>
    <row r="8" spans="1:4" ht="22.5">
      <c r="A8" s="119" t="s">
        <v>46</v>
      </c>
      <c r="B8" s="120" t="s">
        <v>43</v>
      </c>
      <c r="C8" s="121">
        <v>1166.6666666666667</v>
      </c>
      <c r="D8" s="112"/>
    </row>
    <row r="9" spans="1:4" ht="11.25">
      <c r="A9" s="119" t="s">
        <v>47</v>
      </c>
      <c r="B9" s="120" t="s">
        <v>43</v>
      </c>
      <c r="C9" s="121">
        <v>1166.6666666666667</v>
      </c>
      <c r="D9" s="112"/>
    </row>
    <row r="10" spans="1:4" ht="11.25">
      <c r="A10" s="119" t="s">
        <v>48</v>
      </c>
      <c r="B10" s="120" t="s">
        <v>43</v>
      </c>
      <c r="C10" s="122">
        <f>+SUM(C4:C9)*0.1</f>
        <v>7027.066666666669</v>
      </c>
      <c r="D10" s="112"/>
    </row>
    <row r="11" spans="1:4" ht="12" thickBot="1">
      <c r="A11" s="123" t="s">
        <v>49</v>
      </c>
      <c r="B11" s="124"/>
      <c r="C11" s="125">
        <f>SUM(C4:C10)</f>
        <v>77297.73333333335</v>
      </c>
      <c r="D11" s="112"/>
    </row>
    <row r="12" spans="1:4" ht="11.25">
      <c r="A12" s="126" t="s">
        <v>50</v>
      </c>
      <c r="B12" s="127"/>
      <c r="C12" s="128"/>
      <c r="D12" s="112"/>
    </row>
    <row r="13" spans="1:4" ht="11.25">
      <c r="A13" s="119" t="s">
        <v>51</v>
      </c>
      <c r="B13" s="120" t="s">
        <v>52</v>
      </c>
      <c r="C13" s="121">
        <v>554.6666666666666</v>
      </c>
      <c r="D13" s="112"/>
    </row>
    <row r="14" spans="1:4" ht="22.5">
      <c r="A14" s="119" t="s">
        <v>53</v>
      </c>
      <c r="B14" s="120" t="s">
        <v>52</v>
      </c>
      <c r="C14" s="121">
        <v>6489.6</v>
      </c>
      <c r="D14" s="112"/>
    </row>
    <row r="15" spans="1:4" ht="22.5">
      <c r="A15" s="119" t="s">
        <v>54</v>
      </c>
      <c r="B15" s="120" t="s">
        <v>52</v>
      </c>
      <c r="C15" s="121">
        <v>6400</v>
      </c>
      <c r="D15" s="112"/>
    </row>
    <row r="16" spans="1:4" ht="11.25">
      <c r="A16" s="119" t="s">
        <v>55</v>
      </c>
      <c r="B16" s="120" t="s">
        <v>52</v>
      </c>
      <c r="C16" s="121">
        <v>2018.986666666667</v>
      </c>
      <c r="D16" s="112"/>
    </row>
    <row r="17" spans="1:4" ht="11.25">
      <c r="A17" s="119" t="s">
        <v>56</v>
      </c>
      <c r="B17" s="120" t="s">
        <v>52</v>
      </c>
      <c r="C17" s="121">
        <v>960</v>
      </c>
      <c r="D17" s="112"/>
    </row>
    <row r="18" spans="1:4" ht="11.25">
      <c r="A18" s="129" t="s">
        <v>117</v>
      </c>
      <c r="B18" s="130"/>
      <c r="C18" s="131">
        <f>SUM(C13:C17)*0.1</f>
        <v>1642.3253333333334</v>
      </c>
      <c r="D18" s="112"/>
    </row>
    <row r="19" spans="1:4" ht="12" thickBot="1">
      <c r="A19" s="123" t="s">
        <v>57</v>
      </c>
      <c r="B19" s="124"/>
      <c r="C19" s="132">
        <f>SUM(C13:C18)</f>
        <v>18065.578666666668</v>
      </c>
      <c r="D19" s="133" t="s">
        <v>58</v>
      </c>
    </row>
    <row r="20" spans="1:4" ht="12" thickBot="1">
      <c r="A20" s="134" t="s">
        <v>59</v>
      </c>
      <c r="B20" s="135"/>
      <c r="C20" s="136">
        <f>SUM(C11,C19)</f>
        <v>95363.31200000002</v>
      </c>
      <c r="D20" s="137">
        <v>95363.31200000002</v>
      </c>
    </row>
    <row r="21" spans="1:4" ht="12" thickBot="1">
      <c r="A21" s="242" t="s">
        <v>60</v>
      </c>
      <c r="B21" s="243"/>
      <c r="C21" s="244"/>
      <c r="D21" s="112"/>
    </row>
    <row r="22" spans="1:4" ht="12" thickBot="1">
      <c r="A22" s="113" t="s">
        <v>61</v>
      </c>
      <c r="B22" s="114" t="s">
        <v>39</v>
      </c>
      <c r="C22" s="115" t="s">
        <v>40</v>
      </c>
      <c r="D22" s="112"/>
    </row>
    <row r="23" spans="1:4" ht="11.25">
      <c r="A23" s="116" t="s">
        <v>41</v>
      </c>
      <c r="B23" s="117" t="s">
        <v>62</v>
      </c>
      <c r="C23" s="118"/>
      <c r="D23" s="112"/>
    </row>
    <row r="24" spans="1:4" ht="11.25">
      <c r="A24" s="119" t="s">
        <v>12</v>
      </c>
      <c r="B24" s="138" t="s">
        <v>43</v>
      </c>
      <c r="C24" s="121">
        <v>9152</v>
      </c>
      <c r="D24" s="112"/>
    </row>
    <row r="25" spans="1:4" ht="11.25">
      <c r="A25" s="119" t="s">
        <v>11</v>
      </c>
      <c r="B25" s="138" t="s">
        <v>43</v>
      </c>
      <c r="C25" s="121">
        <v>27660</v>
      </c>
      <c r="D25" s="112"/>
    </row>
    <row r="26" spans="1:4" ht="11.25">
      <c r="A26" s="119" t="s">
        <v>63</v>
      </c>
      <c r="B26" s="138" t="s">
        <v>43</v>
      </c>
      <c r="C26" s="121">
        <v>3289</v>
      </c>
      <c r="D26" s="112"/>
    </row>
    <row r="27" spans="1:4" ht="11.25">
      <c r="A27" s="139" t="s">
        <v>64</v>
      </c>
      <c r="B27" s="138" t="s">
        <v>43</v>
      </c>
      <c r="C27" s="121">
        <v>3289</v>
      </c>
      <c r="D27" s="112"/>
    </row>
    <row r="28" spans="1:4" ht="11.25">
      <c r="A28" s="140" t="s">
        <v>65</v>
      </c>
      <c r="B28" s="138" t="s">
        <v>43</v>
      </c>
      <c r="C28" s="121">
        <v>4807.692307692308</v>
      </c>
      <c r="D28" s="112"/>
    </row>
    <row r="29" spans="1:4" ht="11.25">
      <c r="A29" s="140" t="s">
        <v>66</v>
      </c>
      <c r="B29" s="138" t="s">
        <v>43</v>
      </c>
      <c r="C29" s="121">
        <v>480.7692307692308</v>
      </c>
      <c r="D29" s="112"/>
    </row>
    <row r="30" spans="1:4" ht="11.25">
      <c r="A30" s="141" t="s">
        <v>67</v>
      </c>
      <c r="B30" s="138" t="s">
        <v>43</v>
      </c>
      <c r="C30" s="121">
        <v>307.6923076923077</v>
      </c>
      <c r="D30" s="112"/>
    </row>
    <row r="31" spans="1:4" ht="11.25">
      <c r="A31" s="119" t="s">
        <v>68</v>
      </c>
      <c r="B31" s="138" t="s">
        <v>43</v>
      </c>
      <c r="C31" s="121">
        <v>3392.980769230769</v>
      </c>
      <c r="D31" s="112"/>
    </row>
    <row r="32" spans="1:4" ht="11.25">
      <c r="A32" s="119" t="s">
        <v>69</v>
      </c>
      <c r="B32" s="138" t="s">
        <v>43</v>
      </c>
      <c r="C32" s="121">
        <v>0</v>
      </c>
      <c r="D32" s="112"/>
    </row>
    <row r="33" spans="1:4" ht="11.25">
      <c r="A33" s="119" t="s">
        <v>48</v>
      </c>
      <c r="B33" s="138" t="s">
        <v>43</v>
      </c>
      <c r="C33" s="142">
        <f>+SUM(C24:C32)*0.1</f>
        <v>5237.913461538461</v>
      </c>
      <c r="D33" s="112"/>
    </row>
    <row r="34" spans="1:4" ht="12" thickBot="1">
      <c r="A34" s="123" t="s">
        <v>49</v>
      </c>
      <c r="B34" s="143"/>
      <c r="C34" s="144">
        <f>SUM(C24:C33)</f>
        <v>57617.04807692307</v>
      </c>
      <c r="D34" s="112"/>
    </row>
    <row r="35" spans="1:4" ht="11.25">
      <c r="A35" s="126" t="s">
        <v>50</v>
      </c>
      <c r="B35" s="145"/>
      <c r="C35" s="146"/>
      <c r="D35" s="112"/>
    </row>
    <row r="36" spans="1:4" ht="22.5">
      <c r="A36" s="119" t="s">
        <v>70</v>
      </c>
      <c r="B36" s="138" t="s">
        <v>52</v>
      </c>
      <c r="C36" s="121">
        <v>738.4615384615385</v>
      </c>
      <c r="D36" s="112"/>
    </row>
    <row r="37" spans="1:4" ht="11.25">
      <c r="A37" s="119" t="s">
        <v>71</v>
      </c>
      <c r="B37" s="138" t="s">
        <v>52</v>
      </c>
      <c r="C37" s="121">
        <v>26250</v>
      </c>
      <c r="D37" s="112"/>
    </row>
    <row r="38" spans="1:4" ht="11.25">
      <c r="A38" s="119" t="s">
        <v>72</v>
      </c>
      <c r="B38" s="138" t="s">
        <v>52</v>
      </c>
      <c r="C38" s="121">
        <v>4000</v>
      </c>
      <c r="D38" s="112"/>
    </row>
    <row r="39" spans="1:4" ht="11.25">
      <c r="A39" s="119" t="s">
        <v>73</v>
      </c>
      <c r="B39" s="138" t="s">
        <v>52</v>
      </c>
      <c r="C39" s="147">
        <v>6496</v>
      </c>
      <c r="D39" s="112"/>
    </row>
    <row r="40" spans="1:4" ht="11.25">
      <c r="A40" s="129" t="s">
        <v>48</v>
      </c>
      <c r="B40" s="138"/>
      <c r="C40" s="147">
        <f>SUM(C36:C39)*0.1</f>
        <v>3748.446153846154</v>
      </c>
      <c r="D40" s="112"/>
    </row>
    <row r="41" spans="1:4" ht="12" thickBot="1">
      <c r="A41" s="123" t="s">
        <v>57</v>
      </c>
      <c r="B41" s="143"/>
      <c r="C41" s="148">
        <f>SUM(C36:C40)</f>
        <v>41232.907692307694</v>
      </c>
      <c r="D41" s="133" t="s">
        <v>58</v>
      </c>
    </row>
    <row r="42" spans="1:4" ht="12" thickBot="1">
      <c r="A42" s="134" t="s">
        <v>59</v>
      </c>
      <c r="B42" s="149"/>
      <c r="C42" s="150">
        <f>SUM(C41,C34)</f>
        <v>98849.95576923076</v>
      </c>
      <c r="D42" s="151">
        <v>106970.49423076923</v>
      </c>
    </row>
    <row r="43" spans="1:4" ht="12" thickBot="1">
      <c r="A43" s="113" t="s">
        <v>74</v>
      </c>
      <c r="B43" s="114" t="s">
        <v>39</v>
      </c>
      <c r="C43" s="115" t="s">
        <v>40</v>
      </c>
      <c r="D43" s="112"/>
    </row>
    <row r="44" spans="1:4" ht="11.25">
      <c r="A44" s="116" t="s">
        <v>41</v>
      </c>
      <c r="B44" s="117" t="s">
        <v>62</v>
      </c>
      <c r="C44" s="118"/>
      <c r="D44" s="112"/>
    </row>
    <row r="45" spans="1:4" ht="11.25">
      <c r="A45" s="119" t="s">
        <v>12</v>
      </c>
      <c r="B45" s="138" t="s">
        <v>43</v>
      </c>
      <c r="C45" s="121">
        <v>9152</v>
      </c>
      <c r="D45" s="112"/>
    </row>
    <row r="46" spans="1:4" ht="11.25">
      <c r="A46" s="119" t="s">
        <v>11</v>
      </c>
      <c r="B46" s="138" t="s">
        <v>43</v>
      </c>
      <c r="C46" s="121">
        <v>27660</v>
      </c>
      <c r="D46" s="112"/>
    </row>
    <row r="47" spans="1:4" ht="11.25">
      <c r="A47" s="119" t="s">
        <v>63</v>
      </c>
      <c r="B47" s="138" t="s">
        <v>43</v>
      </c>
      <c r="C47" s="121">
        <v>3289</v>
      </c>
      <c r="D47" s="112"/>
    </row>
    <row r="48" spans="1:4" ht="11.25">
      <c r="A48" s="139" t="s">
        <v>64</v>
      </c>
      <c r="B48" s="138" t="s">
        <v>43</v>
      </c>
      <c r="C48" s="121">
        <v>3289</v>
      </c>
      <c r="D48" s="112"/>
    </row>
    <row r="49" spans="1:4" ht="11.25">
      <c r="A49" s="140" t="s">
        <v>65</v>
      </c>
      <c r="B49" s="138" t="s">
        <v>43</v>
      </c>
      <c r="C49" s="121">
        <v>4807.692307692308</v>
      </c>
      <c r="D49" s="112"/>
    </row>
    <row r="50" spans="1:4" ht="11.25">
      <c r="A50" s="140" t="s">
        <v>66</v>
      </c>
      <c r="B50" s="138" t="s">
        <v>43</v>
      </c>
      <c r="C50" s="121">
        <v>480.7692307692308</v>
      </c>
      <c r="D50" s="112"/>
    </row>
    <row r="51" spans="1:4" ht="11.25">
      <c r="A51" s="141" t="s">
        <v>67</v>
      </c>
      <c r="B51" s="138" t="s">
        <v>43</v>
      </c>
      <c r="C51" s="121">
        <v>307.6923076923077</v>
      </c>
      <c r="D51" s="112"/>
    </row>
    <row r="52" spans="1:4" ht="11.25">
      <c r="A52" s="119" t="s">
        <v>68</v>
      </c>
      <c r="B52" s="138" t="s">
        <v>43</v>
      </c>
      <c r="C52" s="121">
        <v>3392.980769230769</v>
      </c>
      <c r="D52" s="112"/>
    </row>
    <row r="53" spans="1:4" ht="11.25">
      <c r="A53" s="119" t="s">
        <v>69</v>
      </c>
      <c r="B53" s="138" t="s">
        <v>43</v>
      </c>
      <c r="C53" s="121">
        <v>0</v>
      </c>
      <c r="D53" s="112"/>
    </row>
    <row r="54" spans="1:4" ht="11.25">
      <c r="A54" s="119" t="s">
        <v>48</v>
      </c>
      <c r="B54" s="138" t="s">
        <v>43</v>
      </c>
      <c r="C54" s="142">
        <f>SUM(C45:C53)*0.1</f>
        <v>5237.913461538461</v>
      </c>
      <c r="D54" s="112"/>
    </row>
    <row r="55" spans="1:4" ht="12" thickBot="1">
      <c r="A55" s="123" t="s">
        <v>49</v>
      </c>
      <c r="B55" s="143"/>
      <c r="C55" s="144">
        <f>SUM(C45:C54)</f>
        <v>57617.04807692307</v>
      </c>
      <c r="D55" s="112"/>
    </row>
    <row r="56" spans="1:4" ht="11.25">
      <c r="A56" s="126" t="s">
        <v>50</v>
      </c>
      <c r="B56" s="145"/>
      <c r="C56" s="146"/>
      <c r="D56" s="112"/>
    </row>
    <row r="57" spans="1:4" ht="22.5">
      <c r="A57" s="119" t="s">
        <v>70</v>
      </c>
      <c r="B57" s="138" t="s">
        <v>52</v>
      </c>
      <c r="C57" s="121">
        <v>738.4615384615385</v>
      </c>
      <c r="D57" s="112"/>
    </row>
    <row r="58" spans="1:4" ht="11.25">
      <c r="A58" s="119" t="s">
        <v>71</v>
      </c>
      <c r="B58" s="138" t="s">
        <v>52</v>
      </c>
      <c r="C58" s="121">
        <v>0</v>
      </c>
      <c r="D58" s="112"/>
    </row>
    <row r="59" spans="1:4" ht="11.25">
      <c r="A59" s="119" t="s">
        <v>72</v>
      </c>
      <c r="B59" s="138" t="s">
        <v>52</v>
      </c>
      <c r="C59" s="121">
        <v>4000</v>
      </c>
      <c r="D59" s="112"/>
    </row>
    <row r="60" spans="1:4" ht="11.25">
      <c r="A60" s="119" t="s">
        <v>73</v>
      </c>
      <c r="B60" s="138" t="s">
        <v>52</v>
      </c>
      <c r="C60" s="147">
        <v>6496</v>
      </c>
      <c r="D60" s="112"/>
    </row>
    <row r="61" spans="1:4" ht="11.25">
      <c r="A61" s="129" t="s">
        <v>117</v>
      </c>
      <c r="B61" s="138"/>
      <c r="C61" s="147">
        <f>SUM(C57:C60)*0.1</f>
        <v>1123.446153846154</v>
      </c>
      <c r="D61" s="112"/>
    </row>
    <row r="62" spans="1:4" ht="12" thickBot="1">
      <c r="A62" s="123" t="s">
        <v>57</v>
      </c>
      <c r="B62" s="143"/>
      <c r="C62" s="148">
        <f>SUM(C57:C61)</f>
        <v>12357.907692307694</v>
      </c>
      <c r="D62" s="133" t="s">
        <v>58</v>
      </c>
    </row>
    <row r="63" spans="1:4" ht="12" thickBot="1">
      <c r="A63" s="134" t="s">
        <v>59</v>
      </c>
      <c r="B63" s="149"/>
      <c r="C63" s="150">
        <f>SUM(C62,C55)</f>
        <v>69974.95576923076</v>
      </c>
      <c r="D63" s="152">
        <v>78095.49423076923</v>
      </c>
    </row>
    <row r="64" spans="1:4" ht="12" thickBot="1">
      <c r="A64" s="113" t="s">
        <v>75</v>
      </c>
      <c r="B64" s="114" t="s">
        <v>39</v>
      </c>
      <c r="C64" s="115" t="s">
        <v>40</v>
      </c>
      <c r="D64" s="112"/>
    </row>
    <row r="65" spans="1:4" ht="11.25">
      <c r="A65" s="116" t="s">
        <v>41</v>
      </c>
      <c r="B65" s="117" t="s">
        <v>62</v>
      </c>
      <c r="C65" s="118"/>
      <c r="D65" s="112"/>
    </row>
    <row r="66" spans="1:4" ht="11.25">
      <c r="A66" s="119" t="s">
        <v>12</v>
      </c>
      <c r="B66" s="138" t="s">
        <v>43</v>
      </c>
      <c r="C66" s="121">
        <v>9152</v>
      </c>
      <c r="D66" s="112"/>
    </row>
    <row r="67" spans="1:4" ht="11.25">
      <c r="A67" s="119" t="s">
        <v>11</v>
      </c>
      <c r="B67" s="138" t="s">
        <v>43</v>
      </c>
      <c r="C67" s="121">
        <v>27660</v>
      </c>
      <c r="D67" s="112"/>
    </row>
    <row r="68" spans="1:4" ht="11.25">
      <c r="A68" s="119" t="s">
        <v>63</v>
      </c>
      <c r="B68" s="138" t="s">
        <v>43</v>
      </c>
      <c r="C68" s="121">
        <v>3289</v>
      </c>
      <c r="D68" s="112"/>
    </row>
    <row r="69" spans="1:4" ht="11.25">
      <c r="A69" s="139" t="s">
        <v>64</v>
      </c>
      <c r="B69" s="138" t="s">
        <v>43</v>
      </c>
      <c r="C69" s="121">
        <v>3289</v>
      </c>
      <c r="D69" s="112"/>
    </row>
    <row r="70" spans="1:4" ht="11.25">
      <c r="A70" s="140" t="s">
        <v>65</v>
      </c>
      <c r="B70" s="138" t="s">
        <v>43</v>
      </c>
      <c r="C70" s="121">
        <v>0</v>
      </c>
      <c r="D70" s="112"/>
    </row>
    <row r="71" spans="1:4" ht="11.25">
      <c r="A71" s="140" t="s">
        <v>66</v>
      </c>
      <c r="B71" s="138" t="s">
        <v>43</v>
      </c>
      <c r="C71" s="121">
        <v>0</v>
      </c>
      <c r="D71" s="112"/>
    </row>
    <row r="72" spans="1:4" ht="11.25">
      <c r="A72" s="141" t="s">
        <v>67</v>
      </c>
      <c r="B72" s="138" t="s">
        <v>43</v>
      </c>
      <c r="C72" s="121">
        <v>307.6923076923077</v>
      </c>
      <c r="D72" s="112"/>
    </row>
    <row r="73" spans="1:4" ht="11.25">
      <c r="A73" s="119" t="s">
        <v>68</v>
      </c>
      <c r="B73" s="138" t="s">
        <v>43</v>
      </c>
      <c r="C73" s="121">
        <v>3392.980769230769</v>
      </c>
      <c r="D73" s="112"/>
    </row>
    <row r="74" spans="1:4" ht="11.25">
      <c r="A74" s="119" t="s">
        <v>69</v>
      </c>
      <c r="B74" s="138" t="s">
        <v>43</v>
      </c>
      <c r="C74" s="121">
        <v>0</v>
      </c>
      <c r="D74" s="112"/>
    </row>
    <row r="75" spans="1:4" ht="11.25">
      <c r="A75" s="119" t="s">
        <v>48</v>
      </c>
      <c r="B75" s="138" t="s">
        <v>43</v>
      </c>
      <c r="C75" s="142">
        <f>SUM(C66:C74)*0.1</f>
        <v>4709.067307692308</v>
      </c>
      <c r="D75" s="112"/>
    </row>
    <row r="76" spans="1:4" ht="12" thickBot="1">
      <c r="A76" s="123" t="s">
        <v>49</v>
      </c>
      <c r="B76" s="143"/>
      <c r="C76" s="144">
        <f>SUM(C66:C75)</f>
        <v>51799.740384615376</v>
      </c>
      <c r="D76" s="112"/>
    </row>
    <row r="77" spans="1:4" ht="11.25">
      <c r="A77" s="126" t="s">
        <v>50</v>
      </c>
      <c r="B77" s="145"/>
      <c r="C77" s="146"/>
      <c r="D77" s="112"/>
    </row>
    <row r="78" spans="1:4" ht="22.5">
      <c r="A78" s="119" t="s">
        <v>70</v>
      </c>
      <c r="B78" s="138" t="s">
        <v>52</v>
      </c>
      <c r="C78" s="121">
        <v>738.4615384615385</v>
      </c>
      <c r="D78" s="112"/>
    </row>
    <row r="79" spans="1:4" ht="11.25">
      <c r="A79" s="119" t="s">
        <v>71</v>
      </c>
      <c r="B79" s="138" t="s">
        <v>52</v>
      </c>
      <c r="C79" s="121">
        <v>26250</v>
      </c>
      <c r="D79" s="112"/>
    </row>
    <row r="80" spans="1:4" ht="11.25">
      <c r="A80" s="119" t="s">
        <v>72</v>
      </c>
      <c r="B80" s="138" t="s">
        <v>52</v>
      </c>
      <c r="C80" s="121">
        <v>4000</v>
      </c>
      <c r="D80" s="112"/>
    </row>
    <row r="81" spans="1:4" ht="11.25">
      <c r="A81" s="119" t="s">
        <v>73</v>
      </c>
      <c r="B81" s="138" t="s">
        <v>52</v>
      </c>
      <c r="C81" s="147">
        <v>6496</v>
      </c>
      <c r="D81" s="112"/>
    </row>
    <row r="82" spans="1:4" ht="11.25">
      <c r="A82" s="129" t="s">
        <v>48</v>
      </c>
      <c r="B82" s="138"/>
      <c r="C82" s="147">
        <f>SUM(C78:C81)*0.1</f>
        <v>3748.446153846154</v>
      </c>
      <c r="D82" s="112"/>
    </row>
    <row r="83" spans="1:4" ht="12" thickBot="1">
      <c r="A83" s="123" t="s">
        <v>57</v>
      </c>
      <c r="B83" s="143"/>
      <c r="C83" s="148">
        <f>SUM(C78:C82)</f>
        <v>41232.907692307694</v>
      </c>
      <c r="D83" s="133" t="s">
        <v>58</v>
      </c>
    </row>
    <row r="84" spans="1:4" ht="12" thickBot="1">
      <c r="A84" s="134" t="s">
        <v>59</v>
      </c>
      <c r="B84" s="149"/>
      <c r="C84" s="150">
        <f>SUM(C83,C76)</f>
        <v>93032.64807692307</v>
      </c>
      <c r="D84" s="152">
        <v>101153.18653846152</v>
      </c>
    </row>
    <row r="85" spans="1:4" ht="12" thickBot="1">
      <c r="A85" s="113" t="s">
        <v>76</v>
      </c>
      <c r="B85" s="114" t="s">
        <v>39</v>
      </c>
      <c r="C85" s="115" t="s">
        <v>40</v>
      </c>
      <c r="D85" s="112"/>
    </row>
    <row r="86" spans="1:4" ht="11.25">
      <c r="A86" s="116" t="s">
        <v>41</v>
      </c>
      <c r="B86" s="117" t="s">
        <v>62</v>
      </c>
      <c r="C86" s="118"/>
      <c r="D86" s="112"/>
    </row>
    <row r="87" spans="1:4" ht="11.25">
      <c r="A87" s="119" t="s">
        <v>12</v>
      </c>
      <c r="B87" s="138" t="s">
        <v>77</v>
      </c>
      <c r="C87" s="121">
        <v>9152</v>
      </c>
      <c r="D87" s="112"/>
    </row>
    <row r="88" spans="1:4" ht="11.25">
      <c r="A88" s="119" t="s">
        <v>11</v>
      </c>
      <c r="B88" s="138" t="s">
        <v>77</v>
      </c>
      <c r="C88" s="121">
        <v>27660</v>
      </c>
      <c r="D88" s="112"/>
    </row>
    <row r="89" spans="1:4" ht="11.25">
      <c r="A89" s="119" t="s">
        <v>63</v>
      </c>
      <c r="B89" s="138" t="s">
        <v>77</v>
      </c>
      <c r="C89" s="121">
        <v>3289</v>
      </c>
      <c r="D89" s="112"/>
    </row>
    <row r="90" spans="1:4" ht="11.25">
      <c r="A90" s="139" t="s">
        <v>64</v>
      </c>
      <c r="B90" s="138" t="s">
        <v>77</v>
      </c>
      <c r="C90" s="121">
        <v>3289</v>
      </c>
      <c r="D90" s="112"/>
    </row>
    <row r="91" spans="1:4" ht="11.25">
      <c r="A91" s="140" t="s">
        <v>65</v>
      </c>
      <c r="B91" s="138" t="s">
        <v>77</v>
      </c>
      <c r="C91" s="121">
        <v>0</v>
      </c>
      <c r="D91" s="112"/>
    </row>
    <row r="92" spans="1:4" ht="11.25">
      <c r="A92" s="140" t="s">
        <v>66</v>
      </c>
      <c r="B92" s="138" t="s">
        <v>77</v>
      </c>
      <c r="C92" s="121">
        <v>0</v>
      </c>
      <c r="D92" s="112"/>
    </row>
    <row r="93" spans="1:4" ht="11.25">
      <c r="A93" s="141" t="s">
        <v>67</v>
      </c>
      <c r="B93" s="138" t="s">
        <v>77</v>
      </c>
      <c r="C93" s="121">
        <v>308</v>
      </c>
      <c r="D93" s="112"/>
    </row>
    <row r="94" spans="1:4" ht="11.25">
      <c r="A94" s="119" t="s">
        <v>68</v>
      </c>
      <c r="B94" s="138" t="s">
        <v>77</v>
      </c>
      <c r="C94" s="121">
        <v>3392.980769230769</v>
      </c>
      <c r="D94" s="112"/>
    </row>
    <row r="95" spans="1:4" ht="11.25">
      <c r="A95" s="119" t="s">
        <v>69</v>
      </c>
      <c r="B95" s="138" t="s">
        <v>77</v>
      </c>
      <c r="C95" s="121">
        <v>0</v>
      </c>
      <c r="D95" s="112"/>
    </row>
    <row r="96" spans="1:4" ht="11.25">
      <c r="A96" s="119" t="s">
        <v>48</v>
      </c>
      <c r="B96" s="138" t="s">
        <v>77</v>
      </c>
      <c r="C96" s="142">
        <f>SUM(C87:C95)*0.1</f>
        <v>4709.098076923076</v>
      </c>
      <c r="D96" s="112"/>
    </row>
    <row r="97" spans="1:4" ht="12" thickBot="1">
      <c r="A97" s="123" t="s">
        <v>49</v>
      </c>
      <c r="B97" s="143"/>
      <c r="C97" s="144">
        <f>SUM(C87:C96)</f>
        <v>51800.07884615384</v>
      </c>
      <c r="D97" s="112"/>
    </row>
    <row r="98" spans="1:4" ht="11.25">
      <c r="A98" s="126" t="s">
        <v>50</v>
      </c>
      <c r="B98" s="145"/>
      <c r="C98" s="146"/>
      <c r="D98" s="112"/>
    </row>
    <row r="99" spans="1:4" ht="22.5">
      <c r="A99" s="119" t="s">
        <v>70</v>
      </c>
      <c r="B99" s="138" t="s">
        <v>78</v>
      </c>
      <c r="C99" s="121">
        <v>738.4615384615385</v>
      </c>
      <c r="D99" s="112"/>
    </row>
    <row r="100" spans="1:4" ht="11.25">
      <c r="A100" s="119" t="s">
        <v>71</v>
      </c>
      <c r="B100" s="138" t="s">
        <v>78</v>
      </c>
      <c r="C100" s="121">
        <v>0</v>
      </c>
      <c r="D100" s="112"/>
    </row>
    <row r="101" spans="1:4" ht="11.25">
      <c r="A101" s="119" t="s">
        <v>72</v>
      </c>
      <c r="B101" s="138" t="s">
        <v>78</v>
      </c>
      <c r="C101" s="121">
        <v>4000</v>
      </c>
      <c r="D101" s="112"/>
    </row>
    <row r="102" spans="1:4" ht="11.25">
      <c r="A102" s="119" t="s">
        <v>73</v>
      </c>
      <c r="B102" s="138" t="s">
        <v>78</v>
      </c>
      <c r="C102" s="147">
        <v>6496</v>
      </c>
      <c r="D102" s="112"/>
    </row>
    <row r="103" spans="1:4" ht="11.25">
      <c r="A103" s="129" t="s">
        <v>48</v>
      </c>
      <c r="B103" s="138"/>
      <c r="C103" s="147">
        <f>SUM(C99:C102)*0.1</f>
        <v>1123.446153846154</v>
      </c>
      <c r="D103" s="112"/>
    </row>
    <row r="104" spans="1:4" ht="12" thickBot="1">
      <c r="A104" s="123" t="s">
        <v>57</v>
      </c>
      <c r="B104" s="143"/>
      <c r="C104" s="148">
        <f>SUM(C99:C103)</f>
        <v>12357.907692307694</v>
      </c>
      <c r="D104" s="133" t="s">
        <v>58</v>
      </c>
    </row>
    <row r="105" spans="1:4" ht="12" thickBot="1">
      <c r="A105" s="134" t="s">
        <v>59</v>
      </c>
      <c r="B105" s="149"/>
      <c r="C105" s="150">
        <f>SUM(C104,C97)</f>
        <v>64157.98653846153</v>
      </c>
      <c r="D105" s="153">
        <v>72278.18653846154</v>
      </c>
    </row>
    <row r="106" spans="1:4" ht="12" thickBot="1">
      <c r="A106" s="242" t="s">
        <v>79</v>
      </c>
      <c r="B106" s="243"/>
      <c r="C106" s="244"/>
      <c r="D106" s="112"/>
    </row>
    <row r="107" spans="1:4" ht="12" thickBot="1">
      <c r="A107" s="113" t="s">
        <v>80</v>
      </c>
      <c r="B107" s="114" t="s">
        <v>39</v>
      </c>
      <c r="C107" s="115" t="s">
        <v>40</v>
      </c>
      <c r="D107" s="112"/>
    </row>
    <row r="108" spans="1:4" ht="11.25">
      <c r="A108" s="116" t="s">
        <v>41</v>
      </c>
      <c r="B108" s="117" t="s">
        <v>62</v>
      </c>
      <c r="C108" s="118"/>
      <c r="D108" s="112"/>
    </row>
    <row r="109" spans="1:4" ht="11.25">
      <c r="A109" s="140" t="s">
        <v>81</v>
      </c>
      <c r="B109" s="138" t="s">
        <v>77</v>
      </c>
      <c r="C109" s="154">
        <v>11440</v>
      </c>
      <c r="D109" s="112"/>
    </row>
    <row r="110" spans="1:4" ht="11.25">
      <c r="A110" s="140" t="s">
        <v>11</v>
      </c>
      <c r="B110" s="138" t="s">
        <v>77</v>
      </c>
      <c r="C110" s="154">
        <v>69150</v>
      </c>
      <c r="D110" s="112"/>
    </row>
    <row r="111" spans="1:4" ht="11.25">
      <c r="A111" s="140" t="s">
        <v>63</v>
      </c>
      <c r="B111" s="138" t="s">
        <v>77</v>
      </c>
      <c r="C111" s="154">
        <v>8643.75</v>
      </c>
      <c r="D111" s="112"/>
    </row>
    <row r="112" spans="1:4" ht="11.25">
      <c r="A112" s="139" t="s">
        <v>64</v>
      </c>
      <c r="B112" s="138" t="s">
        <v>77</v>
      </c>
      <c r="C112" s="154">
        <v>8643.75</v>
      </c>
      <c r="D112" s="112"/>
    </row>
    <row r="113" spans="1:4" ht="11.25">
      <c r="A113" s="140" t="s">
        <v>26</v>
      </c>
      <c r="B113" s="138" t="s">
        <v>77</v>
      </c>
      <c r="C113" s="154">
        <v>17643.5</v>
      </c>
      <c r="D113" s="112"/>
    </row>
    <row r="114" spans="1:4" ht="11.25">
      <c r="A114" s="140" t="s">
        <v>82</v>
      </c>
      <c r="B114" s="138" t="s">
        <v>77</v>
      </c>
      <c r="C114" s="154">
        <v>8821.75</v>
      </c>
      <c r="D114" s="112"/>
    </row>
    <row r="115" spans="1:4" ht="11.25">
      <c r="A115" s="140" t="s">
        <v>83</v>
      </c>
      <c r="B115" s="138" t="s">
        <v>77</v>
      </c>
      <c r="C115" s="154">
        <v>4410.875</v>
      </c>
      <c r="D115" s="112"/>
    </row>
    <row r="116" spans="1:4" ht="11.25">
      <c r="A116" s="140" t="s">
        <v>67</v>
      </c>
      <c r="B116" s="138" t="s">
        <v>77</v>
      </c>
      <c r="C116" s="154">
        <v>240</v>
      </c>
      <c r="D116" s="112"/>
    </row>
    <row r="117" spans="1:4" ht="11.25">
      <c r="A117" s="140" t="s">
        <v>65</v>
      </c>
      <c r="B117" s="138" t="s">
        <v>77</v>
      </c>
      <c r="C117" s="154">
        <v>12500</v>
      </c>
      <c r="D117" s="112"/>
    </row>
    <row r="118" spans="1:4" ht="11.25">
      <c r="A118" s="140" t="s">
        <v>66</v>
      </c>
      <c r="B118" s="138" t="s">
        <v>77</v>
      </c>
      <c r="C118" s="154">
        <v>625</v>
      </c>
      <c r="D118" s="112"/>
    </row>
    <row r="119" spans="1:4" ht="11.25">
      <c r="A119" s="119" t="s">
        <v>48</v>
      </c>
      <c r="B119" s="138" t="s">
        <v>77</v>
      </c>
      <c r="C119" s="154">
        <f>+SUM(C109:C118)*0.1</f>
        <v>14211.862500000001</v>
      </c>
      <c r="D119" s="112"/>
    </row>
    <row r="120" spans="1:4" ht="12" thickBot="1">
      <c r="A120" s="123" t="s">
        <v>49</v>
      </c>
      <c r="B120" s="143"/>
      <c r="C120" s="148">
        <f>SUM(C109:C119)</f>
        <v>156330.4875</v>
      </c>
      <c r="D120" s="112"/>
    </row>
    <row r="121" spans="1:4" ht="11.25">
      <c r="A121" s="126" t="s">
        <v>50</v>
      </c>
      <c r="B121" s="145"/>
      <c r="C121" s="155"/>
      <c r="D121" s="112"/>
    </row>
    <row r="122" spans="1:4" ht="11.25">
      <c r="A122" s="140" t="s">
        <v>72</v>
      </c>
      <c r="B122" s="138" t="s">
        <v>78</v>
      </c>
      <c r="C122" s="154">
        <v>4000</v>
      </c>
      <c r="D122" s="112"/>
    </row>
    <row r="123" spans="1:4" ht="11.25">
      <c r="A123" s="140" t="s">
        <v>84</v>
      </c>
      <c r="B123" s="138" t="s">
        <v>78</v>
      </c>
      <c r="C123" s="154">
        <v>34104</v>
      </c>
      <c r="D123" s="112"/>
    </row>
    <row r="124" spans="1:4" ht="11.25">
      <c r="A124" s="156" t="s">
        <v>48</v>
      </c>
      <c r="B124" s="138"/>
      <c r="C124" s="154">
        <f>SUM(C122:C123)*0.1</f>
        <v>3810.4</v>
      </c>
      <c r="D124" s="112"/>
    </row>
    <row r="125" spans="1:4" ht="12" thickBot="1">
      <c r="A125" s="123" t="s">
        <v>57</v>
      </c>
      <c r="B125" s="143"/>
      <c r="C125" s="148">
        <f>SUM(C122:C124)</f>
        <v>41914.4</v>
      </c>
      <c r="D125" s="112"/>
    </row>
    <row r="126" spans="1:4" ht="12" thickBot="1">
      <c r="A126" s="134" t="s">
        <v>59</v>
      </c>
      <c r="B126" s="149"/>
      <c r="C126" s="150">
        <f>SUM(C125,C120)</f>
        <v>198244.88749999998</v>
      </c>
      <c r="D126" s="133" t="s">
        <v>58</v>
      </c>
    </row>
    <row r="127" spans="1:4" ht="12" thickBot="1">
      <c r="A127" s="113" t="s">
        <v>85</v>
      </c>
      <c r="B127" s="114" t="s">
        <v>39</v>
      </c>
      <c r="C127" s="115" t="s">
        <v>40</v>
      </c>
      <c r="D127" s="152">
        <v>198244.8875</v>
      </c>
    </row>
    <row r="128" spans="1:4" ht="11.25">
      <c r="A128" s="116" t="s">
        <v>41</v>
      </c>
      <c r="B128" s="117" t="s">
        <v>62</v>
      </c>
      <c r="C128" s="118"/>
      <c r="D128" s="112"/>
    </row>
    <row r="129" spans="1:4" ht="11.25">
      <c r="A129" s="140" t="s">
        <v>81</v>
      </c>
      <c r="B129" s="138" t="s">
        <v>77</v>
      </c>
      <c r="C129" s="154">
        <v>11440</v>
      </c>
      <c r="D129" s="112"/>
    </row>
    <row r="130" spans="1:4" ht="11.25">
      <c r="A130" s="140" t="s">
        <v>11</v>
      </c>
      <c r="B130" s="138" t="s">
        <v>77</v>
      </c>
      <c r="C130" s="154">
        <v>69150</v>
      </c>
      <c r="D130" s="112"/>
    </row>
    <row r="131" spans="1:4" ht="11.25">
      <c r="A131" s="140" t="s">
        <v>63</v>
      </c>
      <c r="B131" s="138" t="s">
        <v>77</v>
      </c>
      <c r="C131" s="154">
        <v>8643.75</v>
      </c>
      <c r="D131" s="112"/>
    </row>
    <row r="132" spans="1:4" ht="11.25">
      <c r="A132" s="139" t="s">
        <v>64</v>
      </c>
      <c r="B132" s="138" t="s">
        <v>77</v>
      </c>
      <c r="C132" s="154">
        <v>8643.75</v>
      </c>
      <c r="D132" s="112"/>
    </row>
    <row r="133" spans="1:4" ht="11.25">
      <c r="A133" s="140" t="s">
        <v>26</v>
      </c>
      <c r="B133" s="138" t="s">
        <v>77</v>
      </c>
      <c r="C133" s="154">
        <v>17643.5</v>
      </c>
      <c r="D133" s="112"/>
    </row>
    <row r="134" spans="1:4" ht="11.25">
      <c r="A134" s="140" t="s">
        <v>82</v>
      </c>
      <c r="B134" s="138" t="s">
        <v>77</v>
      </c>
      <c r="C134" s="154">
        <v>8821.75</v>
      </c>
      <c r="D134" s="112"/>
    </row>
    <row r="135" spans="1:4" ht="11.25">
      <c r="A135" s="140" t="s">
        <v>83</v>
      </c>
      <c r="B135" s="138" t="s">
        <v>77</v>
      </c>
      <c r="C135" s="154">
        <v>4410.875</v>
      </c>
      <c r="D135" s="112"/>
    </row>
    <row r="136" spans="1:4" ht="11.25">
      <c r="A136" s="140" t="s">
        <v>67</v>
      </c>
      <c r="B136" s="138" t="s">
        <v>77</v>
      </c>
      <c r="C136" s="154">
        <v>240</v>
      </c>
      <c r="D136" s="112"/>
    </row>
    <row r="137" spans="1:4" ht="11.25">
      <c r="A137" s="140" t="s">
        <v>65</v>
      </c>
      <c r="B137" s="138" t="s">
        <v>77</v>
      </c>
      <c r="C137" s="154">
        <v>0</v>
      </c>
      <c r="D137" s="112"/>
    </row>
    <row r="138" spans="1:4" ht="11.25">
      <c r="A138" s="140" t="s">
        <v>66</v>
      </c>
      <c r="B138" s="138" t="s">
        <v>77</v>
      </c>
      <c r="C138" s="154">
        <v>0</v>
      </c>
      <c r="D138" s="112"/>
    </row>
    <row r="139" spans="1:4" ht="11.25">
      <c r="A139" s="119" t="s">
        <v>48</v>
      </c>
      <c r="B139" s="138" t="s">
        <v>77</v>
      </c>
      <c r="C139" s="154">
        <f>SUM(C129:C138)*0.1</f>
        <v>12899.362500000001</v>
      </c>
      <c r="D139" s="112"/>
    </row>
    <row r="140" spans="1:4" ht="12" thickBot="1">
      <c r="A140" s="123" t="s">
        <v>49</v>
      </c>
      <c r="B140" s="143"/>
      <c r="C140" s="148">
        <f>SUM(C129:C139)</f>
        <v>141892.9875</v>
      </c>
      <c r="D140" s="112"/>
    </row>
    <row r="141" spans="1:4" ht="11.25">
      <c r="A141" s="126" t="s">
        <v>50</v>
      </c>
      <c r="B141" s="145"/>
      <c r="C141" s="155"/>
      <c r="D141" s="112"/>
    </row>
    <row r="142" spans="1:4" ht="11.25">
      <c r="A142" s="140" t="s">
        <v>72</v>
      </c>
      <c r="B142" s="138" t="s">
        <v>78</v>
      </c>
      <c r="C142" s="154">
        <v>4000</v>
      </c>
      <c r="D142" s="112"/>
    </row>
    <row r="143" spans="1:4" ht="11.25">
      <c r="A143" s="140" t="s">
        <v>84</v>
      </c>
      <c r="B143" s="138" t="s">
        <v>78</v>
      </c>
      <c r="C143" s="154">
        <v>34104</v>
      </c>
      <c r="D143" s="112"/>
    </row>
    <row r="144" spans="1:4" ht="11.25">
      <c r="A144" s="156"/>
      <c r="B144" s="138"/>
      <c r="C144" s="154">
        <f>SUM(C142:C143)*0.1</f>
        <v>3810.4</v>
      </c>
      <c r="D144" s="112"/>
    </row>
    <row r="145" spans="1:4" ht="12" thickBot="1">
      <c r="A145" s="123" t="s">
        <v>57</v>
      </c>
      <c r="B145" s="143"/>
      <c r="C145" s="148">
        <f>SUM(C142:C144)</f>
        <v>41914.4</v>
      </c>
      <c r="D145" s="133" t="s">
        <v>58</v>
      </c>
    </row>
    <row r="146" spans="1:4" ht="12" thickBot="1">
      <c r="A146" s="157" t="s">
        <v>59</v>
      </c>
      <c r="B146" s="145"/>
      <c r="C146" s="158">
        <f>SUM(C145,C140)</f>
        <v>183807.38749999998</v>
      </c>
      <c r="D146" s="152">
        <v>183807.3875</v>
      </c>
    </row>
    <row r="147" spans="1:4" ht="11.25">
      <c r="A147" s="159" t="s">
        <v>1272</v>
      </c>
      <c r="B147" s="117"/>
      <c r="C147" s="118"/>
      <c r="D147" s="112"/>
    </row>
    <row r="148" spans="1:4" ht="11.25" customHeight="1">
      <c r="A148" s="160" t="s">
        <v>1269</v>
      </c>
      <c r="B148" s="161"/>
      <c r="C148" s="162">
        <f>+AVERAGE(C42,C63,C84,C105)</f>
        <v>81503.88653846153</v>
      </c>
      <c r="D148" s="112"/>
    </row>
    <row r="149" spans="1:4" ht="11.25" customHeight="1">
      <c r="A149" s="160" t="s">
        <v>1270</v>
      </c>
      <c r="B149" s="161"/>
      <c r="C149" s="162">
        <f>+AVERAGE(C126,C146)</f>
        <v>191026.13749999998</v>
      </c>
      <c r="D149" s="112"/>
    </row>
    <row r="150" spans="1:4" ht="11.25" customHeight="1">
      <c r="A150" s="160" t="s">
        <v>1271</v>
      </c>
      <c r="B150" s="161"/>
      <c r="C150" s="162">
        <v>82142</v>
      </c>
      <c r="D150" s="112"/>
    </row>
  </sheetData>
  <sheetProtection password="CDB6" sheet="1" objects="1" scenarios="1"/>
  <mergeCells count="3">
    <mergeCell ref="A1:C1"/>
    <mergeCell ref="A21:C21"/>
    <mergeCell ref="A106:C10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showRowColHeaders="0" zoomScalePageLayoutView="0" workbookViewId="0" topLeftCell="A1">
      <selection activeCell="A1" sqref="A1:IV16384"/>
    </sheetView>
  </sheetViews>
  <sheetFormatPr defaultColWidth="0" defaultRowHeight="15" zeroHeight="1"/>
  <cols>
    <col min="1" max="6" width="11.421875" style="70" customWidth="1"/>
    <col min="7" max="16384" width="11.421875" style="70" hidden="1" customWidth="1"/>
  </cols>
  <sheetData>
    <row r="1" spans="1:6" ht="15">
      <c r="A1" s="245" t="s">
        <v>126</v>
      </c>
      <c r="B1" s="245"/>
      <c r="C1" s="245"/>
      <c r="D1" s="245"/>
      <c r="E1" s="245"/>
      <c r="F1" s="245"/>
    </row>
    <row r="2" spans="1:6" ht="84">
      <c r="A2" s="163" t="s">
        <v>118</v>
      </c>
      <c r="B2" s="164">
        <v>2.1</v>
      </c>
      <c r="C2" s="165" t="s">
        <v>119</v>
      </c>
      <c r="D2" s="166"/>
      <c r="E2" s="167"/>
      <c r="F2" s="168">
        <v>163</v>
      </c>
    </row>
    <row r="3" spans="1:6" ht="84">
      <c r="A3" s="169" t="s">
        <v>120</v>
      </c>
      <c r="B3" s="164">
        <v>2.1</v>
      </c>
      <c r="C3" s="170" t="s">
        <v>121</v>
      </c>
      <c r="D3" s="166"/>
      <c r="E3" s="167"/>
      <c r="F3" s="168">
        <v>280</v>
      </c>
    </row>
    <row r="4" spans="1:6" ht="156">
      <c r="A4" s="169" t="s">
        <v>122</v>
      </c>
      <c r="B4" s="171">
        <v>1</v>
      </c>
      <c r="C4" s="172" t="s">
        <v>123</v>
      </c>
      <c r="D4" s="166">
        <v>1500000</v>
      </c>
      <c r="E4" s="167"/>
      <c r="F4" s="168">
        <v>33333.333333333336</v>
      </c>
    </row>
    <row r="5" spans="1:6" ht="24">
      <c r="A5" s="169" t="s">
        <v>48</v>
      </c>
      <c r="B5" s="173">
        <v>0.1</v>
      </c>
      <c r="C5" s="172" t="s">
        <v>124</v>
      </c>
      <c r="D5" s="166">
        <v>150000</v>
      </c>
      <c r="E5" s="171">
        <v>0</v>
      </c>
      <c r="F5" s="168">
        <v>3333.333333333334</v>
      </c>
    </row>
    <row r="6" spans="1:6" ht="15.75" thickBot="1">
      <c r="A6" s="174" t="s">
        <v>125</v>
      </c>
      <c r="B6" s="175"/>
      <c r="C6" s="175"/>
      <c r="D6" s="176">
        <v>1650000</v>
      </c>
      <c r="E6" s="177">
        <v>0</v>
      </c>
      <c r="F6" s="178">
        <v>37109.66666666667</v>
      </c>
    </row>
    <row r="7" spans="1:6" ht="15">
      <c r="A7" s="245" t="s">
        <v>132</v>
      </c>
      <c r="B7" s="245"/>
      <c r="C7" s="245"/>
      <c r="D7" s="245"/>
      <c r="E7" s="245"/>
      <c r="F7" s="245"/>
    </row>
    <row r="8" spans="1:6" ht="84">
      <c r="A8" s="163" t="s">
        <v>118</v>
      </c>
      <c r="B8" s="167">
        <v>5</v>
      </c>
      <c r="C8" s="165" t="s">
        <v>119</v>
      </c>
      <c r="D8" s="179">
        <v>0</v>
      </c>
      <c r="E8" s="179"/>
      <c r="F8" s="180">
        <v>84</v>
      </c>
    </row>
    <row r="9" spans="1:6" ht="120">
      <c r="A9" s="169" t="s">
        <v>120</v>
      </c>
      <c r="B9" s="167">
        <v>21</v>
      </c>
      <c r="C9" s="172" t="s">
        <v>127</v>
      </c>
      <c r="D9" s="179">
        <v>0</v>
      </c>
      <c r="E9" s="179"/>
      <c r="F9" s="180">
        <v>606</v>
      </c>
    </row>
    <row r="10" spans="1:6" ht="204">
      <c r="A10" s="169" t="s">
        <v>128</v>
      </c>
      <c r="B10" s="167">
        <v>1</v>
      </c>
      <c r="C10" s="172" t="s">
        <v>129</v>
      </c>
      <c r="D10" s="179">
        <v>6200000</v>
      </c>
      <c r="E10" s="179"/>
      <c r="F10" s="180">
        <v>29807.69230769231</v>
      </c>
    </row>
    <row r="11" spans="1:6" ht="156">
      <c r="A11" s="169" t="s">
        <v>130</v>
      </c>
      <c r="B11" s="167">
        <v>4</v>
      </c>
      <c r="C11" s="172" t="s">
        <v>123</v>
      </c>
      <c r="D11" s="179">
        <v>640000</v>
      </c>
      <c r="E11" s="179"/>
      <c r="F11" s="180">
        <v>3076.923076923077</v>
      </c>
    </row>
    <row r="12" spans="1:6" ht="24">
      <c r="A12" s="169" t="s">
        <v>48</v>
      </c>
      <c r="B12" s="173">
        <v>0.1</v>
      </c>
      <c r="C12" s="172" t="s">
        <v>124</v>
      </c>
      <c r="D12" s="181">
        <v>684000</v>
      </c>
      <c r="E12" s="181"/>
      <c r="F12" s="182">
        <v>3288.4615384615386</v>
      </c>
    </row>
    <row r="13" spans="1:6" ht="15">
      <c r="A13" s="245" t="s">
        <v>131</v>
      </c>
      <c r="B13" s="245"/>
      <c r="C13" s="245"/>
      <c r="D13" s="245"/>
      <c r="E13" s="245"/>
      <c r="F13" s="245"/>
    </row>
    <row r="14" spans="1:6" ht="84">
      <c r="A14" s="163" t="s">
        <v>118</v>
      </c>
      <c r="B14" s="167">
        <v>5</v>
      </c>
      <c r="C14" s="165" t="s">
        <v>119</v>
      </c>
      <c r="D14" s="179">
        <v>0</v>
      </c>
      <c r="E14" s="179"/>
      <c r="F14" s="180">
        <v>109</v>
      </c>
    </row>
    <row r="15" spans="1:6" ht="120">
      <c r="A15" s="169" t="s">
        <v>120</v>
      </c>
      <c r="B15" s="167">
        <v>21</v>
      </c>
      <c r="C15" s="172" t="s">
        <v>127</v>
      </c>
      <c r="D15" s="179">
        <v>0</v>
      </c>
      <c r="E15" s="179"/>
      <c r="F15" s="180">
        <v>788</v>
      </c>
    </row>
    <row r="16" spans="1:6" ht="216">
      <c r="A16" s="169" t="s">
        <v>133</v>
      </c>
      <c r="B16" s="167">
        <v>1</v>
      </c>
      <c r="C16" s="172" t="s">
        <v>134</v>
      </c>
      <c r="D16" s="179">
        <v>2384600</v>
      </c>
      <c r="E16" s="179"/>
      <c r="F16" s="180">
        <v>119230</v>
      </c>
    </row>
    <row r="17" spans="1:6" ht="24">
      <c r="A17" s="169" t="s">
        <v>48</v>
      </c>
      <c r="B17" s="173">
        <v>0.1</v>
      </c>
      <c r="C17" s="172" t="s">
        <v>124</v>
      </c>
      <c r="D17" s="181">
        <v>238460</v>
      </c>
      <c r="E17" s="181">
        <v>0</v>
      </c>
      <c r="F17" s="182">
        <v>11923</v>
      </c>
    </row>
    <row r="18" ht="15"/>
  </sheetData>
  <sheetProtection password="CDB6" sheet="1" objects="1" scenarios="1"/>
  <mergeCells count="3">
    <mergeCell ref="A1:F1"/>
    <mergeCell ref="A7:F7"/>
    <mergeCell ref="A13:F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57"/>
  <sheetViews>
    <sheetView showRowColHeaders="0" tabSelected="1" zoomScalePageLayoutView="0" workbookViewId="0" topLeftCell="B1">
      <selection activeCell="B50" sqref="A50:IV65536"/>
    </sheetView>
  </sheetViews>
  <sheetFormatPr defaultColWidth="0" defaultRowHeight="15" zeroHeight="1"/>
  <cols>
    <col min="1" max="1" width="11.421875" style="1" hidden="1" customWidth="1"/>
    <col min="2" max="2" width="31.57421875" style="1" bestFit="1" customWidth="1"/>
    <col min="3" max="3" width="30.7109375" style="1" customWidth="1"/>
    <col min="4" max="4" width="2.00390625" style="1" customWidth="1"/>
    <col min="5" max="5" width="14.140625" style="1" customWidth="1"/>
    <col min="6" max="9" width="30.7109375" style="1" customWidth="1"/>
    <col min="10" max="10" width="11.421875" style="1" hidden="1" customWidth="1"/>
    <col min="11" max="11" width="12.57421875" style="1" hidden="1" customWidth="1"/>
    <col min="12" max="16384" width="11.421875" style="1" hidden="1" customWidth="1"/>
  </cols>
  <sheetData>
    <row r="1" spans="2:9" ht="11.25">
      <c r="B1" s="248"/>
      <c r="C1" s="248"/>
      <c r="D1" s="248"/>
      <c r="E1" s="248"/>
      <c r="F1" s="260"/>
      <c r="G1" s="260"/>
      <c r="H1" s="260"/>
      <c r="I1" s="260"/>
    </row>
    <row r="2" spans="2:9" ht="11.25">
      <c r="B2" s="61" t="s">
        <v>1277</v>
      </c>
      <c r="C2" s="52"/>
      <c r="D2" s="52"/>
      <c r="E2" s="52"/>
      <c r="F2" s="260"/>
      <c r="G2" s="260"/>
      <c r="H2" s="260"/>
      <c r="I2" s="260"/>
    </row>
    <row r="3" spans="2:9" ht="11.25">
      <c r="B3" s="52" t="s">
        <v>1274</v>
      </c>
      <c r="C3" s="52"/>
      <c r="D3" s="52"/>
      <c r="E3" s="52"/>
      <c r="F3" s="260"/>
      <c r="G3" s="260"/>
      <c r="H3" s="260"/>
      <c r="I3" s="260"/>
    </row>
    <row r="4" spans="2:9" ht="11.25">
      <c r="B4" s="52" t="s">
        <v>1275</v>
      </c>
      <c r="C4" s="52"/>
      <c r="D4" s="52"/>
      <c r="E4" s="52"/>
      <c r="F4" s="260"/>
      <c r="G4" s="260"/>
      <c r="H4" s="260"/>
      <c r="I4" s="260"/>
    </row>
    <row r="5" spans="2:9" ht="11.25">
      <c r="B5" s="52" t="s">
        <v>1278</v>
      </c>
      <c r="C5" s="52"/>
      <c r="D5" s="52"/>
      <c r="E5" s="52"/>
      <c r="F5" s="260"/>
      <c r="G5" s="260"/>
      <c r="H5" s="260"/>
      <c r="I5" s="260"/>
    </row>
    <row r="6" spans="2:9" ht="11.25">
      <c r="B6" s="52" t="s">
        <v>1276</v>
      </c>
      <c r="C6" s="52"/>
      <c r="D6" s="52"/>
      <c r="E6" s="52"/>
      <c r="F6" s="52"/>
      <c r="G6" s="52"/>
      <c r="H6" s="52"/>
      <c r="I6" s="248"/>
    </row>
    <row r="7" spans="2:9" ht="11.25">
      <c r="B7" s="52" t="s">
        <v>1279</v>
      </c>
      <c r="C7" s="52"/>
      <c r="D7" s="52"/>
      <c r="E7" s="52"/>
      <c r="F7" s="52"/>
      <c r="G7" s="52"/>
      <c r="H7" s="52"/>
      <c r="I7" s="248"/>
    </row>
    <row r="8" spans="2:9" ht="11.25">
      <c r="B8" s="52"/>
      <c r="C8" s="52"/>
      <c r="D8" s="52"/>
      <c r="E8" s="52"/>
      <c r="F8" s="52"/>
      <c r="G8" s="52"/>
      <c r="H8" s="52"/>
      <c r="I8" s="248"/>
    </row>
    <row r="9" spans="2:9" ht="11.25">
      <c r="B9" s="55" t="s">
        <v>1232</v>
      </c>
      <c r="C9" s="54">
        <f>$A$12</f>
        <v>8001</v>
      </c>
      <c r="D9" s="248"/>
      <c r="E9" s="248"/>
      <c r="F9" s="62" t="s">
        <v>1241</v>
      </c>
      <c r="G9" s="69" t="s">
        <v>1273</v>
      </c>
      <c r="H9" s="69" t="s">
        <v>1246</v>
      </c>
      <c r="I9" s="248"/>
    </row>
    <row r="10" spans="2:11" ht="11.25">
      <c r="B10" s="56" t="s">
        <v>0</v>
      </c>
      <c r="C10" s="56" t="s">
        <v>1</v>
      </c>
      <c r="D10" s="248"/>
      <c r="E10" s="248"/>
      <c r="F10" s="58" t="s">
        <v>7</v>
      </c>
      <c r="G10" s="58" t="s">
        <v>8</v>
      </c>
      <c r="H10" s="58" t="s">
        <v>9</v>
      </c>
      <c r="I10" s="248"/>
      <c r="J10" s="250"/>
      <c r="K10" s="250"/>
    </row>
    <row r="11" spans="1:9" ht="11.25">
      <c r="A11" s="1" t="str">
        <f>CONCATENATE(B11,C11)</f>
        <v>ATLANTICOBARRANQUILLA</v>
      </c>
      <c r="B11" s="65" t="s">
        <v>302</v>
      </c>
      <c r="C11" s="65" t="s">
        <v>304</v>
      </c>
      <c r="D11" s="248"/>
      <c r="E11" s="62" t="s">
        <v>1263</v>
      </c>
      <c r="F11" s="44">
        <f>IF(OR($B$11&lt;&gt;"CUNDINAMARCA"),'HOJA CANASTAS'!$C$20,IF($B$11="CUNDINAMARCA",'HOJA CANASTAS'!$C$150,FALSE))</f>
        <v>95363.31200000002</v>
      </c>
      <c r="G11" s="44">
        <f>+IF($G$9="Con Infraestructura y con Transporte",'HOJA CANASTAS'!$C$42,IF($G$9="Con Infraestructura y sin Transporte",'HOJA CANASTAS'!$C$63,IF($G$9="Sin Infraestructura y con Transporte",'HOJA CANASTAS'!$C$84,IF($G$9="Sin Infraestructura y sin Transporte",'HOJA CANASTAS'!$C$105,IF($G$9="Promedio",'HOJA CANASTAS'!$C$148,FALSE)))))</f>
        <v>81503.88653846153</v>
      </c>
      <c r="H11" s="44">
        <f>IF($H$9="Con Infraestructura",'HOJA CANASTAS'!$C$126,IF(SALIDA!$H$9="Sin Infraestructura",'HOJA CANASTAS'!$C$146,IF($H$9="PROMEDIO",'HOJA CANASTAS'!C149,FALSE)))</f>
        <v>198244.88749999998</v>
      </c>
      <c r="I11" s="248"/>
    </row>
    <row r="12" spans="1:9" ht="11.25">
      <c r="A12" s="1">
        <f>VLOOKUP($A$11,TIPO!$A$3:$B$1128,2,FALSE)</f>
        <v>8001</v>
      </c>
      <c r="B12" s="254"/>
      <c r="C12" s="254"/>
      <c r="D12" s="248"/>
      <c r="E12" s="246"/>
      <c r="F12" s="246" t="s">
        <v>1262</v>
      </c>
      <c r="G12" s="246"/>
      <c r="H12" s="246"/>
      <c r="I12" s="248"/>
    </row>
    <row r="13" spans="2:9" ht="11.25">
      <c r="B13" s="55" t="s">
        <v>3</v>
      </c>
      <c r="C13" s="54" t="str">
        <f>VLOOKUP($A$12,TIPO!$B$3:$E$1128,4,FALSE)</f>
        <v>CONTINUIDAD</v>
      </c>
      <c r="D13" s="248"/>
      <c r="E13" s="246"/>
      <c r="F13" s="58" t="s">
        <v>7</v>
      </c>
      <c r="G13" s="58" t="s">
        <v>8</v>
      </c>
      <c r="H13" s="58" t="s">
        <v>9</v>
      </c>
      <c r="I13" s="57" t="s">
        <v>59</v>
      </c>
    </row>
    <row r="14" spans="2:9" ht="12" thickBot="1">
      <c r="B14" s="255"/>
      <c r="C14" s="255"/>
      <c r="D14" s="248"/>
      <c r="E14" s="246"/>
      <c r="F14" s="3">
        <f>IF($C$13="CONTINUIDAD",VLOOKUP($A$12,'CUPOS SOSTENIBILIDAD'!$A$3:$G$219,4,FALSE),IF($C$13="AMPLIACION",0,FALSE))</f>
        <v>0</v>
      </c>
      <c r="G14" s="3">
        <f>IF($C$13="CONTINUIDAD",VLOOKUP($A$12,'CUPOS SOSTENIBILIDAD'!$A$3:$G$219,5,FALSE),IF($C$13="AMPLIACION",0,FALSE))</f>
        <v>0</v>
      </c>
      <c r="H14" s="3">
        <f>IF($C$13="CONTINUIDAD",VLOOKUP($A$12,'CUPOS SOSTENIBILIDAD'!$A$3:$G$219,6,FALSE),IF($C$13="AMPLIACION",0,FALSE))</f>
        <v>740</v>
      </c>
      <c r="I14" s="3">
        <f>+SUM(F14:H14)</f>
        <v>740</v>
      </c>
    </row>
    <row r="15" spans="2:11" ht="11.25">
      <c r="B15" s="32" t="s">
        <v>2</v>
      </c>
      <c r="C15" s="33">
        <f>VLOOKUP($A$12,'CONPES 123'!$A$3:$I$1123,4,FALSE)</f>
        <v>4819709152</v>
      </c>
      <c r="D15" s="248"/>
      <c r="E15" s="246"/>
      <c r="F15" s="246" t="s">
        <v>1265</v>
      </c>
      <c r="G15" s="246"/>
      <c r="H15" s="246"/>
      <c r="I15" s="248"/>
      <c r="J15" s="250"/>
      <c r="K15" s="250"/>
    </row>
    <row r="16" spans="2:9" ht="11.25">
      <c r="B16" s="34" t="s">
        <v>1231</v>
      </c>
      <c r="C16" s="37">
        <f>VLOOKUP($A$12,'CONPES 123'!$A$3:$I$1123,5,FALSE)</f>
        <v>2940022583</v>
      </c>
      <c r="D16" s="248"/>
      <c r="E16" s="246"/>
      <c r="F16" s="58" t="s">
        <v>7</v>
      </c>
      <c r="G16" s="58" t="s">
        <v>8</v>
      </c>
      <c r="H16" s="58" t="s">
        <v>9</v>
      </c>
      <c r="I16" s="248"/>
    </row>
    <row r="17" spans="2:9" ht="11.25">
      <c r="B17" s="35" t="s">
        <v>154</v>
      </c>
      <c r="C17" s="37">
        <f>VLOOKUP($A$12,'CONPES 123'!$A$3:$I$1123,6,FALSE)</f>
        <v>178422400</v>
      </c>
      <c r="D17" s="248"/>
      <c r="E17" s="62" t="s">
        <v>86</v>
      </c>
      <c r="F17" s="43">
        <f>IF(F18=0,0,1-F18)</f>
        <v>0.632</v>
      </c>
      <c r="G17" s="43">
        <f>IF(G18=0,0,1-G18)</f>
        <v>0.8160000000000001</v>
      </c>
      <c r="H17" s="43">
        <f>IF(H18=0,0,1-H18)</f>
        <v>0.51</v>
      </c>
      <c r="I17" s="248"/>
    </row>
    <row r="18" spans="2:9" ht="11.25">
      <c r="B18" s="35" t="s">
        <v>1229</v>
      </c>
      <c r="C18" s="37">
        <f>VLOOKUP($A$12,'CONPES 123'!$A$3:$I$1123,7,FALSE)</f>
        <v>1701264169</v>
      </c>
      <c r="D18" s="248"/>
      <c r="E18" s="62" t="s">
        <v>87</v>
      </c>
      <c r="F18" s="43">
        <f>IF($C$13="CONTINUIDAD",'CANASTAS ENTORNOS'!$E$12,0)</f>
        <v>0.368</v>
      </c>
      <c r="G18" s="43">
        <f>IF($C$13="CONTINUIDAD",'CANASTAS ENTORNOS'!$E$24,0)</f>
        <v>0.184</v>
      </c>
      <c r="H18" s="43">
        <f>IF($C$13="CONTINUIDAD",'CANASTAS ENTORNOS'!$E$35,0)</f>
        <v>0.49</v>
      </c>
      <c r="I18" s="248"/>
    </row>
    <row r="19" spans="2:9" ht="11.25">
      <c r="B19" s="35" t="s">
        <v>1230</v>
      </c>
      <c r="C19" s="37">
        <f>VLOOKUP($A$12,'CONPES 123'!$A$3:$I$1123,8,FALSE)</f>
        <v>0</v>
      </c>
      <c r="D19" s="248"/>
      <c r="E19" s="62" t="s">
        <v>59</v>
      </c>
      <c r="F19" s="41">
        <f>+F17+F18</f>
        <v>1</v>
      </c>
      <c r="G19" s="41">
        <f>+G17+G18</f>
        <v>1</v>
      </c>
      <c r="H19" s="41">
        <f>+H17+H18</f>
        <v>1</v>
      </c>
      <c r="I19" s="248"/>
    </row>
    <row r="20" spans="2:9" ht="12" thickBot="1">
      <c r="B20" s="36" t="s">
        <v>157</v>
      </c>
      <c r="C20" s="38">
        <f>VLOOKUP($A$12,'CONPES 123'!$A$3:$I$1123,9,FALSE)</f>
        <v>0</v>
      </c>
      <c r="D20" s="248"/>
      <c r="E20" s="246"/>
      <c r="F20" s="246" t="s">
        <v>1267</v>
      </c>
      <c r="G20" s="246"/>
      <c r="H20" s="246"/>
      <c r="I20" s="248"/>
    </row>
    <row r="21" spans="2:9" ht="11.25">
      <c r="B21" s="247"/>
      <c r="C21" s="247"/>
      <c r="D21" s="248"/>
      <c r="E21" s="246"/>
      <c r="F21" s="58" t="s">
        <v>7</v>
      </c>
      <c r="G21" s="58" t="s">
        <v>8</v>
      </c>
      <c r="H21" s="58" t="s">
        <v>9</v>
      </c>
      <c r="I21" s="57" t="s">
        <v>59</v>
      </c>
    </row>
    <row r="22" spans="2:9" ht="11.25">
      <c r="B22" s="55" t="s">
        <v>5</v>
      </c>
      <c r="C22" s="66">
        <v>6767650333</v>
      </c>
      <c r="D22" s="248"/>
      <c r="E22" s="246"/>
      <c r="F22" s="45">
        <f>+(F$14*F$11*$C$29+(F$14*F$11*$C$29*0.04))</f>
        <v>0</v>
      </c>
      <c r="G22" s="45">
        <f>+(G$14*G$11*$C$29+(G$14*G$11*$C$29*0.04))</f>
        <v>0</v>
      </c>
      <c r="H22" s="45">
        <f>+(H$14*H$11*$C$29+(H$14*H$11*$C$29*0.04))</f>
        <v>1678261919.62</v>
      </c>
      <c r="I22" s="45">
        <f>+SUM(F22:H22)</f>
        <v>1678261919.62</v>
      </c>
    </row>
    <row r="23" spans="2:9" ht="11.25">
      <c r="B23" s="55" t="s">
        <v>1248</v>
      </c>
      <c r="C23" s="54" t="str">
        <f>IF(C13="CONTINUIDAD","Unica",IF(AND(C13="AMPLIACION",$C$22&lt;'CANASTAS ENTORNOS'!$C$6),"A: Valor menor a $150.000.000",IF(AND(C13="AMPLIACION",$C$22&gt;'CANASTAS ENTORNOS'!$B$7,SALIDA!$C$22&lt;'CANASTAS ENTORNOS'!$C$7),"B: Valor entre $150.000.001 y $500.000.000",IF(AND(C13="AMPLIACION",$C$22&gt;'CANASTAS ENTORNOS'!$B$8),"C: Valor mayor a $500.000.001",FALSE))))</f>
        <v>Unica</v>
      </c>
      <c r="D23" s="248"/>
      <c r="E23" s="246"/>
      <c r="F23" s="246" t="s">
        <v>92</v>
      </c>
      <c r="G23" s="246"/>
      <c r="H23" s="246"/>
      <c r="I23" s="58"/>
    </row>
    <row r="24" spans="2:9" ht="11.25">
      <c r="B24" s="52"/>
      <c r="C24" s="52"/>
      <c r="D24" s="248"/>
      <c r="E24" s="246"/>
      <c r="F24" s="58" t="s">
        <v>7</v>
      </c>
      <c r="G24" s="58" t="s">
        <v>8</v>
      </c>
      <c r="H24" s="58" t="s">
        <v>9</v>
      </c>
      <c r="I24" s="58" t="s">
        <v>59</v>
      </c>
    </row>
    <row r="25" spans="2:11" ht="11.25">
      <c r="B25" s="259" t="str">
        <f>IF(C22=C16,"Usted se adhirio por el 61% del valor del CONPES 123",IF(C22=C15,"Usted se adhirio por el 100% del valor del CONPES 123",IF(AND(C22&lt;&gt;C15,C22&lt;&gt;C16),"Usted se adhirió por un valor diferente al 61% o al 100% del CONPES 123")))</f>
        <v>Usted se adhirió por un valor diferente al 61% o al 100% del CONPES 123</v>
      </c>
      <c r="C25" s="259"/>
      <c r="D25" s="248"/>
      <c r="E25" s="62" t="s">
        <v>86</v>
      </c>
      <c r="F25" s="45">
        <f>+F17*F$22</f>
        <v>0</v>
      </c>
      <c r="G25" s="45">
        <f>+IF(C22&lt;&gt;0,G17*G$22,0)</f>
        <v>0</v>
      </c>
      <c r="H25" s="45">
        <f>+H17*H$22</f>
        <v>855913579.0062</v>
      </c>
      <c r="I25" s="45">
        <f>+SUM(F25:H25)</f>
        <v>855913579.0062</v>
      </c>
      <c r="J25" s="250"/>
      <c r="K25" s="250"/>
    </row>
    <row r="26" spans="2:9" ht="11.25">
      <c r="B26" s="259"/>
      <c r="C26" s="259"/>
      <c r="D26" s="248"/>
      <c r="E26" s="62" t="s">
        <v>87</v>
      </c>
      <c r="F26" s="45">
        <f>+F18*F$22</f>
        <v>0</v>
      </c>
      <c r="G26" s="45">
        <f>IF(C22&lt;&gt;0,G18*G$22,0)</f>
        <v>0</v>
      </c>
      <c r="H26" s="45">
        <f>+H18*H$22</f>
        <v>822348340.6137999</v>
      </c>
      <c r="I26" s="45">
        <f>+SUM(F26:H26)</f>
        <v>822348340.6137999</v>
      </c>
    </row>
    <row r="27" spans="2:9" ht="11.25">
      <c r="B27" s="256"/>
      <c r="C27" s="256"/>
      <c r="D27" s="248"/>
      <c r="E27" s="62" t="s">
        <v>59</v>
      </c>
      <c r="F27" s="45">
        <f>+SUM(F25:F26)</f>
        <v>0</v>
      </c>
      <c r="G27" s="45">
        <f>+SUM(G25:G26)</f>
        <v>0</v>
      </c>
      <c r="H27" s="45">
        <f>+SUM(H25:H26)</f>
        <v>1678261919.62</v>
      </c>
      <c r="I27" s="45">
        <f>+SUM(I25:I26)</f>
        <v>1678261919.62</v>
      </c>
    </row>
    <row r="28" spans="2:9" ht="11.25">
      <c r="B28" s="52"/>
      <c r="C28" s="55" t="s">
        <v>6</v>
      </c>
      <c r="D28" s="248"/>
      <c r="E28" s="249"/>
      <c r="F28" s="246" t="s">
        <v>1266</v>
      </c>
      <c r="G28" s="246"/>
      <c r="H28" s="246"/>
      <c r="I28" s="248"/>
    </row>
    <row r="29" spans="2:9" ht="11.25">
      <c r="B29" s="55" t="s">
        <v>4</v>
      </c>
      <c r="C29" s="67">
        <v>11</v>
      </c>
      <c r="D29" s="248"/>
      <c r="E29" s="249"/>
      <c r="F29" s="58" t="s">
        <v>7</v>
      </c>
      <c r="G29" s="58" t="s">
        <v>8</v>
      </c>
      <c r="H29" s="58" t="s">
        <v>9</v>
      </c>
      <c r="I29" s="248"/>
    </row>
    <row r="30" spans="2:11" ht="15" customHeight="1">
      <c r="B30" s="257">
        <f>IF(C13="AMPLIACION","AMPLIACION",0)</f>
        <v>0</v>
      </c>
      <c r="C30" s="257"/>
      <c r="D30" s="248"/>
      <c r="E30" s="62" t="s">
        <v>86</v>
      </c>
      <c r="F30" s="43">
        <f>IF(F31=0,0,1-F31)</f>
        <v>0.39</v>
      </c>
      <c r="G30" s="43">
        <f>IF(G31=0,0,1-G31)</f>
        <v>0.39</v>
      </c>
      <c r="H30" s="43">
        <f>IF(H31=0,0,1-H31)</f>
        <v>0.41000000000000003</v>
      </c>
      <c r="I30" s="248"/>
      <c r="J30" s="250"/>
      <c r="K30" s="250"/>
    </row>
    <row r="31" spans="2:9" ht="11.25">
      <c r="B31" s="53" t="s">
        <v>88</v>
      </c>
      <c r="C31" s="59" t="str">
        <f>IF($C$13="AMPLIACION",0,IF(AND($C$13="CONTINUIDAD",C32&lt;0),"DEFICITARIO","SUPERAVITARIO"))</f>
        <v>SUPERAVITARIO</v>
      </c>
      <c r="D31" s="248"/>
      <c r="E31" s="62" t="s">
        <v>87</v>
      </c>
      <c r="F31" s="43">
        <f>+IF(OR(AND($C$13="AMPLIACION",SALIDA!$C$22&lt;'CANASTAS ENTORNOS'!$C$18),AND($C$31="SUPERAVITARIO",SALIDA!$C$22&lt;'CANASTAS ENTORNOS'!$C$18)),'CANASTAS ENTORNOS'!$E$6,IF(OR(AND($C$13="AMPLIACION",SALIDA!$C$22&gt;'CANASTAS ENTORNOS'!$B$7,SALIDA!$C$22&lt;'CANASTAS ENTORNOS'!$C$7),AND($C$31="SUPERAVITARIO",SALIDA!$C$22&gt;'CANASTAS ENTORNOS'!$B$7,SALIDA!$C$22&lt;'CANASTAS ENTORNOS'!$C$7)),'CANASTAS ENTORNOS'!$E$7,IF(OR(AND($C$13="AMPLIACION",SALIDA!$C$22&gt;'CANASTAS ENTORNOS'!$B$8),AND($C$31="SUPERAVITARIO",SALIDA!$C$22&gt;'CANASTAS ENTORNOS'!$B$8)),'CANASTAS ENTORNOS'!$E$8,0)))</f>
        <v>0.61</v>
      </c>
      <c r="G31" s="43">
        <f>+IF(OR(AND($C$13="AMPLIACION",SALIDA!$C$22&lt;'CANASTAS ENTORNOS'!$C$18),AND($C$31="SUPERAVITARIO",SALIDA!$C$22&lt;'CANASTAS ENTORNOS'!$C$18)),'CANASTAS ENTORNOS'!$E$18,IF(OR(AND($C$13="AMPLIACION",SALIDA!$C$22&gt;'CANASTAS ENTORNOS'!$B$7,SALIDA!$C$22&lt;'CANASTAS ENTORNOS'!$C$7),AND($C$31="SUPERAVITARIO",SALIDA!$C$22&gt;'CANASTAS ENTORNOS'!$B$7,SALIDA!$C$22&lt;'CANASTAS ENTORNOS'!$C$7)),'CANASTAS ENTORNOS'!$E$19,IF(OR(AND($C$13="AMPLIACION",SALIDA!$C$22&gt;'CANASTAS ENTORNOS'!$B$8),AND($C$31="SUPERAVITARIO",SALIDA!$C$22&gt;'CANASTAS ENTORNOS'!$B$8)),'CANASTAS ENTORNOS'!$E$20,0)))</f>
        <v>0.61</v>
      </c>
      <c r="H31" s="43">
        <f>+IF(OR(AND($C$13="AMPLIACION",SALIDA!$C$22&lt;'CANASTAS ENTORNOS'!$C$18),AND($C$31="SUPERAVITARIO",SALIDA!$C$22&lt;'CANASTAS ENTORNOS'!$C$18)),'CANASTAS ENTORNOS'!$E$29,IF(OR(AND($C$13="AMPLIACION",SALIDA!$C$22&gt;'CANASTAS ENTORNOS'!$B$7,SALIDA!$C$22&lt;'CANASTAS ENTORNOS'!$C$7),AND($C$31="SUPERAVITARIO",SALIDA!$C$22&gt;'CANASTAS ENTORNOS'!$B$7,SALIDA!$C$22&lt;'CANASTAS ENTORNOS'!$C$7)),'CANASTAS ENTORNOS'!$E$30,IF(OR(AND($C$13="AMPLIACION",SALIDA!$C$22&gt;'CANASTAS ENTORNOS'!$B$8),AND($C$31="SUPERAVITARIO",SALIDA!$C$22&gt;'CANASTAS ENTORNOS'!$B$8)),'CANASTAS ENTORNOS'!$E$31,0)))</f>
        <v>0.59</v>
      </c>
      <c r="I31" s="248"/>
    </row>
    <row r="32" spans="2:11" ht="11.25">
      <c r="B32" s="53" t="s">
        <v>91</v>
      </c>
      <c r="C32" s="60">
        <f>+IF(C13="AMPLIACION",0,C22-I26)</f>
        <v>5945301992.3862</v>
      </c>
      <c r="D32" s="248"/>
      <c r="E32" s="62" t="s">
        <v>59</v>
      </c>
      <c r="F32" s="41">
        <f>+SUM(F30:F31)</f>
        <v>1</v>
      </c>
      <c r="G32" s="41">
        <f>+SUM(G30:G31)</f>
        <v>1</v>
      </c>
      <c r="H32" s="41">
        <f>+SUM(H30:H31)</f>
        <v>1</v>
      </c>
      <c r="I32" s="248"/>
      <c r="K32" s="46"/>
    </row>
    <row r="33" spans="2:9" ht="11.25">
      <c r="B33" s="256"/>
      <c r="C33" s="256"/>
      <c r="D33" s="248"/>
      <c r="E33" s="246"/>
      <c r="F33" s="246" t="s">
        <v>93</v>
      </c>
      <c r="G33" s="246"/>
      <c r="H33" s="246"/>
      <c r="I33" s="248"/>
    </row>
    <row r="34" spans="2:9" ht="11.25">
      <c r="B34" s="246" t="s">
        <v>90</v>
      </c>
      <c r="C34" s="246"/>
      <c r="D34" s="248"/>
      <c r="E34" s="246"/>
      <c r="F34" s="58" t="s">
        <v>7</v>
      </c>
      <c r="G34" s="58" t="s">
        <v>8</v>
      </c>
      <c r="H34" s="58" t="s">
        <v>9</v>
      </c>
      <c r="I34" s="57" t="s">
        <v>59</v>
      </c>
    </row>
    <row r="35" spans="2:11" ht="11.25">
      <c r="B35" s="53" t="s">
        <v>7</v>
      </c>
      <c r="C35" s="68">
        <v>0</v>
      </c>
      <c r="D35" s="248"/>
      <c r="E35" s="62" t="s">
        <v>86</v>
      </c>
      <c r="F35" s="44">
        <f>IF(F30=0,0,F36*F30/F31)</f>
        <v>0</v>
      </c>
      <c r="G35" s="44">
        <f>IF(G30=0,0,G36*G30/G31)</f>
        <v>311689766.74837816</v>
      </c>
      <c r="H35" s="44">
        <f>IF(H30=0,0,H36*H30/H31)</f>
        <v>3792699599.8208785</v>
      </c>
      <c r="I35" s="45">
        <f>+SUM(F35:H35)</f>
        <v>4104389366.569257</v>
      </c>
      <c r="J35" s="250"/>
      <c r="K35" s="250"/>
    </row>
    <row r="36" spans="2:9" ht="11.25">
      <c r="B36" s="53" t="s">
        <v>8</v>
      </c>
      <c r="C36" s="68">
        <v>0.082</v>
      </c>
      <c r="D36" s="248"/>
      <c r="E36" s="62" t="s">
        <v>87</v>
      </c>
      <c r="F36" s="44">
        <f>+IF(C13="AMPLIACION",$C$22*$C$35,IF(C31="SUPERAVITARIO",$C$32*$C$35,0))</f>
        <v>0</v>
      </c>
      <c r="G36" s="44">
        <f>+IF(C13="AMPLIACION",$C$22*$C$36,IF(C31="SUPERAVITARIO",$C$32*$C$36,0))</f>
        <v>487514763.3756684</v>
      </c>
      <c r="H36" s="44">
        <f>+IF(C13="AMPLIACION",$C$22*$C$37,IF(C31="SUPERAVITARIO",$C$32*$C$37,0))</f>
        <v>5457787229.010531</v>
      </c>
      <c r="I36" s="45">
        <f>+SUM(F36:H36)</f>
        <v>5945301992.3862</v>
      </c>
    </row>
    <row r="37" spans="1:9" ht="11.25">
      <c r="A37" s="42">
        <f>SUM(C35:C37)</f>
        <v>1</v>
      </c>
      <c r="B37" s="53" t="s">
        <v>9</v>
      </c>
      <c r="C37" s="68">
        <v>0.918</v>
      </c>
      <c r="D37" s="248"/>
      <c r="E37" s="62" t="s">
        <v>59</v>
      </c>
      <c r="F37" s="44">
        <f>+SUM(F35:F36)</f>
        <v>0</v>
      </c>
      <c r="G37" s="44">
        <f>+SUM(G35:G36)</f>
        <v>799204530.1240466</v>
      </c>
      <c r="H37" s="44">
        <f>+SUM(H35:H36)</f>
        <v>9250486828.83141</v>
      </c>
      <c r="I37" s="45">
        <f>+SUM(F37:H37)</f>
        <v>10049691358.955456</v>
      </c>
    </row>
    <row r="38" spans="2:9" ht="15" customHeight="1">
      <c r="B38" s="258">
        <f>SUM(C35:C37)</f>
        <v>1</v>
      </c>
      <c r="C38" s="258"/>
      <c r="D38" s="248"/>
      <c r="E38" s="246"/>
      <c r="F38" s="251" t="s">
        <v>94</v>
      </c>
      <c r="G38" s="251"/>
      <c r="H38" s="251"/>
      <c r="I38" s="52"/>
    </row>
    <row r="39" spans="2:9" s="5" customFormat="1" ht="11.25">
      <c r="B39" s="259" t="str">
        <f>+IF(B38=100%,"ASIGNACION CORRECTA",IF(B38=0%,"SIN ASIGNACION",IF(AND(B38&lt;&gt;0%,B38&lt;&gt;100%),"ASIGNACION INCORRECTA - LAS SUMA DEBE SER IGUAL A 100%",FALSE)))</f>
        <v>ASIGNACION CORRECTA</v>
      </c>
      <c r="C39" s="259"/>
      <c r="D39" s="248"/>
      <c r="E39" s="246"/>
      <c r="F39" s="58" t="s">
        <v>7</v>
      </c>
      <c r="G39" s="58" t="s">
        <v>8</v>
      </c>
      <c r="H39" s="58" t="s">
        <v>9</v>
      </c>
      <c r="I39" s="57" t="s">
        <v>59</v>
      </c>
    </row>
    <row r="40" spans="2:9" s="5" customFormat="1" ht="11.25">
      <c r="B40" s="259"/>
      <c r="C40" s="259"/>
      <c r="D40" s="248"/>
      <c r="E40" s="62" t="s">
        <v>86</v>
      </c>
      <c r="F40" s="44">
        <f aca="true" t="shared" si="0" ref="F40:H41">+F25+F35</f>
        <v>0</v>
      </c>
      <c r="G40" s="44">
        <f t="shared" si="0"/>
        <v>311689766.74837816</v>
      </c>
      <c r="H40" s="44">
        <f t="shared" si="0"/>
        <v>4648613178.827079</v>
      </c>
      <c r="I40" s="45">
        <f>+SUM(F40:H40)</f>
        <v>4960302945.575457</v>
      </c>
    </row>
    <row r="41" spans="2:9" s="5" customFormat="1" ht="11.25">
      <c r="B41" s="252"/>
      <c r="C41" s="252"/>
      <c r="D41" s="248"/>
      <c r="E41" s="62" t="s">
        <v>87</v>
      </c>
      <c r="F41" s="44">
        <f t="shared" si="0"/>
        <v>0</v>
      </c>
      <c r="G41" s="44">
        <f t="shared" si="0"/>
        <v>487514763.3756684</v>
      </c>
      <c r="H41" s="44">
        <f t="shared" si="0"/>
        <v>6280135569.624331</v>
      </c>
      <c r="I41" s="45">
        <f>+SUM(F41:H41)</f>
        <v>6767650333</v>
      </c>
    </row>
    <row r="42" spans="2:9" s="5" customFormat="1" ht="11.25">
      <c r="B42" s="253"/>
      <c r="C42" s="253"/>
      <c r="D42" s="248"/>
      <c r="E42" s="62" t="s">
        <v>59</v>
      </c>
      <c r="F42" s="44">
        <f>SUM(F40:F41)</f>
        <v>0</v>
      </c>
      <c r="G42" s="44">
        <f>SUM(G40:G41)</f>
        <v>799204530.1240466</v>
      </c>
      <c r="H42" s="44">
        <f>SUM(H40:H41)</f>
        <v>10928748748.45141</v>
      </c>
      <c r="I42" s="45">
        <f>+SUM(I40:I41)</f>
        <v>11727953278.575457</v>
      </c>
    </row>
    <row r="43" spans="2:9" s="5" customFormat="1" ht="11.25">
      <c r="B43" s="253"/>
      <c r="C43" s="253"/>
      <c r="D43" s="248"/>
      <c r="E43" s="248"/>
      <c r="F43" s="246" t="s">
        <v>1268</v>
      </c>
      <c r="G43" s="246"/>
      <c r="H43" s="246"/>
      <c r="I43" s="52"/>
    </row>
    <row r="44" spans="2:9" s="5" customFormat="1" ht="11.25">
      <c r="B44" s="253"/>
      <c r="C44" s="253"/>
      <c r="D44" s="248"/>
      <c r="E44" s="248"/>
      <c r="F44" s="58" t="s">
        <v>7</v>
      </c>
      <c r="G44" s="58" t="s">
        <v>8</v>
      </c>
      <c r="H44" s="58" t="s">
        <v>9</v>
      </c>
      <c r="I44" s="57" t="s">
        <v>59</v>
      </c>
    </row>
    <row r="45" spans="2:13" s="5" customFormat="1" ht="11.25">
      <c r="B45" s="253"/>
      <c r="C45" s="253"/>
      <c r="D45" s="248"/>
      <c r="E45" s="248"/>
      <c r="F45" s="49">
        <f>ROUNDDOWN($K$45,0)</f>
        <v>0</v>
      </c>
      <c r="G45" s="49">
        <f>ROUNDDOWN($L$45,0)</f>
        <v>855</v>
      </c>
      <c r="H45" s="49">
        <f>ROUNDDOWN($M$45,0)</f>
        <v>4072</v>
      </c>
      <c r="I45" s="49">
        <f>+F45+G45+H45</f>
        <v>4927</v>
      </c>
      <c r="K45" s="48">
        <f>+($F$37-($F$37*0.04))/($C$29*$F$11)</f>
        <v>0</v>
      </c>
      <c r="L45" s="48">
        <f>+($G$37-($G$37*0.04))/($C$29*$G$11)</f>
        <v>855.7721840630231</v>
      </c>
      <c r="M45" s="48">
        <f>+($H$37-($H$37*0.04))/($C$29*$H$11)</f>
        <v>4072.3129071994836</v>
      </c>
    </row>
    <row r="46" spans="2:9" s="5" customFormat="1" ht="11.25">
      <c r="B46" s="253"/>
      <c r="C46" s="253"/>
      <c r="D46" s="248"/>
      <c r="E46" s="248"/>
      <c r="F46" s="251" t="s">
        <v>1264</v>
      </c>
      <c r="G46" s="251"/>
      <c r="H46" s="251"/>
      <c r="I46" s="52"/>
    </row>
    <row r="47" spans="2:9" s="5" customFormat="1" ht="11.25">
      <c r="B47" s="253"/>
      <c r="C47" s="253"/>
      <c r="D47" s="248"/>
      <c r="E47" s="248"/>
      <c r="F47" s="58" t="s">
        <v>7</v>
      </c>
      <c r="G47" s="58" t="s">
        <v>8</v>
      </c>
      <c r="H47" s="58" t="s">
        <v>9</v>
      </c>
      <c r="I47" s="57" t="s">
        <v>59</v>
      </c>
    </row>
    <row r="48" spans="2:9" s="5" customFormat="1" ht="11.25">
      <c r="B48" s="253"/>
      <c r="C48" s="253"/>
      <c r="D48" s="248"/>
      <c r="E48" s="248"/>
      <c r="F48" s="49">
        <f>+F14+F45</f>
        <v>0</v>
      </c>
      <c r="G48" s="49">
        <f>+G14+G45</f>
        <v>855</v>
      </c>
      <c r="H48" s="49">
        <f>+H14+H45</f>
        <v>4812</v>
      </c>
      <c r="I48" s="49">
        <f>+SUM(F48:H48)</f>
        <v>5667</v>
      </c>
    </row>
    <row r="49" spans="2:9" s="5" customFormat="1" ht="11.25">
      <c r="B49" s="253"/>
      <c r="C49" s="253"/>
      <c r="D49" s="248"/>
      <c r="E49" s="248"/>
      <c r="F49" s="248"/>
      <c r="G49" s="248"/>
      <c r="H49" s="248"/>
      <c r="I49" s="248"/>
    </row>
    <row r="50" spans="2:4" s="5" customFormat="1" ht="11.25" hidden="1">
      <c r="B50" s="47"/>
      <c r="C50" s="47"/>
      <c r="D50" s="47"/>
    </row>
    <row r="51" spans="2:5" s="5" customFormat="1" ht="11.25" hidden="1">
      <c r="B51" s="47"/>
      <c r="C51" s="47"/>
      <c r="D51" s="47"/>
      <c r="E51" s="18"/>
    </row>
    <row r="52" spans="2:8" ht="11.25" hidden="1">
      <c r="B52" s="250" t="s">
        <v>95</v>
      </c>
      <c r="C52" s="250"/>
      <c r="D52" s="250"/>
      <c r="E52" s="250"/>
      <c r="F52" s="250"/>
      <c r="G52" s="250"/>
      <c r="H52" s="250"/>
    </row>
    <row r="53" spans="2:8" ht="15" customHeight="1" hidden="1">
      <c r="B53" s="250" t="s">
        <v>7</v>
      </c>
      <c r="C53" s="250"/>
      <c r="D53" s="50"/>
      <c r="E53" s="250" t="s">
        <v>8</v>
      </c>
      <c r="F53" s="250"/>
      <c r="G53" s="250" t="s">
        <v>9</v>
      </c>
      <c r="H53" s="250"/>
    </row>
    <row r="54" spans="2:8" ht="11.25" hidden="1">
      <c r="B54" s="1" t="s">
        <v>10</v>
      </c>
      <c r="C54" s="3">
        <v>100</v>
      </c>
      <c r="D54" s="5"/>
      <c r="E54" s="1" t="s">
        <v>10</v>
      </c>
      <c r="F54" s="3">
        <v>311</v>
      </c>
      <c r="G54" s="1" t="s">
        <v>22</v>
      </c>
      <c r="H54" s="3">
        <v>311</v>
      </c>
    </row>
    <row r="55" spans="2:8" ht="11.25" hidden="1">
      <c r="B55" s="1" t="s">
        <v>98</v>
      </c>
      <c r="C55" s="22">
        <f>+C54/15</f>
        <v>6.666666666666667</v>
      </c>
      <c r="D55" s="51"/>
      <c r="E55" s="1" t="s">
        <v>99</v>
      </c>
      <c r="F55" s="22">
        <f>+F54/14</f>
        <v>22.214285714285715</v>
      </c>
      <c r="G55" s="1" t="s">
        <v>100</v>
      </c>
      <c r="H55" s="22">
        <f>+H54/15</f>
        <v>20.733333333333334</v>
      </c>
    </row>
    <row r="56" spans="2:8" ht="11.25" hidden="1">
      <c r="B56" s="1" t="s">
        <v>14</v>
      </c>
      <c r="C56" s="3">
        <v>0</v>
      </c>
      <c r="D56" s="5"/>
      <c r="E56" s="1" t="s">
        <v>17</v>
      </c>
      <c r="F56" s="3"/>
      <c r="G56" s="1" t="s">
        <v>24</v>
      </c>
      <c r="H56" s="3"/>
    </row>
    <row r="57" spans="2:8" ht="11.25" hidden="1">
      <c r="B57" s="1" t="s">
        <v>13</v>
      </c>
      <c r="C57" s="3" t="s">
        <v>116</v>
      </c>
      <c r="D57" s="5"/>
      <c r="E57" s="1" t="s">
        <v>19</v>
      </c>
      <c r="F57" s="3"/>
      <c r="G57" s="1" t="s">
        <v>25</v>
      </c>
      <c r="H57" s="3"/>
    </row>
    <row r="58" spans="2:8" ht="11.25" hidden="1">
      <c r="B58" s="1" t="s">
        <v>15</v>
      </c>
      <c r="C58" s="3"/>
      <c r="D58" s="5"/>
      <c r="E58" s="1" t="s">
        <v>20</v>
      </c>
      <c r="F58" s="3"/>
      <c r="G58" s="1" t="s">
        <v>30</v>
      </c>
      <c r="H58" s="3"/>
    </row>
    <row r="59" spans="2:8" ht="11.25" hidden="1">
      <c r="B59" s="1" t="s">
        <v>16</v>
      </c>
      <c r="C59" s="3"/>
      <c r="D59" s="5"/>
      <c r="E59" s="1" t="s">
        <v>21</v>
      </c>
      <c r="F59" s="3"/>
      <c r="G59" s="1" t="s">
        <v>27</v>
      </c>
      <c r="H59" s="3"/>
    </row>
    <row r="60" spans="4:8" ht="11.25" hidden="1">
      <c r="D60" s="5"/>
      <c r="G60" s="1" t="s">
        <v>28</v>
      </c>
      <c r="H60" s="3"/>
    </row>
    <row r="61" spans="7:8" ht="11.25" hidden="1">
      <c r="G61" s="1" t="s">
        <v>29</v>
      </c>
      <c r="H61" s="3"/>
    </row>
    <row r="62" ht="11.25" hidden="1">
      <c r="H62" s="5"/>
    </row>
    <row r="63" spans="2:8" ht="11.25" hidden="1">
      <c r="B63" s="250" t="s">
        <v>96</v>
      </c>
      <c r="C63" s="250"/>
      <c r="D63" s="250"/>
      <c r="E63" s="250"/>
      <c r="F63" s="250"/>
      <c r="G63" s="250"/>
      <c r="H63" s="250"/>
    </row>
    <row r="64" spans="2:8" ht="15" customHeight="1" hidden="1">
      <c r="B64" s="250" t="s">
        <v>7</v>
      </c>
      <c r="C64" s="250"/>
      <c r="D64" s="50"/>
      <c r="E64" s="250" t="s">
        <v>8</v>
      </c>
      <c r="F64" s="250"/>
      <c r="G64" s="250" t="s">
        <v>9</v>
      </c>
      <c r="H64" s="250"/>
    </row>
    <row r="65" spans="2:8" ht="11.25" hidden="1">
      <c r="B65" s="1" t="s">
        <v>10</v>
      </c>
      <c r="C65" s="3"/>
      <c r="D65" s="5"/>
      <c r="E65" s="1" t="s">
        <v>10</v>
      </c>
      <c r="F65" s="3"/>
      <c r="G65" s="1" t="s">
        <v>22</v>
      </c>
      <c r="H65" s="3"/>
    </row>
    <row r="66" spans="2:8" ht="11.25" hidden="1">
      <c r="B66" s="1" t="s">
        <v>98</v>
      </c>
      <c r="C66" s="3"/>
      <c r="D66" s="5"/>
      <c r="E66" s="1" t="s">
        <v>99</v>
      </c>
      <c r="F66" s="3"/>
      <c r="G66" s="1" t="s">
        <v>100</v>
      </c>
      <c r="H66" s="3"/>
    </row>
    <row r="67" spans="2:8" ht="11.25" hidden="1">
      <c r="B67" s="1" t="s">
        <v>14</v>
      </c>
      <c r="C67" s="3"/>
      <c r="D67" s="5"/>
      <c r="E67" s="1" t="s">
        <v>17</v>
      </c>
      <c r="F67" s="3"/>
      <c r="G67" s="1" t="s">
        <v>24</v>
      </c>
      <c r="H67" s="3"/>
    </row>
    <row r="68" spans="2:8" ht="11.25" hidden="1">
      <c r="B68" s="1" t="s">
        <v>13</v>
      </c>
      <c r="C68" s="3"/>
      <c r="D68" s="5"/>
      <c r="E68" s="1" t="s">
        <v>19</v>
      </c>
      <c r="F68" s="3"/>
      <c r="G68" s="1" t="s">
        <v>25</v>
      </c>
      <c r="H68" s="3"/>
    </row>
    <row r="69" spans="2:8" ht="11.25" hidden="1">
      <c r="B69" s="1" t="s">
        <v>15</v>
      </c>
      <c r="C69" s="3"/>
      <c r="D69" s="5"/>
      <c r="E69" s="1" t="s">
        <v>20</v>
      </c>
      <c r="F69" s="3"/>
      <c r="G69" s="1" t="s">
        <v>30</v>
      </c>
      <c r="H69" s="3"/>
    </row>
    <row r="70" spans="2:8" ht="11.25" hidden="1">
      <c r="B70" s="1" t="s">
        <v>16</v>
      </c>
      <c r="C70" s="3"/>
      <c r="D70" s="5"/>
      <c r="E70" s="1" t="s">
        <v>21</v>
      </c>
      <c r="F70" s="3"/>
      <c r="G70" s="1" t="s">
        <v>27</v>
      </c>
      <c r="H70" s="3"/>
    </row>
    <row r="71" spans="4:8" ht="11.25" hidden="1">
      <c r="D71" s="5"/>
      <c r="G71" s="1" t="s">
        <v>28</v>
      </c>
      <c r="H71" s="3"/>
    </row>
    <row r="72" spans="7:8" ht="11.25" hidden="1">
      <c r="G72" s="1" t="s">
        <v>29</v>
      </c>
      <c r="H72" s="3"/>
    </row>
    <row r="73" ht="11.25" hidden="1">
      <c r="H73" s="5"/>
    </row>
    <row r="74" spans="2:8" ht="11.25" hidden="1">
      <c r="B74" s="250" t="s">
        <v>97</v>
      </c>
      <c r="C74" s="250"/>
      <c r="D74" s="250"/>
      <c r="E74" s="250"/>
      <c r="F74" s="250"/>
      <c r="G74" s="250"/>
      <c r="H74" s="250"/>
    </row>
    <row r="75" spans="2:8" ht="15" customHeight="1" hidden="1">
      <c r="B75" s="250" t="s">
        <v>7</v>
      </c>
      <c r="C75" s="250"/>
      <c r="D75" s="50"/>
      <c r="E75" s="250" t="s">
        <v>8</v>
      </c>
      <c r="F75" s="250"/>
      <c r="G75" s="250" t="s">
        <v>9</v>
      </c>
      <c r="H75" s="250"/>
    </row>
    <row r="76" spans="2:8" ht="11.25" hidden="1">
      <c r="B76" s="1" t="s">
        <v>10</v>
      </c>
      <c r="C76" s="3"/>
      <c r="D76" s="3"/>
      <c r="E76" s="1" t="s">
        <v>10</v>
      </c>
      <c r="F76" s="3"/>
      <c r="G76" s="1" t="s">
        <v>22</v>
      </c>
      <c r="H76" s="3"/>
    </row>
    <row r="77" spans="2:8" ht="11.25" hidden="1">
      <c r="B77" s="1" t="s">
        <v>98</v>
      </c>
      <c r="C77" s="3"/>
      <c r="D77" s="3"/>
      <c r="E77" s="1" t="s">
        <v>18</v>
      </c>
      <c r="F77" s="3"/>
      <c r="G77" s="1" t="s">
        <v>23</v>
      </c>
      <c r="H77" s="3"/>
    </row>
    <row r="78" spans="2:8" ht="11.25" hidden="1">
      <c r="B78" s="1" t="s">
        <v>14</v>
      </c>
      <c r="C78" s="3"/>
      <c r="D78" s="3"/>
      <c r="E78" s="1" t="s">
        <v>17</v>
      </c>
      <c r="F78" s="3"/>
      <c r="G78" s="1" t="s">
        <v>24</v>
      </c>
      <c r="H78" s="3"/>
    </row>
    <row r="79" spans="2:8" ht="11.25" hidden="1">
      <c r="B79" s="1" t="s">
        <v>13</v>
      </c>
      <c r="C79" s="3"/>
      <c r="D79" s="3"/>
      <c r="E79" s="1" t="s">
        <v>19</v>
      </c>
      <c r="F79" s="3"/>
      <c r="G79" s="1" t="s">
        <v>25</v>
      </c>
      <c r="H79" s="3"/>
    </row>
    <row r="80" spans="2:8" ht="11.25" hidden="1">
      <c r="B80" s="1" t="s">
        <v>15</v>
      </c>
      <c r="C80" s="3"/>
      <c r="D80" s="3"/>
      <c r="E80" s="1" t="s">
        <v>20</v>
      </c>
      <c r="F80" s="3"/>
      <c r="G80" s="1" t="s">
        <v>30</v>
      </c>
      <c r="H80" s="3"/>
    </row>
    <row r="81" spans="2:8" ht="11.25" hidden="1">
      <c r="B81" s="1" t="s">
        <v>16</v>
      </c>
      <c r="C81" s="3"/>
      <c r="D81" s="3"/>
      <c r="E81" s="1" t="s">
        <v>21</v>
      </c>
      <c r="F81" s="3"/>
      <c r="G81" s="1" t="s">
        <v>27</v>
      </c>
      <c r="H81" s="3"/>
    </row>
    <row r="82" spans="7:8" ht="11.25" hidden="1">
      <c r="G82" s="1" t="s">
        <v>28</v>
      </c>
      <c r="H82" s="3"/>
    </row>
    <row r="83" spans="7:8" ht="11.25" hidden="1">
      <c r="G83" s="1" t="s">
        <v>29</v>
      </c>
      <c r="H83" s="3"/>
    </row>
    <row r="84" ht="11.25" hidden="1">
      <c r="H84" s="20"/>
    </row>
    <row r="85" spans="2:4" ht="11.25" hidden="1">
      <c r="B85" s="1" t="s">
        <v>31</v>
      </c>
      <c r="C85" s="2" t="s">
        <v>32</v>
      </c>
      <c r="D85" s="2"/>
    </row>
    <row r="86" spans="3:4" ht="11.25" hidden="1">
      <c r="C86" s="5"/>
      <c r="D86" s="5"/>
    </row>
    <row r="87" spans="2:8" ht="11.25" hidden="1">
      <c r="B87" s="250" t="s">
        <v>89</v>
      </c>
      <c r="C87" s="250"/>
      <c r="D87" s="250"/>
      <c r="E87" s="250"/>
      <c r="F87" s="250"/>
      <c r="G87" s="250"/>
      <c r="H87" s="250"/>
    </row>
    <row r="88" spans="2:8" ht="11.25" hidden="1">
      <c r="B88" s="250" t="s">
        <v>7</v>
      </c>
      <c r="C88" s="250"/>
      <c r="D88" s="50"/>
      <c r="E88" s="250" t="s">
        <v>8</v>
      </c>
      <c r="F88" s="250"/>
      <c r="G88" s="250" t="s">
        <v>9</v>
      </c>
      <c r="H88" s="250"/>
    </row>
    <row r="89" spans="2:8" ht="12" hidden="1" thickBot="1">
      <c r="B89" s="4" t="s">
        <v>33</v>
      </c>
      <c r="C89" s="4" t="s">
        <v>34</v>
      </c>
      <c r="D89" s="50"/>
      <c r="E89" s="4" t="s">
        <v>33</v>
      </c>
      <c r="F89" s="19" t="s">
        <v>35</v>
      </c>
      <c r="G89" s="4" t="s">
        <v>33</v>
      </c>
      <c r="H89" s="19" t="s">
        <v>36</v>
      </c>
    </row>
    <row r="90" spans="2:8" ht="11.25" hidden="1">
      <c r="B90" s="6" t="s">
        <v>41</v>
      </c>
      <c r="C90" s="3"/>
      <c r="D90" s="3"/>
      <c r="E90" s="6" t="s">
        <v>41</v>
      </c>
      <c r="F90" s="3"/>
      <c r="G90" s="6" t="s">
        <v>41</v>
      </c>
      <c r="H90" s="3"/>
    </row>
    <row r="91" spans="2:8" ht="22.5" hidden="1">
      <c r="B91" s="7" t="s">
        <v>42</v>
      </c>
      <c r="C91" s="3"/>
      <c r="D91" s="3"/>
      <c r="E91" s="7" t="s">
        <v>12</v>
      </c>
      <c r="F91" s="3"/>
      <c r="G91" s="14" t="s">
        <v>81</v>
      </c>
      <c r="H91" s="3"/>
    </row>
    <row r="92" spans="2:8" ht="11.25" hidden="1">
      <c r="B92" s="7" t="s">
        <v>11</v>
      </c>
      <c r="C92" s="3"/>
      <c r="D92" s="3"/>
      <c r="E92" s="7" t="s">
        <v>11</v>
      </c>
      <c r="F92" s="3"/>
      <c r="G92" s="14" t="s">
        <v>11</v>
      </c>
      <c r="H92" s="3"/>
    </row>
    <row r="93" spans="2:8" ht="11.25" hidden="1">
      <c r="B93" s="7" t="s">
        <v>44</v>
      </c>
      <c r="C93" s="3"/>
      <c r="D93" s="3"/>
      <c r="E93" s="7" t="s">
        <v>63</v>
      </c>
      <c r="F93" s="3"/>
      <c r="G93" s="14" t="s">
        <v>63</v>
      </c>
      <c r="H93" s="3"/>
    </row>
    <row r="94" spans="2:8" ht="11.25" hidden="1">
      <c r="B94" s="8" t="s">
        <v>45</v>
      </c>
      <c r="C94" s="3"/>
      <c r="D94" s="3"/>
      <c r="E94" s="13" t="s">
        <v>64</v>
      </c>
      <c r="F94" s="3"/>
      <c r="G94" s="16" t="s">
        <v>64</v>
      </c>
      <c r="H94" s="3"/>
    </row>
    <row r="95" spans="2:8" ht="33.75" hidden="1">
      <c r="B95" s="8" t="s">
        <v>46</v>
      </c>
      <c r="C95" s="3"/>
      <c r="D95" s="3"/>
      <c r="E95" s="14" t="s">
        <v>65</v>
      </c>
      <c r="F95" s="3"/>
      <c r="G95" s="17" t="s">
        <v>26</v>
      </c>
      <c r="H95" s="3"/>
    </row>
    <row r="96" spans="2:8" ht="22.5" hidden="1">
      <c r="B96" s="8" t="s">
        <v>47</v>
      </c>
      <c r="C96" s="3"/>
      <c r="D96" s="3"/>
      <c r="E96" s="14" t="s">
        <v>66</v>
      </c>
      <c r="F96" s="3"/>
      <c r="G96" s="14" t="s">
        <v>82</v>
      </c>
      <c r="H96" s="3"/>
    </row>
    <row r="97" spans="2:8" ht="11.25" hidden="1">
      <c r="B97" s="7" t="s">
        <v>48</v>
      </c>
      <c r="C97" s="3"/>
      <c r="D97" s="3"/>
      <c r="E97" s="15" t="s">
        <v>67</v>
      </c>
      <c r="F97" s="3"/>
      <c r="G97" s="14" t="s">
        <v>83</v>
      </c>
      <c r="H97" s="3"/>
    </row>
    <row r="98" spans="2:8" ht="12" hidden="1" thickBot="1">
      <c r="B98" s="9" t="s">
        <v>49</v>
      </c>
      <c r="C98" s="3"/>
      <c r="D98" s="3"/>
      <c r="E98" s="7" t="s">
        <v>68</v>
      </c>
      <c r="F98" s="3"/>
      <c r="G98" s="14" t="s">
        <v>67</v>
      </c>
      <c r="H98" s="3"/>
    </row>
    <row r="99" spans="2:8" ht="33.75" hidden="1">
      <c r="B99" s="10" t="s">
        <v>50</v>
      </c>
      <c r="C99" s="3"/>
      <c r="D99" s="3"/>
      <c r="E99" s="7" t="s">
        <v>69</v>
      </c>
      <c r="F99" s="3"/>
      <c r="G99" s="14" t="s">
        <v>65</v>
      </c>
      <c r="H99" s="3"/>
    </row>
    <row r="100" spans="2:8" ht="22.5" hidden="1">
      <c r="B100" s="8" t="s">
        <v>51</v>
      </c>
      <c r="C100" s="3"/>
      <c r="D100" s="3"/>
      <c r="E100" s="7" t="s">
        <v>48</v>
      </c>
      <c r="F100" s="3"/>
      <c r="G100" s="14" t="s">
        <v>66</v>
      </c>
      <c r="H100" s="3"/>
    </row>
    <row r="101" spans="2:8" ht="34.5" hidden="1" thickBot="1">
      <c r="B101" s="7" t="s">
        <v>53</v>
      </c>
      <c r="C101" s="3"/>
      <c r="D101" s="3"/>
      <c r="E101" s="9" t="s">
        <v>49</v>
      </c>
      <c r="F101" s="3"/>
      <c r="G101" s="7" t="s">
        <v>48</v>
      </c>
      <c r="H101" s="3"/>
    </row>
    <row r="102" spans="2:8" ht="45.75" hidden="1" thickBot="1">
      <c r="B102" s="7" t="s">
        <v>54</v>
      </c>
      <c r="C102" s="3"/>
      <c r="D102" s="3"/>
      <c r="E102" s="10" t="s">
        <v>50</v>
      </c>
      <c r="F102" s="3"/>
      <c r="G102" s="9" t="s">
        <v>49</v>
      </c>
      <c r="H102" s="3"/>
    </row>
    <row r="103" spans="2:8" ht="90" hidden="1">
      <c r="B103" s="7" t="s">
        <v>55</v>
      </c>
      <c r="C103" s="3"/>
      <c r="D103" s="3"/>
      <c r="E103" s="7" t="s">
        <v>70</v>
      </c>
      <c r="F103" s="3"/>
      <c r="G103" s="10" t="s">
        <v>50</v>
      </c>
      <c r="H103" s="3"/>
    </row>
    <row r="104" spans="2:8" ht="33.75" hidden="1">
      <c r="B104" s="8" t="s">
        <v>56</v>
      </c>
      <c r="C104" s="3"/>
      <c r="D104" s="3"/>
      <c r="E104" s="7" t="s">
        <v>71</v>
      </c>
      <c r="F104" s="3"/>
      <c r="G104" s="14" t="s">
        <v>72</v>
      </c>
      <c r="H104" s="3"/>
    </row>
    <row r="105" spans="2:8" ht="23.25" hidden="1" thickBot="1">
      <c r="B105" s="11" t="s">
        <v>57</v>
      </c>
      <c r="C105" s="3"/>
      <c r="D105" s="3"/>
      <c r="E105" s="7" t="s">
        <v>72</v>
      </c>
      <c r="F105" s="3"/>
      <c r="G105" s="14" t="s">
        <v>84</v>
      </c>
      <c r="H105" s="3"/>
    </row>
    <row r="106" spans="2:8" ht="23.25" hidden="1" thickBot="1">
      <c r="B106" s="12" t="s">
        <v>59</v>
      </c>
      <c r="C106" s="3"/>
      <c r="D106" s="3"/>
      <c r="E106" s="7" t="s">
        <v>73</v>
      </c>
      <c r="F106" s="3"/>
      <c r="G106" s="11" t="s">
        <v>57</v>
      </c>
      <c r="H106" s="3"/>
    </row>
    <row r="107" spans="5:8" ht="23.25" hidden="1" thickBot="1">
      <c r="E107" s="11" t="s">
        <v>57</v>
      </c>
      <c r="F107" s="3"/>
      <c r="G107" s="12" t="s">
        <v>59</v>
      </c>
      <c r="H107" s="3"/>
    </row>
    <row r="108" spans="5:6" ht="12" hidden="1" thickBot="1">
      <c r="E108" s="12" t="s">
        <v>59</v>
      </c>
      <c r="F108" s="3"/>
    </row>
    <row r="109" ht="11.25" hidden="1"/>
    <row r="110" spans="2:8" ht="11.25" hidden="1">
      <c r="B110" s="250" t="s">
        <v>101</v>
      </c>
      <c r="C110" s="250"/>
      <c r="D110" s="250"/>
      <c r="E110" s="250"/>
      <c r="F110" s="250"/>
      <c r="G110" s="250"/>
      <c r="H110" s="250"/>
    </row>
    <row r="111" spans="2:8" ht="11.25" hidden="1">
      <c r="B111" s="250" t="s">
        <v>7</v>
      </c>
      <c r="C111" s="250"/>
      <c r="D111" s="50"/>
      <c r="E111" s="250" t="s">
        <v>8</v>
      </c>
      <c r="F111" s="250"/>
      <c r="G111" s="250" t="s">
        <v>9</v>
      </c>
      <c r="H111" s="250"/>
    </row>
    <row r="112" spans="2:8" ht="33.75" hidden="1">
      <c r="B112" s="25" t="s">
        <v>118</v>
      </c>
      <c r="C112" s="26"/>
      <c r="D112" s="26"/>
      <c r="E112" s="25" t="s">
        <v>118</v>
      </c>
      <c r="F112" s="26"/>
      <c r="G112" s="23" t="s">
        <v>118</v>
      </c>
      <c r="H112" s="26"/>
    </row>
    <row r="113" spans="2:8" ht="56.25" hidden="1">
      <c r="B113" s="7" t="s">
        <v>120</v>
      </c>
      <c r="C113" s="26"/>
      <c r="D113" s="26"/>
      <c r="E113" s="7" t="s">
        <v>120</v>
      </c>
      <c r="F113" s="26"/>
      <c r="G113" s="24" t="s">
        <v>120</v>
      </c>
      <c r="H113" s="26"/>
    </row>
    <row r="114" spans="2:8" ht="12" hidden="1">
      <c r="B114" s="7" t="s">
        <v>122</v>
      </c>
      <c r="C114" s="26"/>
      <c r="D114" s="26"/>
      <c r="E114" s="7" t="s">
        <v>128</v>
      </c>
      <c r="F114" s="26"/>
      <c r="G114" s="24" t="s">
        <v>133</v>
      </c>
      <c r="H114" s="26"/>
    </row>
    <row r="115" spans="2:8" ht="12" hidden="1">
      <c r="B115" s="7" t="s">
        <v>48</v>
      </c>
      <c r="C115" s="26"/>
      <c r="D115" s="26"/>
      <c r="E115" s="7" t="s">
        <v>130</v>
      </c>
      <c r="F115" s="26"/>
      <c r="G115" s="24" t="s">
        <v>48</v>
      </c>
      <c r="H115" s="26"/>
    </row>
    <row r="116" spans="2:8" ht="11.25" hidden="1">
      <c r="B116" s="21" t="s">
        <v>59</v>
      </c>
      <c r="C116" s="21"/>
      <c r="D116" s="50"/>
      <c r="E116" s="7" t="s">
        <v>48</v>
      </c>
      <c r="F116" s="26"/>
      <c r="G116" s="21"/>
      <c r="H116" s="21"/>
    </row>
    <row r="117" spans="2:8" ht="11.25" hidden="1">
      <c r="B117" s="21"/>
      <c r="C117" s="21"/>
      <c r="D117" s="50"/>
      <c r="E117" s="21"/>
      <c r="F117" s="21"/>
      <c r="G117" s="21"/>
      <c r="H117" s="21"/>
    </row>
    <row r="118" spans="2:8" ht="11.25" hidden="1">
      <c r="B118" s="21"/>
      <c r="C118" s="21"/>
      <c r="D118" s="50"/>
      <c r="E118" s="21"/>
      <c r="F118" s="21"/>
      <c r="G118" s="21"/>
      <c r="H118" s="21"/>
    </row>
    <row r="119" ht="11.25" hidden="1"/>
    <row r="120" spans="2:4" ht="11.25" hidden="1">
      <c r="B120" s="27" t="s">
        <v>102</v>
      </c>
      <c r="C120" s="27">
        <f>C77</f>
        <v>0</v>
      </c>
      <c r="D120" s="27"/>
    </row>
    <row r="121" spans="2:4" ht="11.25" hidden="1">
      <c r="B121" s="27" t="s">
        <v>103</v>
      </c>
      <c r="C121" s="28">
        <v>1650000</v>
      </c>
      <c r="D121" s="28"/>
    </row>
    <row r="122" spans="2:4" ht="11.25" hidden="1">
      <c r="B122" s="27" t="s">
        <v>59</v>
      </c>
      <c r="C122" s="27"/>
      <c r="D122" s="27"/>
    </row>
    <row r="123" ht="11.25" hidden="1"/>
    <row r="124" ht="11.25" hidden="1"/>
    <row r="125" spans="2:8" ht="11.25" hidden="1">
      <c r="B125" s="250" t="s">
        <v>135</v>
      </c>
      <c r="C125" s="250"/>
      <c r="D125" s="250"/>
      <c r="E125" s="250"/>
      <c r="F125" s="250"/>
      <c r="G125" s="250"/>
      <c r="H125" s="250"/>
    </row>
    <row r="126" spans="2:8" ht="11.25" hidden="1">
      <c r="B126" s="250" t="s">
        <v>107</v>
      </c>
      <c r="C126" s="250"/>
      <c r="D126" s="50"/>
      <c r="E126" s="250" t="s">
        <v>115</v>
      </c>
      <c r="F126" s="250"/>
      <c r="G126" s="250" t="s">
        <v>59</v>
      </c>
      <c r="H126" s="250"/>
    </row>
    <row r="127" spans="2:8" ht="11.25" hidden="1">
      <c r="B127" s="1" t="s">
        <v>104</v>
      </c>
      <c r="C127" s="3"/>
      <c r="D127" s="3"/>
      <c r="E127" s="1" t="s">
        <v>104</v>
      </c>
      <c r="F127" s="3"/>
      <c r="G127" s="1" t="s">
        <v>104</v>
      </c>
      <c r="H127" s="3"/>
    </row>
    <row r="128" spans="2:8" ht="11.25" hidden="1">
      <c r="B128" s="1" t="s">
        <v>105</v>
      </c>
      <c r="C128" s="3"/>
      <c r="D128" s="3"/>
      <c r="E128" s="1" t="s">
        <v>105</v>
      </c>
      <c r="F128" s="3"/>
      <c r="G128" s="1" t="s">
        <v>105</v>
      </c>
      <c r="H128" s="3"/>
    </row>
    <row r="129" spans="2:8" ht="11.25" hidden="1">
      <c r="B129" s="1" t="s">
        <v>106</v>
      </c>
      <c r="C129" s="3"/>
      <c r="D129" s="3"/>
      <c r="E129" s="1" t="s">
        <v>106</v>
      </c>
      <c r="F129" s="3"/>
      <c r="G129" s="1" t="s">
        <v>106</v>
      </c>
      <c r="H129" s="3"/>
    </row>
    <row r="130" spans="2:8" ht="11.25" hidden="1">
      <c r="B130" s="1" t="s">
        <v>59</v>
      </c>
      <c r="C130" s="3"/>
      <c r="D130" s="3"/>
      <c r="E130" s="1" t="s">
        <v>59</v>
      </c>
      <c r="F130" s="3"/>
      <c r="G130" s="1" t="s">
        <v>59</v>
      </c>
      <c r="H130" s="3"/>
    </row>
    <row r="131" ht="11.25" hidden="1"/>
    <row r="132" spans="2:8" ht="11.25" hidden="1">
      <c r="B132" s="1" t="s">
        <v>108</v>
      </c>
      <c r="C132" s="3"/>
      <c r="D132" s="3"/>
      <c r="E132" s="1" t="s">
        <v>112</v>
      </c>
      <c r="F132" s="2"/>
      <c r="G132" s="1" t="s">
        <v>136</v>
      </c>
      <c r="H132" s="2"/>
    </row>
    <row r="133" spans="2:8" ht="11.25" hidden="1">
      <c r="B133" s="1" t="s">
        <v>109</v>
      </c>
      <c r="C133" s="3"/>
      <c r="D133" s="3"/>
      <c r="E133" s="1" t="s">
        <v>113</v>
      </c>
      <c r="F133" s="2"/>
      <c r="G133" s="1" t="s">
        <v>137</v>
      </c>
      <c r="H133" s="2"/>
    </row>
    <row r="134" spans="2:8" ht="11.25" hidden="1">
      <c r="B134" s="1" t="s">
        <v>110</v>
      </c>
      <c r="C134" s="3"/>
      <c r="D134" s="3"/>
      <c r="E134" s="1" t="s">
        <v>114</v>
      </c>
      <c r="F134" s="2"/>
      <c r="G134" s="1" t="s">
        <v>138</v>
      </c>
      <c r="H134" s="2"/>
    </row>
    <row r="135" spans="2:8" ht="11.25" hidden="1">
      <c r="B135" s="1" t="s">
        <v>111</v>
      </c>
      <c r="C135" s="3"/>
      <c r="D135" s="3"/>
      <c r="E135" s="1" t="s">
        <v>59</v>
      </c>
      <c r="F135" s="2"/>
      <c r="G135" s="1" t="s">
        <v>59</v>
      </c>
      <c r="H135" s="2"/>
    </row>
    <row r="136" ht="11.25" hidden="1"/>
    <row r="137" spans="7:8" ht="11.25" hidden="1">
      <c r="G137" s="1" t="s">
        <v>139</v>
      </c>
      <c r="H137" s="2"/>
    </row>
    <row r="138" ht="11.25" hidden="1"/>
    <row r="139" spans="7:8" ht="11.25" hidden="1">
      <c r="G139" s="1" t="s">
        <v>140</v>
      </c>
      <c r="H139" s="3"/>
    </row>
    <row r="140" spans="7:8" ht="11.25" hidden="1">
      <c r="G140" s="1" t="s">
        <v>141</v>
      </c>
      <c r="H140" s="3"/>
    </row>
    <row r="141" spans="7:8" ht="11.25" hidden="1">
      <c r="G141" s="1" t="s">
        <v>142</v>
      </c>
      <c r="H141" s="3"/>
    </row>
    <row r="142" spans="7:8" ht="11.25" hidden="1">
      <c r="G142" s="1" t="s">
        <v>143</v>
      </c>
      <c r="H142" s="3"/>
    </row>
    <row r="143" ht="11.25" hidden="1"/>
    <row r="144" spans="2:8" ht="11.25" hidden="1">
      <c r="B144" s="250" t="s">
        <v>144</v>
      </c>
      <c r="C144" s="250"/>
      <c r="D144" s="250"/>
      <c r="E144" s="250"/>
      <c r="F144" s="250"/>
      <c r="G144" s="250"/>
      <c r="H144" s="250"/>
    </row>
    <row r="145" spans="2:8" ht="11.25" hidden="1">
      <c r="B145" s="250" t="s">
        <v>107</v>
      </c>
      <c r="C145" s="250"/>
      <c r="D145" s="50"/>
      <c r="E145" s="250" t="s">
        <v>115</v>
      </c>
      <c r="F145" s="250"/>
      <c r="G145" s="250" t="s">
        <v>59</v>
      </c>
      <c r="H145" s="250"/>
    </row>
    <row r="146" spans="2:8" ht="11.25" hidden="1">
      <c r="B146" s="1" t="s">
        <v>145</v>
      </c>
      <c r="C146" s="2"/>
      <c r="D146" s="2"/>
      <c r="E146" s="1" t="s">
        <v>145</v>
      </c>
      <c r="F146" s="2"/>
      <c r="G146" s="1" t="s">
        <v>145</v>
      </c>
      <c r="H146" s="3"/>
    </row>
    <row r="147" spans="2:8" ht="11.25" hidden="1">
      <c r="B147" s="1" t="s">
        <v>146</v>
      </c>
      <c r="C147" s="2"/>
      <c r="D147" s="2"/>
      <c r="E147" s="1" t="s">
        <v>146</v>
      </c>
      <c r="F147" s="2"/>
      <c r="G147" s="1" t="s">
        <v>146</v>
      </c>
      <c r="H147" s="3"/>
    </row>
    <row r="148" spans="2:8" ht="11.25" hidden="1">
      <c r="B148" s="1" t="s">
        <v>147</v>
      </c>
      <c r="C148" s="2"/>
      <c r="D148" s="2"/>
      <c r="E148" s="1" t="s">
        <v>147</v>
      </c>
      <c r="F148" s="2"/>
      <c r="G148" s="1" t="s">
        <v>147</v>
      </c>
      <c r="H148" s="3"/>
    </row>
    <row r="149" spans="2:8" ht="11.25" hidden="1">
      <c r="B149" s="1" t="s">
        <v>148</v>
      </c>
      <c r="C149" s="2"/>
      <c r="D149" s="2"/>
      <c r="E149" s="1" t="s">
        <v>148</v>
      </c>
      <c r="F149" s="2"/>
      <c r="G149" s="1" t="s">
        <v>148</v>
      </c>
      <c r="H149" s="3"/>
    </row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spans="1:38" ht="15" hidden="1">
      <c r="A219" s="1">
        <v>1</v>
      </c>
      <c r="B219" s="29" t="s">
        <v>158</v>
      </c>
      <c r="C219" s="1" t="str">
        <f aca="true" t="shared" si="1" ref="C219:C250">HLOOKUP($B$11,$F$219:$AL$348,A219,FALSE)</f>
        <v>ATLANTICO</v>
      </c>
      <c r="F219" s="31" t="s">
        <v>158</v>
      </c>
      <c r="G219" s="31" t="s">
        <v>170</v>
      </c>
      <c r="H219" s="31" t="s">
        <v>295</v>
      </c>
      <c r="I219" s="31" t="s">
        <v>302</v>
      </c>
      <c r="J219" s="31" t="s">
        <v>190</v>
      </c>
      <c r="K219" s="31" t="s">
        <v>373</v>
      </c>
      <c r="L219" s="31" t="s">
        <v>325</v>
      </c>
      <c r="M219" s="31" t="s">
        <v>195</v>
      </c>
      <c r="N219" s="31" t="s">
        <v>520</v>
      </c>
      <c r="O219" s="31" t="s">
        <v>536</v>
      </c>
      <c r="P219" s="31" t="s">
        <v>554</v>
      </c>
      <c r="Q219" s="31" t="s">
        <v>591</v>
      </c>
      <c r="R219" s="31" t="s">
        <v>617</v>
      </c>
      <c r="S219" s="31" t="s">
        <v>338</v>
      </c>
      <c r="T219" s="31" t="s">
        <v>674</v>
      </c>
      <c r="U219" s="31" t="s">
        <v>786</v>
      </c>
      <c r="V219" s="31" t="s">
        <v>796</v>
      </c>
      <c r="W219" s="31" t="s">
        <v>809</v>
      </c>
      <c r="X219" s="31" t="s">
        <v>812</v>
      </c>
      <c r="Y219" s="31" t="s">
        <v>847</v>
      </c>
      <c r="Z219" s="31" t="s">
        <v>876</v>
      </c>
      <c r="AA219" s="31" t="s">
        <v>242</v>
      </c>
      <c r="AB219" s="31" t="s">
        <v>955</v>
      </c>
      <c r="AC219" s="31" t="s">
        <v>993</v>
      </c>
      <c r="AD219" s="31" t="s">
        <v>1005</v>
      </c>
      <c r="AE219" s="31" t="s">
        <v>512</v>
      </c>
      <c r="AF219" s="31" t="s">
        <v>258</v>
      </c>
      <c r="AG219" s="31" t="s">
        <v>1027</v>
      </c>
      <c r="AH219" s="31" t="s">
        <v>585</v>
      </c>
      <c r="AI219" s="31" t="s">
        <v>1121</v>
      </c>
      <c r="AJ219" s="31" t="s">
        <v>1167</v>
      </c>
      <c r="AK219" s="31" t="s">
        <v>1203</v>
      </c>
      <c r="AL219" s="31" t="s">
        <v>1210</v>
      </c>
    </row>
    <row r="220" spans="1:38" ht="15" hidden="1">
      <c r="A220" s="1">
        <v>2</v>
      </c>
      <c r="B220" s="29" t="s">
        <v>170</v>
      </c>
      <c r="C220" s="1" t="str">
        <f t="shared" si="1"/>
        <v>ATLANTICO</v>
      </c>
      <c r="E220" s="1" t="str">
        <f>IF(C220&lt;&gt;0,C220,"")</f>
        <v>ATLANTICO</v>
      </c>
      <c r="F220" s="30" t="s">
        <v>159</v>
      </c>
      <c r="G220" s="30" t="s">
        <v>171</v>
      </c>
      <c r="H220" s="30" t="s">
        <v>295</v>
      </c>
      <c r="I220" s="30" t="s">
        <v>302</v>
      </c>
      <c r="J220" s="30" t="s">
        <v>327</v>
      </c>
      <c r="K220" s="30" t="s">
        <v>374</v>
      </c>
      <c r="L220" s="30" t="s">
        <v>326</v>
      </c>
      <c r="M220" s="30" t="s">
        <v>493</v>
      </c>
      <c r="N220" s="30" t="s">
        <v>521</v>
      </c>
      <c r="O220" s="30" t="s">
        <v>537</v>
      </c>
      <c r="P220" s="30" t="s">
        <v>555</v>
      </c>
      <c r="Q220" s="30" t="s">
        <v>592</v>
      </c>
      <c r="R220" s="30" t="s">
        <v>618</v>
      </c>
      <c r="S220" s="30" t="s">
        <v>647</v>
      </c>
      <c r="T220" s="30" t="s">
        <v>675</v>
      </c>
      <c r="U220" s="30" t="s">
        <v>787</v>
      </c>
      <c r="V220" s="30" t="s">
        <v>521</v>
      </c>
      <c r="W220" s="30" t="s">
        <v>333</v>
      </c>
      <c r="X220" s="30" t="s">
        <v>813</v>
      </c>
      <c r="Y220" s="30" t="s">
        <v>848</v>
      </c>
      <c r="Z220" s="30" t="s">
        <v>877</v>
      </c>
      <c r="AA220" s="30" t="s">
        <v>676</v>
      </c>
      <c r="AB220" s="30" t="s">
        <v>956</v>
      </c>
      <c r="AC220" s="30" t="s">
        <v>994</v>
      </c>
      <c r="AD220" s="30" t="s">
        <v>184</v>
      </c>
      <c r="AE220" s="30" t="s">
        <v>1015</v>
      </c>
      <c r="AF220" s="30" t="s">
        <v>940</v>
      </c>
      <c r="AG220" s="30" t="s">
        <v>1028</v>
      </c>
      <c r="AH220" s="30" t="s">
        <v>381</v>
      </c>
      <c r="AI220" s="30" t="s">
        <v>1122</v>
      </c>
      <c r="AJ220" s="30" t="s">
        <v>1168</v>
      </c>
      <c r="AK220" s="30" t="s">
        <v>1204</v>
      </c>
      <c r="AL220" s="30" t="s">
        <v>1211</v>
      </c>
    </row>
    <row r="221" spans="1:38" ht="15" hidden="1">
      <c r="A221" s="1">
        <v>3</v>
      </c>
      <c r="B221" s="29" t="s">
        <v>295</v>
      </c>
      <c r="C221" s="1" t="str">
        <f t="shared" si="1"/>
        <v>BARANOA</v>
      </c>
      <c r="E221" s="1" t="str">
        <f aca="true" t="shared" si="2" ref="E221:E284">IF(C221&lt;&gt;0,C221,"")</f>
        <v>BARANOA</v>
      </c>
      <c r="F221" s="30" t="s">
        <v>160</v>
      </c>
      <c r="G221" s="30" t="s">
        <v>172</v>
      </c>
      <c r="H221" s="30" t="s">
        <v>296</v>
      </c>
      <c r="I221" s="30" t="s">
        <v>303</v>
      </c>
      <c r="J221" s="30" t="s">
        <v>328</v>
      </c>
      <c r="K221" s="30" t="s">
        <v>375</v>
      </c>
      <c r="M221" s="30" t="s">
        <v>494</v>
      </c>
      <c r="N221" s="30" t="s">
        <v>522</v>
      </c>
      <c r="O221" s="30" t="s">
        <v>538</v>
      </c>
      <c r="P221" s="30" t="s">
        <v>183</v>
      </c>
      <c r="Q221" s="30" t="s">
        <v>593</v>
      </c>
      <c r="R221" s="30" t="s">
        <v>619</v>
      </c>
      <c r="S221" s="30" t="s">
        <v>381</v>
      </c>
      <c r="T221" s="30" t="s">
        <v>676</v>
      </c>
      <c r="U221" s="30" t="s">
        <v>788</v>
      </c>
      <c r="V221" s="30" t="s">
        <v>797</v>
      </c>
      <c r="W221" s="30" t="s">
        <v>810</v>
      </c>
      <c r="X221" s="30" t="s">
        <v>814</v>
      </c>
      <c r="Y221" s="30" t="s">
        <v>849</v>
      </c>
      <c r="Z221" s="30" t="s">
        <v>878</v>
      </c>
      <c r="AA221" s="30" t="s">
        <v>902</v>
      </c>
      <c r="AB221" s="30" t="s">
        <v>957</v>
      </c>
      <c r="AC221" s="30" t="s">
        <v>995</v>
      </c>
      <c r="AD221" s="30" t="s">
        <v>381</v>
      </c>
      <c r="AE221" s="30" t="s">
        <v>556</v>
      </c>
      <c r="AF221" s="30" t="s">
        <v>258</v>
      </c>
      <c r="AG221" s="30" t="s">
        <v>521</v>
      </c>
      <c r="AH221" s="30" t="s">
        <v>1099</v>
      </c>
      <c r="AI221" s="30" t="s">
        <v>1123</v>
      </c>
      <c r="AJ221" s="30" t="s">
        <v>1169</v>
      </c>
      <c r="AK221" s="30" t="s">
        <v>1205</v>
      </c>
      <c r="AL221" s="30" t="s">
        <v>1212</v>
      </c>
    </row>
    <row r="222" spans="1:38" ht="15" hidden="1">
      <c r="A222" s="1">
        <v>4</v>
      </c>
      <c r="B222" s="29" t="s">
        <v>302</v>
      </c>
      <c r="C222" s="1" t="str">
        <f t="shared" si="1"/>
        <v>BARRANQUILLA</v>
      </c>
      <c r="E222" s="1" t="str">
        <f t="shared" si="2"/>
        <v>BARRANQUILLA</v>
      </c>
      <c r="F222" s="30" t="s">
        <v>161</v>
      </c>
      <c r="G222" s="30" t="s">
        <v>173</v>
      </c>
      <c r="H222" s="30" t="s">
        <v>297</v>
      </c>
      <c r="I222" s="30" t="s">
        <v>304</v>
      </c>
      <c r="J222" s="30" t="s">
        <v>329</v>
      </c>
      <c r="K222" s="30" t="s">
        <v>376</v>
      </c>
      <c r="M222" s="30" t="s">
        <v>495</v>
      </c>
      <c r="N222" s="30" t="s">
        <v>523</v>
      </c>
      <c r="O222" s="30" t="s">
        <v>539</v>
      </c>
      <c r="P222" s="30" t="s">
        <v>556</v>
      </c>
      <c r="Q222" s="30" t="s">
        <v>594</v>
      </c>
      <c r="R222" s="30" t="s">
        <v>620</v>
      </c>
      <c r="S222" s="30" t="s">
        <v>648</v>
      </c>
      <c r="T222" s="30" t="s">
        <v>677</v>
      </c>
      <c r="U222" s="30" t="s">
        <v>789</v>
      </c>
      <c r="V222" s="30" t="s">
        <v>798</v>
      </c>
      <c r="W222" s="30" t="s">
        <v>421</v>
      </c>
      <c r="X222" s="30" t="s">
        <v>815</v>
      </c>
      <c r="Y222" s="30" t="s">
        <v>850</v>
      </c>
      <c r="Z222" s="30" t="s">
        <v>879</v>
      </c>
      <c r="AA222" s="30" t="s">
        <v>903</v>
      </c>
      <c r="AB222" s="30" t="s">
        <v>958</v>
      </c>
      <c r="AC222" s="30" t="s">
        <v>996</v>
      </c>
      <c r="AD222" s="30" t="s">
        <v>1006</v>
      </c>
      <c r="AE222" s="30" t="s">
        <v>1016</v>
      </c>
      <c r="AG222" s="30" t="s">
        <v>1029</v>
      </c>
      <c r="AH222" s="30" t="s">
        <v>1100</v>
      </c>
      <c r="AI222" s="30" t="s">
        <v>1124</v>
      </c>
      <c r="AJ222" s="30" t="s">
        <v>1170</v>
      </c>
      <c r="AK222" s="30" t="s">
        <v>1206</v>
      </c>
      <c r="AL222" s="30" t="s">
        <v>1213</v>
      </c>
    </row>
    <row r="223" spans="1:38" ht="15" hidden="1">
      <c r="A223" s="1">
        <v>5</v>
      </c>
      <c r="B223" s="29" t="s">
        <v>325</v>
      </c>
      <c r="C223" s="1" t="str">
        <f t="shared" si="1"/>
        <v>CAMPO DE LA CRUZ</v>
      </c>
      <c r="E223" s="1" t="str">
        <f t="shared" si="2"/>
        <v>CAMPO DE LA CRUZ</v>
      </c>
      <c r="F223" s="30" t="s">
        <v>162</v>
      </c>
      <c r="G223" s="30" t="s">
        <v>174</v>
      </c>
      <c r="H223" s="30" t="s">
        <v>298</v>
      </c>
      <c r="I223" s="30" t="s">
        <v>305</v>
      </c>
      <c r="J223" s="30" t="s">
        <v>330</v>
      </c>
      <c r="K223" s="30" t="s">
        <v>377</v>
      </c>
      <c r="M223" s="30" t="s">
        <v>496</v>
      </c>
      <c r="N223" s="30" t="s">
        <v>524</v>
      </c>
      <c r="O223" s="30" t="s">
        <v>540</v>
      </c>
      <c r="P223" s="30" t="s">
        <v>190</v>
      </c>
      <c r="Q223" s="30" t="s">
        <v>595</v>
      </c>
      <c r="R223" s="30" t="s">
        <v>621</v>
      </c>
      <c r="S223" s="30" t="s">
        <v>649</v>
      </c>
      <c r="T223" s="30" t="s">
        <v>678</v>
      </c>
      <c r="U223" s="30" t="s">
        <v>790</v>
      </c>
      <c r="V223" s="30" t="s">
        <v>799</v>
      </c>
      <c r="W223" s="30" t="s">
        <v>811</v>
      </c>
      <c r="X223" s="30" t="s">
        <v>816</v>
      </c>
      <c r="Y223" s="30" t="s">
        <v>851</v>
      </c>
      <c r="Z223" s="30" t="s">
        <v>880</v>
      </c>
      <c r="AA223" s="30" t="s">
        <v>904</v>
      </c>
      <c r="AB223" s="30" t="s">
        <v>959</v>
      </c>
      <c r="AC223" s="30" t="s">
        <v>997</v>
      </c>
      <c r="AD223" s="30" t="s">
        <v>1007</v>
      </c>
      <c r="AE223" s="30" t="s">
        <v>1017</v>
      </c>
      <c r="AG223" s="30" t="s">
        <v>185</v>
      </c>
      <c r="AH223" s="30" t="s">
        <v>1101</v>
      </c>
      <c r="AI223" s="30" t="s">
        <v>1125</v>
      </c>
      <c r="AJ223" s="30" t="s">
        <v>183</v>
      </c>
      <c r="AK223" s="30" t="s">
        <v>1207</v>
      </c>
      <c r="AL223" s="30" t="s">
        <v>1214</v>
      </c>
    </row>
    <row r="224" spans="1:37" ht="15" hidden="1">
      <c r="A224" s="1">
        <v>6</v>
      </c>
      <c r="B224" s="29" t="s">
        <v>190</v>
      </c>
      <c r="C224" s="1" t="str">
        <f t="shared" si="1"/>
        <v>CANDELARIA</v>
      </c>
      <c r="E224" s="1" t="str">
        <f t="shared" si="2"/>
        <v>CANDELARIA</v>
      </c>
      <c r="F224" s="30" t="s">
        <v>163</v>
      </c>
      <c r="G224" s="30" t="s">
        <v>175</v>
      </c>
      <c r="H224" s="30" t="s">
        <v>299</v>
      </c>
      <c r="I224" s="30" t="s">
        <v>306</v>
      </c>
      <c r="J224" s="30" t="s">
        <v>331</v>
      </c>
      <c r="K224" s="30" t="s">
        <v>378</v>
      </c>
      <c r="M224" s="30" t="s">
        <v>497</v>
      </c>
      <c r="N224" s="30" t="s">
        <v>525</v>
      </c>
      <c r="O224" s="30" t="s">
        <v>541</v>
      </c>
      <c r="P224" s="30" t="s">
        <v>557</v>
      </c>
      <c r="Q224" s="30" t="s">
        <v>596</v>
      </c>
      <c r="R224" s="30" t="s">
        <v>622</v>
      </c>
      <c r="S224" s="30" t="s">
        <v>650</v>
      </c>
      <c r="T224" s="30" t="s">
        <v>679</v>
      </c>
      <c r="U224" s="30" t="s">
        <v>791</v>
      </c>
      <c r="V224" s="30" t="s">
        <v>800</v>
      </c>
      <c r="X224" s="30" t="s">
        <v>817</v>
      </c>
      <c r="Y224" s="30" t="s">
        <v>1217</v>
      </c>
      <c r="Z224" s="30" t="s">
        <v>881</v>
      </c>
      <c r="AA224" s="30" t="s">
        <v>905</v>
      </c>
      <c r="AB224" s="30" t="s">
        <v>960</v>
      </c>
      <c r="AC224" s="30" t="s">
        <v>998</v>
      </c>
      <c r="AD224" s="30" t="s">
        <v>338</v>
      </c>
      <c r="AE224" s="30" t="s">
        <v>1018</v>
      </c>
      <c r="AG224" s="30" t="s">
        <v>1030</v>
      </c>
      <c r="AH224" s="30" t="s">
        <v>1102</v>
      </c>
      <c r="AI224" s="30" t="s">
        <v>1126</v>
      </c>
      <c r="AJ224" s="30" t="s">
        <v>190</v>
      </c>
      <c r="AK224" s="30" t="s">
        <v>1208</v>
      </c>
    </row>
    <row r="225" spans="1:37" ht="15" hidden="1">
      <c r="A225" s="1">
        <v>7</v>
      </c>
      <c r="B225" s="29" t="s">
        <v>373</v>
      </c>
      <c r="C225" s="1" t="str">
        <f t="shared" si="1"/>
        <v>GALAPA</v>
      </c>
      <c r="E225" s="1" t="str">
        <f t="shared" si="2"/>
        <v>GALAPA</v>
      </c>
      <c r="F225" s="30" t="s">
        <v>164</v>
      </c>
      <c r="G225" s="30" t="s">
        <v>176</v>
      </c>
      <c r="H225" s="30" t="s">
        <v>300</v>
      </c>
      <c r="I225" s="30" t="s">
        <v>307</v>
      </c>
      <c r="J225" s="30" t="s">
        <v>332</v>
      </c>
      <c r="K225" s="30" t="s">
        <v>379</v>
      </c>
      <c r="M225" s="30" t="s">
        <v>498</v>
      </c>
      <c r="N225" s="30" t="s">
        <v>526</v>
      </c>
      <c r="O225" s="30" t="s">
        <v>542</v>
      </c>
      <c r="P225" s="30" t="s">
        <v>558</v>
      </c>
      <c r="Q225" s="30" t="s">
        <v>597</v>
      </c>
      <c r="R225" s="30" t="s">
        <v>623</v>
      </c>
      <c r="S225" s="30" t="s">
        <v>651</v>
      </c>
      <c r="T225" s="30" t="s">
        <v>680</v>
      </c>
      <c r="U225" s="30" t="s">
        <v>792</v>
      </c>
      <c r="V225" s="30" t="s">
        <v>801</v>
      </c>
      <c r="X225" s="30" t="s">
        <v>818</v>
      </c>
      <c r="Y225" s="30" t="s">
        <v>853</v>
      </c>
      <c r="Z225" s="30" t="s">
        <v>882</v>
      </c>
      <c r="AA225" s="30" t="s">
        <v>377</v>
      </c>
      <c r="AB225" s="30" t="s">
        <v>961</v>
      </c>
      <c r="AC225" s="30" t="s">
        <v>999</v>
      </c>
      <c r="AD225" s="30" t="s">
        <v>1008</v>
      </c>
      <c r="AE225" s="30" t="s">
        <v>1019</v>
      </c>
      <c r="AG225" s="30" t="s">
        <v>1031</v>
      </c>
      <c r="AH225" s="30" t="s">
        <v>1103</v>
      </c>
      <c r="AI225" s="30" t="s">
        <v>1127</v>
      </c>
      <c r="AJ225" s="30" t="s">
        <v>1171</v>
      </c>
      <c r="AK225" s="30" t="s">
        <v>1209</v>
      </c>
    </row>
    <row r="226" spans="1:36" ht="15" hidden="1">
      <c r="A226" s="1">
        <v>8</v>
      </c>
      <c r="B226" s="29" t="s">
        <v>195</v>
      </c>
      <c r="C226" s="1" t="str">
        <f t="shared" si="1"/>
        <v>JUAN DE ACOSTA</v>
      </c>
      <c r="E226" s="1" t="str">
        <f t="shared" si="2"/>
        <v>JUAN DE ACOSTA</v>
      </c>
      <c r="F226" s="30" t="s">
        <v>165</v>
      </c>
      <c r="G226" s="30" t="s">
        <v>177</v>
      </c>
      <c r="H226" s="30" t="s">
        <v>301</v>
      </c>
      <c r="I226" s="30" t="s">
        <v>308</v>
      </c>
      <c r="J226" s="30" t="s">
        <v>333</v>
      </c>
      <c r="K226" s="30" t="s">
        <v>380</v>
      </c>
      <c r="M226" s="30" t="s">
        <v>499</v>
      </c>
      <c r="N226" s="30" t="s">
        <v>527</v>
      </c>
      <c r="O226" s="30" t="s">
        <v>543</v>
      </c>
      <c r="P226" s="30" t="s">
        <v>559</v>
      </c>
      <c r="Q226" s="30" t="s">
        <v>598</v>
      </c>
      <c r="R226" s="30" t="s">
        <v>624</v>
      </c>
      <c r="S226" s="30" t="s">
        <v>652</v>
      </c>
      <c r="T226" s="30" t="s">
        <v>681</v>
      </c>
      <c r="U226" s="30" t="s">
        <v>793</v>
      </c>
      <c r="V226" s="30" t="s">
        <v>796</v>
      </c>
      <c r="X226" s="30" t="s">
        <v>819</v>
      </c>
      <c r="Y226" s="30" t="s">
        <v>208</v>
      </c>
      <c r="Z226" s="30" t="s">
        <v>883</v>
      </c>
      <c r="AA226" s="30" t="s">
        <v>906</v>
      </c>
      <c r="AB226" s="30" t="s">
        <v>962</v>
      </c>
      <c r="AC226" s="30" t="s">
        <v>1000</v>
      </c>
      <c r="AD226" s="30" t="s">
        <v>1009</v>
      </c>
      <c r="AE226" s="30" t="s">
        <v>1020</v>
      </c>
      <c r="AG226" s="30" t="s">
        <v>189</v>
      </c>
      <c r="AH226" s="30" t="s">
        <v>1104</v>
      </c>
      <c r="AI226" s="30" t="s">
        <v>1128</v>
      </c>
      <c r="AJ226" s="30" t="s">
        <v>1172</v>
      </c>
    </row>
    <row r="227" spans="1:36" ht="15" hidden="1">
      <c r="A227" s="1">
        <v>9</v>
      </c>
      <c r="B227" s="29" t="s">
        <v>520</v>
      </c>
      <c r="C227" s="1" t="str">
        <f t="shared" si="1"/>
        <v>LURUACO</v>
      </c>
      <c r="E227" s="1" t="str">
        <f t="shared" si="2"/>
        <v>LURUACO</v>
      </c>
      <c r="F227" s="30" t="s">
        <v>166</v>
      </c>
      <c r="G227" s="30" t="s">
        <v>178</v>
      </c>
      <c r="I227" s="30" t="s">
        <v>309</v>
      </c>
      <c r="J227" s="30" t="s">
        <v>334</v>
      </c>
      <c r="K227" s="30" t="s">
        <v>373</v>
      </c>
      <c r="M227" s="30" t="s">
        <v>500</v>
      </c>
      <c r="N227" s="30" t="s">
        <v>528</v>
      </c>
      <c r="O227" s="30" t="s">
        <v>544</v>
      </c>
      <c r="P227" s="30" t="s">
        <v>560</v>
      </c>
      <c r="Q227" s="30" t="s">
        <v>599</v>
      </c>
      <c r="R227" s="30" t="s">
        <v>625</v>
      </c>
      <c r="S227" s="30" t="s">
        <v>653</v>
      </c>
      <c r="T227" s="30" t="s">
        <v>682</v>
      </c>
      <c r="U227" s="30" t="s">
        <v>794</v>
      </c>
      <c r="V227" s="30" t="s">
        <v>802</v>
      </c>
      <c r="X227" s="30" t="s">
        <v>820</v>
      </c>
      <c r="Y227" s="30" t="s">
        <v>854</v>
      </c>
      <c r="Z227" s="30" t="s">
        <v>884</v>
      </c>
      <c r="AA227" s="30" t="s">
        <v>907</v>
      </c>
      <c r="AB227" s="30" t="s">
        <v>963</v>
      </c>
      <c r="AC227" s="30" t="s">
        <v>260</v>
      </c>
      <c r="AD227" s="30" t="s">
        <v>1010</v>
      </c>
      <c r="AE227" s="30" t="s">
        <v>1021</v>
      </c>
      <c r="AG227" s="30" t="s">
        <v>190</v>
      </c>
      <c r="AH227" s="30" t="s">
        <v>1105</v>
      </c>
      <c r="AI227" s="30" t="s">
        <v>1129</v>
      </c>
      <c r="AJ227" s="30" t="s">
        <v>1173</v>
      </c>
    </row>
    <row r="228" spans="1:36" ht="15" hidden="1">
      <c r="A228" s="1">
        <v>10</v>
      </c>
      <c r="B228" s="29" t="s">
        <v>536</v>
      </c>
      <c r="C228" s="1" t="str">
        <f t="shared" si="1"/>
        <v>MALAMBO</v>
      </c>
      <c r="E228" s="1" t="str">
        <f t="shared" si="2"/>
        <v>MALAMBO</v>
      </c>
      <c r="F228" s="30" t="s">
        <v>167</v>
      </c>
      <c r="G228" s="30" t="s">
        <v>179</v>
      </c>
      <c r="I228" s="30" t="s">
        <v>310</v>
      </c>
      <c r="J228" s="30" t="s">
        <v>335</v>
      </c>
      <c r="K228" s="30" t="s">
        <v>191</v>
      </c>
      <c r="M228" s="30" t="s">
        <v>501</v>
      </c>
      <c r="N228" s="30" t="s">
        <v>529</v>
      </c>
      <c r="O228" s="30" t="s">
        <v>545</v>
      </c>
      <c r="P228" s="30" t="s">
        <v>561</v>
      </c>
      <c r="Q228" s="30" t="s">
        <v>600</v>
      </c>
      <c r="R228" s="30" t="s">
        <v>626</v>
      </c>
      <c r="S228" s="30" t="s">
        <v>654</v>
      </c>
      <c r="T228" s="30" t="s">
        <v>683</v>
      </c>
      <c r="U228" s="30" t="s">
        <v>786</v>
      </c>
      <c r="V228" s="30" t="s">
        <v>803</v>
      </c>
      <c r="X228" s="30" t="s">
        <v>821</v>
      </c>
      <c r="Y228" s="30" t="s">
        <v>855</v>
      </c>
      <c r="Z228" s="30" t="s">
        <v>885</v>
      </c>
      <c r="AA228" s="30" t="s">
        <v>908</v>
      </c>
      <c r="AB228" s="30" t="s">
        <v>964</v>
      </c>
      <c r="AC228" s="30" t="s">
        <v>1001</v>
      </c>
      <c r="AD228" s="30" t="s">
        <v>1011</v>
      </c>
      <c r="AE228" s="30" t="s">
        <v>1022</v>
      </c>
      <c r="AG228" s="30" t="s">
        <v>1032</v>
      </c>
      <c r="AH228" s="30" t="s">
        <v>1106</v>
      </c>
      <c r="AI228" s="30" t="s">
        <v>1130</v>
      </c>
      <c r="AJ228" s="30" t="s">
        <v>1174</v>
      </c>
    </row>
    <row r="229" spans="1:36" ht="15" hidden="1">
      <c r="A229" s="1">
        <v>11</v>
      </c>
      <c r="B229" s="29" t="s">
        <v>554</v>
      </c>
      <c r="C229" s="1" t="str">
        <f t="shared" si="1"/>
        <v>MANATI</v>
      </c>
      <c r="E229" s="1" t="str">
        <f t="shared" si="2"/>
        <v>MANATI</v>
      </c>
      <c r="F229" s="30" t="s">
        <v>168</v>
      </c>
      <c r="G229" s="30" t="s">
        <v>170</v>
      </c>
      <c r="I229" s="30" t="s">
        <v>311</v>
      </c>
      <c r="J229" s="30" t="s">
        <v>336</v>
      </c>
      <c r="K229" s="30" t="s">
        <v>381</v>
      </c>
      <c r="M229" s="30" t="s">
        <v>502</v>
      </c>
      <c r="N229" s="30" t="s">
        <v>530</v>
      </c>
      <c r="O229" s="30" t="s">
        <v>546</v>
      </c>
      <c r="P229" s="30" t="s">
        <v>562</v>
      </c>
      <c r="Q229" s="30" t="s">
        <v>601</v>
      </c>
      <c r="R229" s="30" t="s">
        <v>627</v>
      </c>
      <c r="S229" s="30" t="s">
        <v>655</v>
      </c>
      <c r="T229" s="30" t="s">
        <v>684</v>
      </c>
      <c r="U229" s="30" t="s">
        <v>795</v>
      </c>
      <c r="V229" s="30" t="s">
        <v>804</v>
      </c>
      <c r="X229" s="30" t="s">
        <v>822</v>
      </c>
      <c r="Y229" s="30" t="s">
        <v>856</v>
      </c>
      <c r="Z229" s="30" t="s">
        <v>886</v>
      </c>
      <c r="AA229" s="30" t="s">
        <v>909</v>
      </c>
      <c r="AB229" s="30" t="s">
        <v>965</v>
      </c>
      <c r="AC229" s="30" t="s">
        <v>986</v>
      </c>
      <c r="AD229" s="30" t="s">
        <v>1012</v>
      </c>
      <c r="AE229" s="30" t="s">
        <v>1023</v>
      </c>
      <c r="AG229" s="30" t="s">
        <v>684</v>
      </c>
      <c r="AH229" s="30" t="s">
        <v>234</v>
      </c>
      <c r="AI229" s="30" t="s">
        <v>1131</v>
      </c>
      <c r="AJ229" s="30" t="s">
        <v>1175</v>
      </c>
    </row>
    <row r="230" spans="1:36" ht="15" hidden="1">
      <c r="A230" s="1">
        <v>12</v>
      </c>
      <c r="B230" s="29" t="s">
        <v>591</v>
      </c>
      <c r="C230" s="1" t="str">
        <f t="shared" si="1"/>
        <v>PALMAR DE VARELA</v>
      </c>
      <c r="E230" s="1" t="str">
        <f t="shared" si="2"/>
        <v>PALMAR DE VARELA</v>
      </c>
      <c r="F230" s="30" t="s">
        <v>169</v>
      </c>
      <c r="G230" s="30" t="s">
        <v>180</v>
      </c>
      <c r="I230" s="30" t="s">
        <v>312</v>
      </c>
      <c r="J230" s="30" t="s">
        <v>337</v>
      </c>
      <c r="K230" s="30" t="s">
        <v>382</v>
      </c>
      <c r="M230" s="30" t="s">
        <v>503</v>
      </c>
      <c r="N230" s="30" t="s">
        <v>531</v>
      </c>
      <c r="O230" s="30" t="s">
        <v>547</v>
      </c>
      <c r="P230" s="30" t="s">
        <v>527</v>
      </c>
      <c r="Q230" s="30" t="s">
        <v>602</v>
      </c>
      <c r="R230" s="30" t="s">
        <v>628</v>
      </c>
      <c r="S230" s="30" t="s">
        <v>656</v>
      </c>
      <c r="T230" s="30" t="s">
        <v>685</v>
      </c>
      <c r="V230" s="30" t="s">
        <v>606</v>
      </c>
      <c r="X230" s="30" t="s">
        <v>823</v>
      </c>
      <c r="Y230" s="30" t="s">
        <v>857</v>
      </c>
      <c r="Z230" s="30" t="s">
        <v>221</v>
      </c>
      <c r="AA230" s="30" t="s">
        <v>910</v>
      </c>
      <c r="AB230" s="30" t="s">
        <v>966</v>
      </c>
      <c r="AC230" s="30" t="s">
        <v>1002</v>
      </c>
      <c r="AD230" s="30" t="s">
        <v>1013</v>
      </c>
      <c r="AE230" s="30" t="s">
        <v>1024</v>
      </c>
      <c r="AG230" s="30" t="s">
        <v>1033</v>
      </c>
      <c r="AH230" s="30" t="s">
        <v>1107</v>
      </c>
      <c r="AI230" s="30" t="s">
        <v>1132</v>
      </c>
      <c r="AJ230" s="30" t="s">
        <v>1176</v>
      </c>
    </row>
    <row r="231" spans="1:36" ht="15" hidden="1">
      <c r="A231" s="1">
        <v>13</v>
      </c>
      <c r="B231" s="29" t="s">
        <v>617</v>
      </c>
      <c r="C231" s="1" t="str">
        <f t="shared" si="1"/>
        <v>PIOJO</v>
      </c>
      <c r="E231" s="1" t="str">
        <f t="shared" si="2"/>
        <v>PIOJO</v>
      </c>
      <c r="G231" s="30" t="s">
        <v>181</v>
      </c>
      <c r="I231" s="30" t="s">
        <v>313</v>
      </c>
      <c r="J231" s="30" t="s">
        <v>338</v>
      </c>
      <c r="K231" s="30" t="s">
        <v>195</v>
      </c>
      <c r="M231" s="30" t="s">
        <v>504</v>
      </c>
      <c r="N231" s="30" t="s">
        <v>532</v>
      </c>
      <c r="O231" s="30" t="s">
        <v>255</v>
      </c>
      <c r="P231" s="30" t="s">
        <v>1216</v>
      </c>
      <c r="Q231" s="30" t="s">
        <v>603</v>
      </c>
      <c r="R231" s="30" t="s">
        <v>629</v>
      </c>
      <c r="S231" s="30" t="s">
        <v>657</v>
      </c>
      <c r="T231" s="30" t="s">
        <v>686</v>
      </c>
      <c r="V231" s="30" t="s">
        <v>805</v>
      </c>
      <c r="X231" s="30" t="s">
        <v>222</v>
      </c>
      <c r="Y231" s="30" t="s">
        <v>858</v>
      </c>
      <c r="Z231" s="30" t="s">
        <v>858</v>
      </c>
      <c r="AA231" s="30" t="s">
        <v>338</v>
      </c>
      <c r="AB231" s="30" t="s">
        <v>967</v>
      </c>
      <c r="AC231" s="30" t="s">
        <v>1003</v>
      </c>
      <c r="AD231" s="30" t="s">
        <v>1014</v>
      </c>
      <c r="AE231" s="30" t="s">
        <v>1025</v>
      </c>
      <c r="AG231" s="30" t="s">
        <v>1034</v>
      </c>
      <c r="AH231" s="30" t="s">
        <v>1108</v>
      </c>
      <c r="AI231" s="30" t="s">
        <v>1133</v>
      </c>
      <c r="AJ231" s="30" t="s">
        <v>306</v>
      </c>
    </row>
    <row r="232" spans="1:36" ht="15" hidden="1">
      <c r="A232" s="1">
        <v>14</v>
      </c>
      <c r="B232" s="29" t="s">
        <v>338</v>
      </c>
      <c r="C232" s="1" t="str">
        <f t="shared" si="1"/>
        <v>POLO NUEVO</v>
      </c>
      <c r="E232" s="1" t="str">
        <f t="shared" si="2"/>
        <v>POLO NUEVO</v>
      </c>
      <c r="G232" s="30" t="s">
        <v>182</v>
      </c>
      <c r="I232" s="30" t="s">
        <v>314</v>
      </c>
      <c r="J232" s="30" t="s">
        <v>339</v>
      </c>
      <c r="K232" s="30" t="s">
        <v>383</v>
      </c>
      <c r="M232" s="30" t="s">
        <v>505</v>
      </c>
      <c r="N232" s="30" t="s">
        <v>533</v>
      </c>
      <c r="O232" s="30" t="s">
        <v>548</v>
      </c>
      <c r="P232" s="30" t="s">
        <v>564</v>
      </c>
      <c r="Q232" s="30" t="s">
        <v>604</v>
      </c>
      <c r="R232" s="30" t="s">
        <v>630</v>
      </c>
      <c r="S232" s="30" t="s">
        <v>658</v>
      </c>
      <c r="T232" s="30" t="s">
        <v>687</v>
      </c>
      <c r="V232" s="30" t="s">
        <v>806</v>
      </c>
      <c r="X232" s="30" t="s">
        <v>824</v>
      </c>
      <c r="Y232" s="30" t="s">
        <v>859</v>
      </c>
      <c r="Z232" s="30" t="s">
        <v>887</v>
      </c>
      <c r="AA232" s="30" t="s">
        <v>911</v>
      </c>
      <c r="AB232" s="30" t="s">
        <v>629</v>
      </c>
      <c r="AC232" s="30" t="s">
        <v>1004</v>
      </c>
      <c r="AE232" s="30" t="s">
        <v>1026</v>
      </c>
      <c r="AG232" s="30" t="s">
        <v>1035</v>
      </c>
      <c r="AH232" s="30" t="s">
        <v>1109</v>
      </c>
      <c r="AI232" s="30" t="s">
        <v>1134</v>
      </c>
      <c r="AJ232" s="30" t="s">
        <v>1177</v>
      </c>
    </row>
    <row r="233" spans="1:36" ht="15" hidden="1">
      <c r="A233" s="1">
        <v>15</v>
      </c>
      <c r="B233" s="29" t="s">
        <v>674</v>
      </c>
      <c r="C233" s="1" t="str">
        <f t="shared" si="1"/>
        <v>PONEDERA</v>
      </c>
      <c r="E233" s="1" t="str">
        <f t="shared" si="2"/>
        <v>PONEDERA</v>
      </c>
      <c r="G233" s="30" t="s">
        <v>183</v>
      </c>
      <c r="I233" s="30" t="s">
        <v>315</v>
      </c>
      <c r="J233" s="30" t="s">
        <v>340</v>
      </c>
      <c r="K233" s="30" t="s">
        <v>384</v>
      </c>
      <c r="M233" s="30" t="s">
        <v>506</v>
      </c>
      <c r="N233" s="30" t="s">
        <v>534</v>
      </c>
      <c r="O233" s="30" t="s">
        <v>549</v>
      </c>
      <c r="P233" s="30" t="s">
        <v>565</v>
      </c>
      <c r="Q233" s="30" t="s">
        <v>605</v>
      </c>
      <c r="R233" s="30" t="s">
        <v>631</v>
      </c>
      <c r="S233" s="30" t="s">
        <v>659</v>
      </c>
      <c r="T233" s="30" t="s">
        <v>688</v>
      </c>
      <c r="V233" s="30" t="s">
        <v>807</v>
      </c>
      <c r="X233" s="30" t="s">
        <v>825</v>
      </c>
      <c r="Y233" s="30" t="s">
        <v>860</v>
      </c>
      <c r="Z233" s="30" t="s">
        <v>888</v>
      </c>
      <c r="AA233" s="30" t="s">
        <v>912</v>
      </c>
      <c r="AB233" s="30" t="s">
        <v>968</v>
      </c>
      <c r="AE233" s="30" t="s">
        <v>273</v>
      </c>
      <c r="AG233" s="30" t="s">
        <v>1036</v>
      </c>
      <c r="AH233" s="30" t="s">
        <v>1110</v>
      </c>
      <c r="AI233" s="30" t="s">
        <v>1135</v>
      </c>
      <c r="AJ233" s="30" t="s">
        <v>1178</v>
      </c>
    </row>
    <row r="234" spans="1:36" ht="15" hidden="1">
      <c r="A234" s="1">
        <v>16</v>
      </c>
      <c r="B234" s="29" t="s">
        <v>786</v>
      </c>
      <c r="C234" s="1" t="str">
        <f t="shared" si="1"/>
        <v>PUERTO COLOMBIA</v>
      </c>
      <c r="E234" s="1" t="str">
        <f t="shared" si="2"/>
        <v>PUERTO COLOMBIA</v>
      </c>
      <c r="G234" s="30" t="s">
        <v>184</v>
      </c>
      <c r="I234" s="30" t="s">
        <v>316</v>
      </c>
      <c r="J234" s="30" t="s">
        <v>341</v>
      </c>
      <c r="K234" s="30" t="s">
        <v>385</v>
      </c>
      <c r="M234" s="30" t="s">
        <v>507</v>
      </c>
      <c r="N234" s="30" t="s">
        <v>535</v>
      </c>
      <c r="O234" s="30" t="s">
        <v>550</v>
      </c>
      <c r="P234" s="30" t="s">
        <v>566</v>
      </c>
      <c r="Q234" s="30" t="s">
        <v>606</v>
      </c>
      <c r="R234" s="30" t="s">
        <v>632</v>
      </c>
      <c r="S234" s="30" t="s">
        <v>660</v>
      </c>
      <c r="T234" s="30" t="s">
        <v>689</v>
      </c>
      <c r="V234" s="30" t="s">
        <v>808</v>
      </c>
      <c r="X234" s="30" t="s">
        <v>826</v>
      </c>
      <c r="Y234" s="30" t="s">
        <v>861</v>
      </c>
      <c r="Z234" s="30" t="s">
        <v>889</v>
      </c>
      <c r="AA234" s="30" t="s">
        <v>913</v>
      </c>
      <c r="AB234" s="30" t="s">
        <v>969</v>
      </c>
      <c r="AG234" s="30" t="s">
        <v>1037</v>
      </c>
      <c r="AH234" s="30" t="s">
        <v>1111</v>
      </c>
      <c r="AI234" s="30" t="s">
        <v>1136</v>
      </c>
      <c r="AJ234" s="30" t="s">
        <v>1179</v>
      </c>
    </row>
    <row r="235" spans="1:36" ht="15" hidden="1">
      <c r="A235" s="1">
        <v>17</v>
      </c>
      <c r="B235" s="29" t="s">
        <v>796</v>
      </c>
      <c r="C235" s="1" t="str">
        <f t="shared" si="1"/>
        <v>REPELON</v>
      </c>
      <c r="E235" s="1" t="str">
        <f t="shared" si="2"/>
        <v>REPELON</v>
      </c>
      <c r="G235" s="30" t="s">
        <v>185</v>
      </c>
      <c r="I235" s="30" t="s">
        <v>317</v>
      </c>
      <c r="J235" s="30" t="s">
        <v>342</v>
      </c>
      <c r="K235" s="30" t="s">
        <v>386</v>
      </c>
      <c r="M235" s="30" t="s">
        <v>508</v>
      </c>
      <c r="N235" s="30" t="s">
        <v>286</v>
      </c>
      <c r="O235" s="30" t="s">
        <v>551</v>
      </c>
      <c r="P235" s="30" t="s">
        <v>567</v>
      </c>
      <c r="Q235" s="30" t="s">
        <v>607</v>
      </c>
      <c r="R235" s="30" t="s">
        <v>633</v>
      </c>
      <c r="S235" s="30" t="s">
        <v>661</v>
      </c>
      <c r="T235" s="30" t="s">
        <v>690</v>
      </c>
      <c r="V235" s="30" t="s">
        <v>371</v>
      </c>
      <c r="X235" s="30" t="s">
        <v>827</v>
      </c>
      <c r="Y235" s="30" t="s">
        <v>862</v>
      </c>
      <c r="Z235" s="30" t="s">
        <v>890</v>
      </c>
      <c r="AA235" s="30" t="s">
        <v>914</v>
      </c>
      <c r="AB235" s="30" t="s">
        <v>970</v>
      </c>
      <c r="AG235" s="30" t="s">
        <v>1038</v>
      </c>
      <c r="AH235" s="30" t="s">
        <v>1112</v>
      </c>
      <c r="AI235" s="30" t="s">
        <v>1137</v>
      </c>
      <c r="AJ235" s="30" t="s">
        <v>1180</v>
      </c>
    </row>
    <row r="236" spans="1:36" ht="15" hidden="1">
      <c r="A236" s="1">
        <v>18</v>
      </c>
      <c r="B236" s="29" t="s">
        <v>809</v>
      </c>
      <c r="C236" s="1" t="str">
        <f t="shared" si="1"/>
        <v>SABANAGRANDE</v>
      </c>
      <c r="E236" s="1" t="str">
        <f t="shared" si="2"/>
        <v>SABANAGRANDE</v>
      </c>
      <c r="G236" s="30" t="s">
        <v>186</v>
      </c>
      <c r="I236" s="30" t="s">
        <v>318</v>
      </c>
      <c r="J236" s="30" t="s">
        <v>343</v>
      </c>
      <c r="K236" s="30" t="s">
        <v>387</v>
      </c>
      <c r="M236" s="30" t="s">
        <v>509</v>
      </c>
      <c r="O236" s="30" t="s">
        <v>552</v>
      </c>
      <c r="P236" s="30" t="s">
        <v>568</v>
      </c>
      <c r="Q236" s="30" t="s">
        <v>608</v>
      </c>
      <c r="R236" s="30" t="s">
        <v>634</v>
      </c>
      <c r="S236" s="30" t="s">
        <v>662</v>
      </c>
      <c r="T236" s="30" t="s">
        <v>691</v>
      </c>
      <c r="X236" s="30" t="s">
        <v>828</v>
      </c>
      <c r="Y236" s="30" t="s">
        <v>863</v>
      </c>
      <c r="Z236" s="30" t="s">
        <v>891</v>
      </c>
      <c r="AA236" s="30" t="s">
        <v>915</v>
      </c>
      <c r="AB236" s="30" t="s">
        <v>971</v>
      </c>
      <c r="AG236" s="30" t="s">
        <v>1039</v>
      </c>
      <c r="AH236" s="30" t="s">
        <v>1113</v>
      </c>
      <c r="AI236" s="30" t="s">
        <v>1138</v>
      </c>
      <c r="AJ236" s="30" t="s">
        <v>1181</v>
      </c>
    </row>
    <row r="237" spans="1:36" ht="15" hidden="1">
      <c r="A237" s="1">
        <v>19</v>
      </c>
      <c r="B237" s="29" t="s">
        <v>812</v>
      </c>
      <c r="C237" s="1" t="str">
        <f t="shared" si="1"/>
        <v>SABANALARGA</v>
      </c>
      <c r="E237" s="1" t="str">
        <f t="shared" si="2"/>
        <v>SABANALARGA</v>
      </c>
      <c r="G237" s="30" t="s">
        <v>187</v>
      </c>
      <c r="I237" s="30" t="s">
        <v>255</v>
      </c>
      <c r="J237" s="30" t="s">
        <v>344</v>
      </c>
      <c r="K237" s="30" t="s">
        <v>388</v>
      </c>
      <c r="M237" s="30" t="s">
        <v>510</v>
      </c>
      <c r="O237" s="30" t="s">
        <v>371</v>
      </c>
      <c r="P237" s="30" t="s">
        <v>569</v>
      </c>
      <c r="Q237" s="30" t="s">
        <v>609</v>
      </c>
      <c r="R237" s="30" t="s">
        <v>635</v>
      </c>
      <c r="S237" s="30" t="s">
        <v>663</v>
      </c>
      <c r="T237" s="30" t="s">
        <v>692</v>
      </c>
      <c r="X237" s="30" t="s">
        <v>829</v>
      </c>
      <c r="Y237" s="30" t="s">
        <v>864</v>
      </c>
      <c r="Z237" s="30" t="s">
        <v>892</v>
      </c>
      <c r="AA237" s="30" t="s">
        <v>916</v>
      </c>
      <c r="AB237" s="30" t="s">
        <v>972</v>
      </c>
      <c r="AG237" s="30" t="s">
        <v>650</v>
      </c>
      <c r="AH237" s="30" t="s">
        <v>1114</v>
      </c>
      <c r="AI237" s="30" t="s">
        <v>1139</v>
      </c>
      <c r="AJ237" s="30" t="s">
        <v>1182</v>
      </c>
    </row>
    <row r="238" spans="1:36" ht="15" hidden="1">
      <c r="A238" s="1">
        <v>20</v>
      </c>
      <c r="B238" s="29" t="s">
        <v>847</v>
      </c>
      <c r="C238" s="1" t="str">
        <f t="shared" si="1"/>
        <v>SANTA LUCIA</v>
      </c>
      <c r="E238" s="1" t="str">
        <f t="shared" si="2"/>
        <v>SANTA LUCIA</v>
      </c>
      <c r="G238" s="30" t="s">
        <v>188</v>
      </c>
      <c r="I238" s="30" t="s">
        <v>319</v>
      </c>
      <c r="J238" s="30" t="s">
        <v>345</v>
      </c>
      <c r="K238" s="30" t="s">
        <v>389</v>
      </c>
      <c r="M238" s="30" t="s">
        <v>511</v>
      </c>
      <c r="O238" s="30" t="s">
        <v>553</v>
      </c>
      <c r="P238" s="30" t="s">
        <v>570</v>
      </c>
      <c r="Q238" s="30" t="s">
        <v>610</v>
      </c>
      <c r="R238" s="30" t="s">
        <v>636</v>
      </c>
      <c r="S238" s="30" t="s">
        <v>664</v>
      </c>
      <c r="T238" s="30" t="s">
        <v>693</v>
      </c>
      <c r="X238" s="30" t="s">
        <v>830</v>
      </c>
      <c r="Y238" s="30" t="s">
        <v>865</v>
      </c>
      <c r="Z238" s="30" t="s">
        <v>893</v>
      </c>
      <c r="AA238" s="30" t="s">
        <v>917</v>
      </c>
      <c r="AB238" s="30" t="s">
        <v>973</v>
      </c>
      <c r="AG238" s="30" t="s">
        <v>1040</v>
      </c>
      <c r="AH238" s="30" t="s">
        <v>1115</v>
      </c>
      <c r="AI238" s="30" t="s">
        <v>1140</v>
      </c>
      <c r="AJ238" s="30" t="s">
        <v>1183</v>
      </c>
    </row>
    <row r="239" spans="1:36" ht="15" hidden="1">
      <c r="A239" s="1">
        <v>21</v>
      </c>
      <c r="B239" s="29" t="s">
        <v>876</v>
      </c>
      <c r="C239" s="1" t="str">
        <f t="shared" si="1"/>
        <v>SANTO TOMAS</v>
      </c>
      <c r="E239" s="1" t="str">
        <f t="shared" si="2"/>
        <v>SANTO TOMAS</v>
      </c>
      <c r="G239" s="30" t="s">
        <v>189</v>
      </c>
      <c r="I239" s="30" t="s">
        <v>320</v>
      </c>
      <c r="J239" s="30" t="s">
        <v>346</v>
      </c>
      <c r="K239" s="30" t="s">
        <v>390</v>
      </c>
      <c r="M239" s="30" t="s">
        <v>512</v>
      </c>
      <c r="P239" s="30" t="s">
        <v>571</v>
      </c>
      <c r="Q239" s="30" t="s">
        <v>611</v>
      </c>
      <c r="R239" s="30" t="s">
        <v>637</v>
      </c>
      <c r="S239" s="30" t="s">
        <v>665</v>
      </c>
      <c r="T239" s="30" t="s">
        <v>694</v>
      </c>
      <c r="X239" s="30" t="s">
        <v>831</v>
      </c>
      <c r="Y239" s="30" t="s">
        <v>866</v>
      </c>
      <c r="Z239" s="30" t="s">
        <v>894</v>
      </c>
      <c r="AA239" s="30" t="s">
        <v>562</v>
      </c>
      <c r="AB239" s="30" t="s">
        <v>974</v>
      </c>
      <c r="AG239" s="30" t="s">
        <v>1041</v>
      </c>
      <c r="AH239" s="30" t="s">
        <v>1116</v>
      </c>
      <c r="AI239" s="30" t="s">
        <v>1141</v>
      </c>
      <c r="AJ239" s="30" t="s">
        <v>1184</v>
      </c>
    </row>
    <row r="240" spans="1:36" ht="15" hidden="1">
      <c r="A240" s="1">
        <v>22</v>
      </c>
      <c r="B240" s="29" t="s">
        <v>242</v>
      </c>
      <c r="C240" s="1" t="str">
        <f t="shared" si="1"/>
        <v>SOLEDAD</v>
      </c>
      <c r="E240" s="1" t="str">
        <f t="shared" si="2"/>
        <v>SOLEDAD</v>
      </c>
      <c r="G240" s="30" t="s">
        <v>190</v>
      </c>
      <c r="I240" s="30" t="s">
        <v>321</v>
      </c>
      <c r="J240" s="30" t="s">
        <v>1226</v>
      </c>
      <c r="K240" s="30" t="s">
        <v>391</v>
      </c>
      <c r="M240" s="30" t="s">
        <v>513</v>
      </c>
      <c r="P240" s="30" t="s">
        <v>349</v>
      </c>
      <c r="Q240" s="30" t="s">
        <v>612</v>
      </c>
      <c r="R240" s="30" t="s">
        <v>638</v>
      </c>
      <c r="S240" s="30" t="s">
        <v>666</v>
      </c>
      <c r="T240" s="30" t="s">
        <v>695</v>
      </c>
      <c r="X240" s="30" t="s">
        <v>832</v>
      </c>
      <c r="Y240" s="30" t="s">
        <v>513</v>
      </c>
      <c r="Z240" s="30" t="s">
        <v>895</v>
      </c>
      <c r="AA240" s="30" t="s">
        <v>918</v>
      </c>
      <c r="AB240" s="30" t="s">
        <v>975</v>
      </c>
      <c r="AG240" s="30" t="s">
        <v>207</v>
      </c>
      <c r="AH240" s="30" t="s">
        <v>265</v>
      </c>
      <c r="AI240" s="30" t="s">
        <v>1142</v>
      </c>
      <c r="AJ240" s="30" t="s">
        <v>1185</v>
      </c>
    </row>
    <row r="241" spans="1:36" ht="15" hidden="1">
      <c r="A241" s="1">
        <v>23</v>
      </c>
      <c r="B241" s="29" t="s">
        <v>955</v>
      </c>
      <c r="C241" s="1" t="str">
        <f t="shared" si="1"/>
        <v>SUAN</v>
      </c>
      <c r="E241" s="1" t="str">
        <f t="shared" si="2"/>
        <v>SUAN</v>
      </c>
      <c r="G241" s="30" t="s">
        <v>191</v>
      </c>
      <c r="I241" s="30" t="s">
        <v>322</v>
      </c>
      <c r="J241" s="30" t="s">
        <v>348</v>
      </c>
      <c r="K241" s="30" t="s">
        <v>392</v>
      </c>
      <c r="M241" s="30" t="s">
        <v>514</v>
      </c>
      <c r="P241" s="30" t="s">
        <v>572</v>
      </c>
      <c r="Q241" s="30" t="s">
        <v>613</v>
      </c>
      <c r="R241" s="30" t="s">
        <v>639</v>
      </c>
      <c r="S241" s="30" t="s">
        <v>667</v>
      </c>
      <c r="T241" s="30" t="s">
        <v>696</v>
      </c>
      <c r="X241" s="30" t="s">
        <v>833</v>
      </c>
      <c r="Y241" s="30" t="s">
        <v>867</v>
      </c>
      <c r="Z241" s="30" t="s">
        <v>531</v>
      </c>
      <c r="AA241" s="30" t="s">
        <v>919</v>
      </c>
      <c r="AB241" s="30" t="s">
        <v>976</v>
      </c>
      <c r="AG241" s="30" t="s">
        <v>1042</v>
      </c>
      <c r="AH241" s="30" t="s">
        <v>1117</v>
      </c>
      <c r="AI241" s="30" t="s">
        <v>1143</v>
      </c>
      <c r="AJ241" s="30" t="s">
        <v>1186</v>
      </c>
    </row>
    <row r="242" spans="1:36" ht="15" hidden="1">
      <c r="A242" s="1">
        <v>24</v>
      </c>
      <c r="B242" s="29" t="s">
        <v>993</v>
      </c>
      <c r="C242" s="1" t="str">
        <f t="shared" si="1"/>
        <v>TUBARA</v>
      </c>
      <c r="E242" s="1" t="str">
        <f t="shared" si="2"/>
        <v>TUBARA</v>
      </c>
      <c r="G242" s="30" t="s">
        <v>192</v>
      </c>
      <c r="I242" s="30" t="s">
        <v>323</v>
      </c>
      <c r="J242" s="30" t="s">
        <v>349</v>
      </c>
      <c r="K242" s="30" t="s">
        <v>393</v>
      </c>
      <c r="M242" s="30" t="s">
        <v>515</v>
      </c>
      <c r="P242" s="30" t="s">
        <v>432</v>
      </c>
      <c r="Q242" s="30" t="s">
        <v>614</v>
      </c>
      <c r="R242" s="30" t="s">
        <v>640</v>
      </c>
      <c r="S242" s="30" t="s">
        <v>668</v>
      </c>
      <c r="T242" s="30" t="s">
        <v>697</v>
      </c>
      <c r="X242" s="30" t="s">
        <v>509</v>
      </c>
      <c r="Y242" s="30" t="s">
        <v>868</v>
      </c>
      <c r="Z242" s="30" t="s">
        <v>896</v>
      </c>
      <c r="AA242" s="30" t="s">
        <v>920</v>
      </c>
      <c r="AB242" s="30" t="s">
        <v>977</v>
      </c>
      <c r="AG242" s="30" t="s">
        <v>1043</v>
      </c>
      <c r="AH242" s="30" t="s">
        <v>1118</v>
      </c>
      <c r="AI242" s="30" t="s">
        <v>1144</v>
      </c>
      <c r="AJ242" s="30" t="s">
        <v>1187</v>
      </c>
    </row>
    <row r="243" spans="1:36" ht="15" hidden="1">
      <c r="A243" s="1">
        <v>25</v>
      </c>
      <c r="B243" s="29" t="s">
        <v>1005</v>
      </c>
      <c r="C243" s="1" t="str">
        <f t="shared" si="1"/>
        <v>USIACURI</v>
      </c>
      <c r="E243" s="1" t="str">
        <f t="shared" si="2"/>
        <v>USIACURI</v>
      </c>
      <c r="G243" s="30" t="s">
        <v>193</v>
      </c>
      <c r="I243" s="30" t="s">
        <v>324</v>
      </c>
      <c r="J243" s="30" t="s">
        <v>1215</v>
      </c>
      <c r="K243" s="30" t="s">
        <v>394</v>
      </c>
      <c r="M243" s="30" t="s">
        <v>516</v>
      </c>
      <c r="P243" s="30" t="s">
        <v>573</v>
      </c>
      <c r="Q243" s="30" t="s">
        <v>615</v>
      </c>
      <c r="R243" s="30" t="s">
        <v>641</v>
      </c>
      <c r="S243" s="30" t="s">
        <v>669</v>
      </c>
      <c r="T243" s="30" t="s">
        <v>674</v>
      </c>
      <c r="X243" s="30" t="s">
        <v>834</v>
      </c>
      <c r="Y243" s="30" t="s">
        <v>869</v>
      </c>
      <c r="Z243" s="30" t="s">
        <v>897</v>
      </c>
      <c r="AA243" s="30" t="s">
        <v>921</v>
      </c>
      <c r="AB243" s="30" t="s">
        <v>978</v>
      </c>
      <c r="AG243" s="30" t="s">
        <v>1044</v>
      </c>
      <c r="AH243" s="30" t="s">
        <v>585</v>
      </c>
      <c r="AI243" s="30" t="s">
        <v>1145</v>
      </c>
      <c r="AJ243" s="30" t="s">
        <v>234</v>
      </c>
    </row>
    <row r="244" spans="1:36" ht="15" hidden="1">
      <c r="A244" s="1">
        <v>26</v>
      </c>
      <c r="B244" s="29" t="s">
        <v>512</v>
      </c>
      <c r="C244" s="1">
        <f t="shared" si="1"/>
        <v>0</v>
      </c>
      <c r="E244" s="1">
        <f t="shared" si="2"/>
      </c>
      <c r="G244" s="30" t="s">
        <v>194</v>
      </c>
      <c r="J244" s="30" t="s">
        <v>351</v>
      </c>
      <c r="K244" s="30" t="s">
        <v>395</v>
      </c>
      <c r="M244" s="30" t="s">
        <v>517</v>
      </c>
      <c r="P244" s="30" t="s">
        <v>574</v>
      </c>
      <c r="Q244" s="30" t="s">
        <v>616</v>
      </c>
      <c r="R244" s="30" t="s">
        <v>511</v>
      </c>
      <c r="S244" s="30" t="s">
        <v>259</v>
      </c>
      <c r="T244" s="30" t="s">
        <v>698</v>
      </c>
      <c r="X244" s="30" t="s">
        <v>835</v>
      </c>
      <c r="Y244" s="30" t="s">
        <v>870</v>
      </c>
      <c r="Z244" s="30" t="s">
        <v>898</v>
      </c>
      <c r="AA244" s="30" t="s">
        <v>922</v>
      </c>
      <c r="AB244" s="30" t="s">
        <v>979</v>
      </c>
      <c r="AG244" s="30" t="s">
        <v>1045</v>
      </c>
      <c r="AH244" s="30" t="s">
        <v>1119</v>
      </c>
      <c r="AI244" s="30" t="s">
        <v>1146</v>
      </c>
      <c r="AJ244" s="30" t="s">
        <v>417</v>
      </c>
    </row>
    <row r="245" spans="1:36" ht="15" hidden="1">
      <c r="A245" s="1">
        <v>27</v>
      </c>
      <c r="B245" s="29" t="s">
        <v>258</v>
      </c>
      <c r="C245" s="1">
        <f t="shared" si="1"/>
        <v>0</v>
      </c>
      <c r="E245" s="1">
        <f t="shared" si="2"/>
      </c>
      <c r="G245" s="30" t="s">
        <v>195</v>
      </c>
      <c r="J245" s="30" t="s">
        <v>352</v>
      </c>
      <c r="K245" s="30" t="s">
        <v>396</v>
      </c>
      <c r="M245" s="30" t="s">
        <v>518</v>
      </c>
      <c r="P245" s="30" t="s">
        <v>575</v>
      </c>
      <c r="R245" s="30" t="s">
        <v>642</v>
      </c>
      <c r="S245" s="30" t="s">
        <v>670</v>
      </c>
      <c r="T245" s="30" t="s">
        <v>341</v>
      </c>
      <c r="X245" s="30" t="s">
        <v>836</v>
      </c>
      <c r="Y245" s="30" t="s">
        <v>871</v>
      </c>
      <c r="Z245" s="30" t="s">
        <v>899</v>
      </c>
      <c r="AA245" s="30" t="s">
        <v>923</v>
      </c>
      <c r="AB245" s="30" t="s">
        <v>980</v>
      </c>
      <c r="AG245" s="30" t="s">
        <v>629</v>
      </c>
      <c r="AH245" s="30" t="s">
        <v>1120</v>
      </c>
      <c r="AI245" s="30" t="s">
        <v>1147</v>
      </c>
      <c r="AJ245" s="30" t="s">
        <v>1188</v>
      </c>
    </row>
    <row r="246" spans="1:36" ht="15" hidden="1">
      <c r="A246" s="1">
        <v>28</v>
      </c>
      <c r="B246" s="29" t="s">
        <v>1027</v>
      </c>
      <c r="C246" s="1">
        <f t="shared" si="1"/>
        <v>0</v>
      </c>
      <c r="E246" s="1">
        <f t="shared" si="2"/>
      </c>
      <c r="G246" s="30" t="s">
        <v>196</v>
      </c>
      <c r="J246" s="30" t="s">
        <v>353</v>
      </c>
      <c r="K246" s="30" t="s">
        <v>397</v>
      </c>
      <c r="M246" s="30" t="s">
        <v>519</v>
      </c>
      <c r="P246" s="30" t="s">
        <v>576</v>
      </c>
      <c r="R246" s="30" t="s">
        <v>643</v>
      </c>
      <c r="S246" s="30" t="s">
        <v>671</v>
      </c>
      <c r="T246" s="30" t="s">
        <v>699</v>
      </c>
      <c r="X246" s="30" t="s">
        <v>837</v>
      </c>
      <c r="Y246" s="30" t="s">
        <v>872</v>
      </c>
      <c r="Z246" s="30" t="s">
        <v>614</v>
      </c>
      <c r="AA246" s="30" t="s">
        <v>924</v>
      </c>
      <c r="AB246" s="30" t="s">
        <v>981</v>
      </c>
      <c r="AG246" s="30" t="s">
        <v>1046</v>
      </c>
      <c r="AI246" s="30" t="s">
        <v>1148</v>
      </c>
      <c r="AJ246" s="30" t="s">
        <v>1189</v>
      </c>
    </row>
    <row r="247" spans="1:36" ht="15" hidden="1">
      <c r="A247" s="1">
        <v>29</v>
      </c>
      <c r="B247" s="29" t="s">
        <v>585</v>
      </c>
      <c r="C247" s="1">
        <f t="shared" si="1"/>
        <v>0</v>
      </c>
      <c r="E247" s="1">
        <f t="shared" si="2"/>
      </c>
      <c r="G247" s="30" t="s">
        <v>197</v>
      </c>
      <c r="J247" s="30" t="s">
        <v>354</v>
      </c>
      <c r="K247" s="30" t="s">
        <v>398</v>
      </c>
      <c r="P247" s="30" t="s">
        <v>577</v>
      </c>
      <c r="R247" s="30" t="s">
        <v>644</v>
      </c>
      <c r="S247" s="30" t="s">
        <v>672</v>
      </c>
      <c r="T247" s="30" t="s">
        <v>700</v>
      </c>
      <c r="X247" s="30" t="s">
        <v>838</v>
      </c>
      <c r="Y247" s="30" t="s">
        <v>873</v>
      </c>
      <c r="Z247" s="30" t="s">
        <v>900</v>
      </c>
      <c r="AA247" s="30" t="s">
        <v>925</v>
      </c>
      <c r="AB247" s="30" t="s">
        <v>982</v>
      </c>
      <c r="AG247" s="30" t="s">
        <v>341</v>
      </c>
      <c r="AI247" s="30" t="s">
        <v>1149</v>
      </c>
      <c r="AJ247" s="30" t="s">
        <v>1190</v>
      </c>
    </row>
    <row r="248" spans="1:36" ht="15" hidden="1">
      <c r="A248" s="1">
        <v>30</v>
      </c>
      <c r="B248" s="29" t="s">
        <v>1121</v>
      </c>
      <c r="C248" s="1">
        <f t="shared" si="1"/>
        <v>0</v>
      </c>
      <c r="E248" s="1">
        <f t="shared" si="2"/>
      </c>
      <c r="G248" s="30" t="s">
        <v>198</v>
      </c>
      <c r="J248" s="30" t="s">
        <v>355</v>
      </c>
      <c r="K248" s="30" t="s">
        <v>399</v>
      </c>
      <c r="P248" s="30" t="s">
        <v>578</v>
      </c>
      <c r="R248" s="30" t="s">
        <v>645</v>
      </c>
      <c r="S248" s="30" t="s">
        <v>673</v>
      </c>
      <c r="T248" s="30" t="s">
        <v>701</v>
      </c>
      <c r="X248" s="30" t="s">
        <v>455</v>
      </c>
      <c r="Y248" s="30" t="s">
        <v>874</v>
      </c>
      <c r="Z248" s="30" t="s">
        <v>901</v>
      </c>
      <c r="AA248" s="30" t="s">
        <v>926</v>
      </c>
      <c r="AB248" s="30" t="s">
        <v>983</v>
      </c>
      <c r="AG248" s="30" t="s">
        <v>1047</v>
      </c>
      <c r="AI248" s="30" t="s">
        <v>1150</v>
      </c>
      <c r="AJ248" s="30" t="s">
        <v>896</v>
      </c>
    </row>
    <row r="249" spans="1:36" ht="15" hidden="1">
      <c r="A249" s="1">
        <v>31</v>
      </c>
      <c r="B249" s="29" t="s">
        <v>1167</v>
      </c>
      <c r="C249" s="1">
        <f t="shared" si="1"/>
        <v>0</v>
      </c>
      <c r="E249" s="1">
        <f t="shared" si="2"/>
      </c>
      <c r="G249" s="30" t="s">
        <v>199</v>
      </c>
      <c r="J249" s="30" t="s">
        <v>356</v>
      </c>
      <c r="K249" s="30" t="s">
        <v>400</v>
      </c>
      <c r="P249" s="30" t="s">
        <v>579</v>
      </c>
      <c r="R249" s="30" t="s">
        <v>646</v>
      </c>
      <c r="T249" s="30" t="s">
        <v>702</v>
      </c>
      <c r="X249" s="30" t="s">
        <v>839</v>
      </c>
      <c r="Y249" s="30" t="s">
        <v>875</v>
      </c>
      <c r="AA249" s="30" t="s">
        <v>927</v>
      </c>
      <c r="AB249" s="30" t="s">
        <v>984</v>
      </c>
      <c r="AG249" s="30" t="s">
        <v>1048</v>
      </c>
      <c r="AI249" s="30" t="s">
        <v>1151</v>
      </c>
      <c r="AJ249" s="30" t="s">
        <v>1191</v>
      </c>
    </row>
    <row r="250" spans="1:36" ht="15" hidden="1">
      <c r="A250" s="1">
        <v>32</v>
      </c>
      <c r="B250" s="29" t="s">
        <v>1203</v>
      </c>
      <c r="C250" s="1">
        <f t="shared" si="1"/>
        <v>0</v>
      </c>
      <c r="E250" s="1">
        <f t="shared" si="2"/>
      </c>
      <c r="G250" s="30" t="s">
        <v>200</v>
      </c>
      <c r="J250" s="30" t="s">
        <v>357</v>
      </c>
      <c r="K250" s="30" t="s">
        <v>401</v>
      </c>
      <c r="P250" s="30" t="s">
        <v>580</v>
      </c>
      <c r="T250" s="30" t="s">
        <v>703</v>
      </c>
      <c r="X250" s="30" t="s">
        <v>840</v>
      </c>
      <c r="AA250" s="30" t="s">
        <v>928</v>
      </c>
      <c r="AB250" s="30" t="s">
        <v>985</v>
      </c>
      <c r="AG250" s="30" t="s">
        <v>1049</v>
      </c>
      <c r="AI250" s="30" t="s">
        <v>1152</v>
      </c>
      <c r="AJ250" s="30" t="s">
        <v>1192</v>
      </c>
    </row>
    <row r="251" spans="1:36" ht="15" hidden="1">
      <c r="A251" s="1">
        <v>33</v>
      </c>
      <c r="B251" s="29" t="s">
        <v>1210</v>
      </c>
      <c r="C251" s="1">
        <f aca="true" t="shared" si="3" ref="C251:C282">HLOOKUP($B$11,$F$219:$AL$348,A251,FALSE)</f>
        <v>0</v>
      </c>
      <c r="E251" s="1">
        <f t="shared" si="2"/>
      </c>
      <c r="G251" s="30" t="s">
        <v>201</v>
      </c>
      <c r="J251" s="30" t="s">
        <v>358</v>
      </c>
      <c r="K251" s="30" t="s">
        <v>402</v>
      </c>
      <c r="P251" s="30" t="s">
        <v>363</v>
      </c>
      <c r="T251" s="30" t="s">
        <v>704</v>
      </c>
      <c r="X251" s="30" t="s">
        <v>841</v>
      </c>
      <c r="AA251" s="30" t="s">
        <v>929</v>
      </c>
      <c r="AB251" s="30" t="s">
        <v>748</v>
      </c>
      <c r="AG251" s="30" t="s">
        <v>1050</v>
      </c>
      <c r="AI251" s="30" t="s">
        <v>1153</v>
      </c>
      <c r="AJ251" s="30" t="s">
        <v>265</v>
      </c>
    </row>
    <row r="252" spans="1:36" ht="15" hidden="1">
      <c r="A252" s="1">
        <v>34</v>
      </c>
      <c r="C252" s="1">
        <f t="shared" si="3"/>
        <v>0</v>
      </c>
      <c r="E252" s="1">
        <f t="shared" si="2"/>
      </c>
      <c r="G252" s="30" t="s">
        <v>202</v>
      </c>
      <c r="J252" s="30" t="s">
        <v>359</v>
      </c>
      <c r="K252" s="30" t="s">
        <v>403</v>
      </c>
      <c r="P252" s="30" t="s">
        <v>581</v>
      </c>
      <c r="T252" s="30" t="s">
        <v>705</v>
      </c>
      <c r="X252" s="30" t="s">
        <v>842</v>
      </c>
      <c r="AA252" s="30" t="s">
        <v>234</v>
      </c>
      <c r="AB252" s="30" t="s">
        <v>986</v>
      </c>
      <c r="AG252" s="30" t="s">
        <v>1051</v>
      </c>
      <c r="AI252" s="30" t="s">
        <v>1154</v>
      </c>
      <c r="AJ252" s="30" t="s">
        <v>1193</v>
      </c>
    </row>
    <row r="253" spans="1:36" ht="15" hidden="1">
      <c r="A253" s="1">
        <v>35</v>
      </c>
      <c r="C253" s="1">
        <f t="shared" si="3"/>
        <v>0</v>
      </c>
      <c r="E253" s="1">
        <f t="shared" si="2"/>
      </c>
      <c r="G253" s="30" t="s">
        <v>203</v>
      </c>
      <c r="J253" s="30" t="s">
        <v>360</v>
      </c>
      <c r="K253" s="30" t="s">
        <v>404</v>
      </c>
      <c r="P253" s="30" t="s">
        <v>582</v>
      </c>
      <c r="T253" s="30" t="s">
        <v>706</v>
      </c>
      <c r="X253" s="30" t="s">
        <v>843</v>
      </c>
      <c r="AA253" s="30" t="s">
        <v>930</v>
      </c>
      <c r="AB253" s="30" t="s">
        <v>987</v>
      </c>
      <c r="AG253" s="30" t="s">
        <v>1052</v>
      </c>
      <c r="AI253" s="30" t="s">
        <v>1155</v>
      </c>
      <c r="AJ253" s="30" t="s">
        <v>1194</v>
      </c>
    </row>
    <row r="254" spans="1:36" ht="15" hidden="1">
      <c r="A254" s="1">
        <v>36</v>
      </c>
      <c r="C254" s="1">
        <f t="shared" si="3"/>
        <v>0</v>
      </c>
      <c r="E254" s="1">
        <f t="shared" si="2"/>
      </c>
      <c r="G254" s="30" t="s">
        <v>204</v>
      </c>
      <c r="J254" s="30" t="s">
        <v>361</v>
      </c>
      <c r="K254" s="30" t="s">
        <v>405</v>
      </c>
      <c r="P254" s="30" t="s">
        <v>583</v>
      </c>
      <c r="T254" s="30" t="s">
        <v>707</v>
      </c>
      <c r="X254" s="30" t="s">
        <v>844</v>
      </c>
      <c r="AA254" s="30" t="s">
        <v>931</v>
      </c>
      <c r="AB254" s="30" t="s">
        <v>988</v>
      </c>
      <c r="AG254" s="30" t="s">
        <v>1053</v>
      </c>
      <c r="AI254" s="30" t="s">
        <v>1156</v>
      </c>
      <c r="AJ254" s="30" t="s">
        <v>1195</v>
      </c>
    </row>
    <row r="255" spans="1:36" ht="15" hidden="1">
      <c r="A255" s="1">
        <v>37</v>
      </c>
      <c r="C255" s="1">
        <f t="shared" si="3"/>
        <v>0</v>
      </c>
      <c r="E255" s="1">
        <f t="shared" si="2"/>
      </c>
      <c r="G255" s="30" t="s">
        <v>205</v>
      </c>
      <c r="J255" s="30" t="s">
        <v>362</v>
      </c>
      <c r="K255" s="30" t="s">
        <v>406</v>
      </c>
      <c r="P255" s="30" t="s">
        <v>584</v>
      </c>
      <c r="T255" s="30" t="s">
        <v>708</v>
      </c>
      <c r="X255" s="30" t="s">
        <v>845</v>
      </c>
      <c r="AA255" s="30" t="s">
        <v>932</v>
      </c>
      <c r="AB255" s="30" t="s">
        <v>989</v>
      </c>
      <c r="AG255" s="30" t="s">
        <v>1054</v>
      </c>
      <c r="AI255" s="30" t="s">
        <v>1157</v>
      </c>
      <c r="AJ255" s="30" t="s">
        <v>1196</v>
      </c>
    </row>
    <row r="256" spans="1:36" ht="15" hidden="1">
      <c r="A256" s="1">
        <v>38</v>
      </c>
      <c r="C256" s="1">
        <f t="shared" si="3"/>
        <v>0</v>
      </c>
      <c r="E256" s="1">
        <f t="shared" si="2"/>
      </c>
      <c r="G256" s="30" t="s">
        <v>206</v>
      </c>
      <c r="J256" s="30" t="s">
        <v>363</v>
      </c>
      <c r="K256" s="30" t="s">
        <v>407</v>
      </c>
      <c r="P256" s="30" t="s">
        <v>585</v>
      </c>
      <c r="T256" s="30" t="s">
        <v>709</v>
      </c>
      <c r="X256" s="30" t="s">
        <v>846</v>
      </c>
      <c r="AA256" s="30" t="s">
        <v>933</v>
      </c>
      <c r="AB256" s="30" t="s">
        <v>990</v>
      </c>
      <c r="AG256" s="30" t="s">
        <v>1055</v>
      </c>
      <c r="AI256" s="30" t="s">
        <v>1158</v>
      </c>
      <c r="AJ256" s="30" t="s">
        <v>1197</v>
      </c>
    </row>
    <row r="257" spans="1:36" ht="15" hidden="1">
      <c r="A257" s="1">
        <v>39</v>
      </c>
      <c r="C257" s="1">
        <f t="shared" si="3"/>
        <v>0</v>
      </c>
      <c r="E257" s="1">
        <f t="shared" si="2"/>
      </c>
      <c r="G257" s="30" t="s">
        <v>207</v>
      </c>
      <c r="J257" s="30" t="s">
        <v>364</v>
      </c>
      <c r="K257" s="30" t="s">
        <v>408</v>
      </c>
      <c r="P257" s="30" t="s">
        <v>586</v>
      </c>
      <c r="T257" s="30" t="s">
        <v>710</v>
      </c>
      <c r="AA257" s="30" t="s">
        <v>934</v>
      </c>
      <c r="AB257" s="30" t="s">
        <v>281</v>
      </c>
      <c r="AG257" s="30" t="s">
        <v>222</v>
      </c>
      <c r="AI257" s="30" t="s">
        <v>1159</v>
      </c>
      <c r="AJ257" s="30" t="s">
        <v>1198</v>
      </c>
    </row>
    <row r="258" spans="1:36" ht="15" hidden="1">
      <c r="A258" s="1">
        <v>40</v>
      </c>
      <c r="C258" s="1">
        <f t="shared" si="3"/>
        <v>0</v>
      </c>
      <c r="E258" s="1">
        <f t="shared" si="2"/>
      </c>
      <c r="G258" s="30" t="s">
        <v>208</v>
      </c>
      <c r="J258" s="30" t="s">
        <v>365</v>
      </c>
      <c r="K258" s="30" t="s">
        <v>409</v>
      </c>
      <c r="P258" s="30" t="s">
        <v>587</v>
      </c>
      <c r="T258" s="30" t="s">
        <v>221</v>
      </c>
      <c r="AA258" s="30" t="s">
        <v>730</v>
      </c>
      <c r="AB258" s="30" t="s">
        <v>991</v>
      </c>
      <c r="AG258" s="30" t="s">
        <v>1056</v>
      </c>
      <c r="AI258" s="30" t="s">
        <v>1160</v>
      </c>
      <c r="AJ258" s="30" t="s">
        <v>1199</v>
      </c>
    </row>
    <row r="259" spans="1:36" ht="15" hidden="1">
      <c r="A259" s="1">
        <v>41</v>
      </c>
      <c r="C259" s="1">
        <f t="shared" si="3"/>
        <v>0</v>
      </c>
      <c r="E259" s="1">
        <f t="shared" si="2"/>
      </c>
      <c r="G259" s="30" t="s">
        <v>209</v>
      </c>
      <c r="J259" s="30" t="s">
        <v>366</v>
      </c>
      <c r="K259" s="30" t="s">
        <v>410</v>
      </c>
      <c r="P259" s="30" t="s">
        <v>588</v>
      </c>
      <c r="T259" s="30" t="s">
        <v>711</v>
      </c>
      <c r="AA259" s="30" t="s">
        <v>242</v>
      </c>
      <c r="AB259" s="30" t="s">
        <v>992</v>
      </c>
      <c r="AG259" s="30" t="s">
        <v>1057</v>
      </c>
      <c r="AI259" s="30" t="s">
        <v>1161</v>
      </c>
      <c r="AJ259" s="30" t="s">
        <v>1200</v>
      </c>
    </row>
    <row r="260" spans="1:36" ht="15" hidden="1">
      <c r="A260" s="1">
        <v>42</v>
      </c>
      <c r="C260" s="1">
        <f t="shared" si="3"/>
        <v>0</v>
      </c>
      <c r="E260" s="1">
        <f t="shared" si="2"/>
      </c>
      <c r="G260" s="30" t="s">
        <v>210</v>
      </c>
      <c r="J260" s="30" t="s">
        <v>1227</v>
      </c>
      <c r="K260" s="30" t="s">
        <v>411</v>
      </c>
      <c r="P260" s="30" t="s">
        <v>589</v>
      </c>
      <c r="T260" s="30" t="s">
        <v>712</v>
      </c>
      <c r="AA260" s="30" t="s">
        <v>935</v>
      </c>
      <c r="AG260" s="30" t="s">
        <v>1058</v>
      </c>
      <c r="AI260" s="30" t="s">
        <v>264</v>
      </c>
      <c r="AJ260" s="30" t="s">
        <v>1201</v>
      </c>
    </row>
    <row r="261" spans="1:36" ht="15" hidden="1">
      <c r="A261" s="1">
        <v>43</v>
      </c>
      <c r="C261" s="1">
        <f t="shared" si="3"/>
        <v>0</v>
      </c>
      <c r="E261" s="1">
        <f t="shared" si="2"/>
      </c>
      <c r="G261" s="30" t="s">
        <v>211</v>
      </c>
      <c r="J261" s="30" t="s">
        <v>368</v>
      </c>
      <c r="K261" s="30" t="s">
        <v>412</v>
      </c>
      <c r="P261" s="30" t="s">
        <v>590</v>
      </c>
      <c r="T261" s="30" t="s">
        <v>713</v>
      </c>
      <c r="AA261" s="30" t="s">
        <v>936</v>
      </c>
      <c r="AG261" s="30" t="s">
        <v>1059</v>
      </c>
      <c r="AI261" s="30" t="s">
        <v>1162</v>
      </c>
      <c r="AJ261" s="30" t="s">
        <v>1202</v>
      </c>
    </row>
    <row r="262" spans="1:35" ht="15" hidden="1">
      <c r="A262" s="1">
        <v>44</v>
      </c>
      <c r="C262" s="1">
        <f t="shared" si="3"/>
        <v>0</v>
      </c>
      <c r="E262" s="1">
        <f t="shared" si="2"/>
      </c>
      <c r="G262" s="30" t="s">
        <v>212</v>
      </c>
      <c r="J262" s="30" t="s">
        <v>369</v>
      </c>
      <c r="K262" s="30" t="s">
        <v>413</v>
      </c>
      <c r="T262" s="30" t="s">
        <v>714</v>
      </c>
      <c r="AA262" s="30" t="s">
        <v>937</v>
      </c>
      <c r="AG262" s="30" t="s">
        <v>1060</v>
      </c>
      <c r="AI262" s="30" t="s">
        <v>584</v>
      </c>
    </row>
    <row r="263" spans="1:35" ht="15" hidden="1">
      <c r="A263" s="1">
        <v>45</v>
      </c>
      <c r="C263" s="1">
        <f t="shared" si="3"/>
        <v>0</v>
      </c>
      <c r="E263" s="1">
        <f t="shared" si="2"/>
      </c>
      <c r="G263" s="30" t="s">
        <v>213</v>
      </c>
      <c r="J263" s="30" t="s">
        <v>370</v>
      </c>
      <c r="K263" s="30" t="s">
        <v>414</v>
      </c>
      <c r="T263" s="30" t="s">
        <v>715</v>
      </c>
      <c r="AA263" s="30" t="s">
        <v>938</v>
      </c>
      <c r="AG263" s="30" t="s">
        <v>1061</v>
      </c>
      <c r="AI263" s="30" t="s">
        <v>1228</v>
      </c>
    </row>
    <row r="264" spans="1:35" ht="15" hidden="1">
      <c r="A264" s="1">
        <v>46</v>
      </c>
      <c r="C264" s="1">
        <f t="shared" si="3"/>
        <v>0</v>
      </c>
      <c r="E264" s="1">
        <f t="shared" si="2"/>
      </c>
      <c r="G264" s="30" t="s">
        <v>915</v>
      </c>
      <c r="J264" s="30" t="s">
        <v>371</v>
      </c>
      <c r="K264" s="30" t="s">
        <v>230</v>
      </c>
      <c r="T264" s="30" t="s">
        <v>716</v>
      </c>
      <c r="AA264" s="30" t="s">
        <v>939</v>
      </c>
      <c r="AG264" s="30" t="s">
        <v>1062</v>
      </c>
      <c r="AI264" s="30" t="s">
        <v>1164</v>
      </c>
    </row>
    <row r="265" spans="1:35" ht="15" hidden="1">
      <c r="A265" s="1">
        <v>47</v>
      </c>
      <c r="C265" s="1">
        <f t="shared" si="3"/>
        <v>0</v>
      </c>
      <c r="E265" s="1">
        <f t="shared" si="2"/>
      </c>
      <c r="G265" s="30" t="s">
        <v>1224</v>
      </c>
      <c r="J265" s="30" t="s">
        <v>372</v>
      </c>
      <c r="K265" s="30" t="s">
        <v>415</v>
      </c>
      <c r="T265" s="30" t="s">
        <v>717</v>
      </c>
      <c r="AA265" s="30" t="s">
        <v>940</v>
      </c>
      <c r="AG265" s="30" t="s">
        <v>1063</v>
      </c>
      <c r="AI265" s="30" t="s">
        <v>1165</v>
      </c>
    </row>
    <row r="266" spans="1:35" ht="15" hidden="1">
      <c r="A266" s="1">
        <v>48</v>
      </c>
      <c r="C266" s="1">
        <f t="shared" si="3"/>
        <v>0</v>
      </c>
      <c r="E266" s="1">
        <f t="shared" si="2"/>
      </c>
      <c r="G266" s="30" t="s">
        <v>214</v>
      </c>
      <c r="K266" s="30" t="s">
        <v>416</v>
      </c>
      <c r="T266" s="30" t="s">
        <v>718</v>
      </c>
      <c r="AA266" s="30" t="s">
        <v>941</v>
      </c>
      <c r="AG266" s="30" t="s">
        <v>1064</v>
      </c>
      <c r="AI266" s="30" t="s">
        <v>1166</v>
      </c>
    </row>
    <row r="267" spans="1:33" ht="15" hidden="1">
      <c r="A267" s="1">
        <v>49</v>
      </c>
      <c r="C267" s="1">
        <f t="shared" si="3"/>
        <v>0</v>
      </c>
      <c r="E267" s="1">
        <f t="shared" si="2"/>
      </c>
      <c r="G267" s="30" t="s">
        <v>215</v>
      </c>
      <c r="K267" s="30" t="s">
        <v>417</v>
      </c>
      <c r="T267" s="30" t="s">
        <v>719</v>
      </c>
      <c r="AA267" s="30" t="s">
        <v>942</v>
      </c>
      <c r="AG267" s="30" t="s">
        <v>1065</v>
      </c>
    </row>
    <row r="268" spans="1:33" ht="15" hidden="1">
      <c r="A268" s="1">
        <v>50</v>
      </c>
      <c r="C268" s="1">
        <f t="shared" si="3"/>
        <v>0</v>
      </c>
      <c r="E268" s="1">
        <f t="shared" si="2"/>
      </c>
      <c r="G268" s="30" t="s">
        <v>216</v>
      </c>
      <c r="K268" s="30" t="s">
        <v>418</v>
      </c>
      <c r="T268" s="30" t="s">
        <v>720</v>
      </c>
      <c r="AA268" s="30" t="s">
        <v>745</v>
      </c>
      <c r="AG268" s="30" t="s">
        <v>1066</v>
      </c>
    </row>
    <row r="269" spans="1:33" ht="15" hidden="1">
      <c r="A269" s="1">
        <v>51</v>
      </c>
      <c r="C269" s="1">
        <f t="shared" si="3"/>
        <v>0</v>
      </c>
      <c r="E269" s="1">
        <f t="shared" si="2"/>
      </c>
      <c r="G269" s="30" t="s">
        <v>217</v>
      </c>
      <c r="K269" s="30" t="s">
        <v>419</v>
      </c>
      <c r="T269" s="30" t="s">
        <v>721</v>
      </c>
      <c r="AA269" s="30" t="s">
        <v>943</v>
      </c>
      <c r="AG269" s="30" t="s">
        <v>1067</v>
      </c>
    </row>
    <row r="270" spans="1:33" ht="15" hidden="1">
      <c r="A270" s="1">
        <v>52</v>
      </c>
      <c r="C270" s="1">
        <f t="shared" si="3"/>
        <v>0</v>
      </c>
      <c r="E270" s="1">
        <f t="shared" si="2"/>
      </c>
      <c r="G270" s="30" t="s">
        <v>218</v>
      </c>
      <c r="K270" s="30" t="s">
        <v>420</v>
      </c>
      <c r="T270" s="30" t="s">
        <v>722</v>
      </c>
      <c r="AA270" s="30" t="s">
        <v>944</v>
      </c>
      <c r="AG270" s="30" t="s">
        <v>1068</v>
      </c>
    </row>
    <row r="271" spans="1:33" ht="15" hidden="1">
      <c r="A271" s="1">
        <v>53</v>
      </c>
      <c r="C271" s="1">
        <f t="shared" si="3"/>
        <v>0</v>
      </c>
      <c r="E271" s="1">
        <f t="shared" si="2"/>
      </c>
      <c r="G271" s="30" t="s">
        <v>219</v>
      </c>
      <c r="K271" s="30" t="s">
        <v>421</v>
      </c>
      <c r="T271" s="30" t="s">
        <v>723</v>
      </c>
      <c r="AA271" s="30" t="s">
        <v>747</v>
      </c>
      <c r="AG271" s="30" t="s">
        <v>1069</v>
      </c>
    </row>
    <row r="272" spans="1:33" ht="15" hidden="1">
      <c r="A272" s="1">
        <v>54</v>
      </c>
      <c r="C272" s="1">
        <f t="shared" si="3"/>
        <v>0</v>
      </c>
      <c r="E272" s="1">
        <f t="shared" si="2"/>
      </c>
      <c r="G272" s="30" t="s">
        <v>220</v>
      </c>
      <c r="K272" s="30" t="s">
        <v>422</v>
      </c>
      <c r="T272" s="30" t="s">
        <v>724</v>
      </c>
      <c r="AA272" s="30" t="s">
        <v>945</v>
      </c>
      <c r="AG272" s="30" t="s">
        <v>1070</v>
      </c>
    </row>
    <row r="273" spans="1:33" ht="15" hidden="1">
      <c r="A273" s="1">
        <v>55</v>
      </c>
      <c r="C273" s="1">
        <f t="shared" si="3"/>
        <v>0</v>
      </c>
      <c r="E273" s="1">
        <f t="shared" si="2"/>
      </c>
      <c r="G273" s="30" t="s">
        <v>221</v>
      </c>
      <c r="K273" s="30" t="s">
        <v>423</v>
      </c>
      <c r="T273" s="30" t="s">
        <v>568</v>
      </c>
      <c r="AA273" s="30" t="s">
        <v>361</v>
      </c>
      <c r="AG273" s="30" t="s">
        <v>1071</v>
      </c>
    </row>
    <row r="274" spans="1:33" ht="15" hidden="1">
      <c r="A274" s="1">
        <v>56</v>
      </c>
      <c r="C274" s="1">
        <f t="shared" si="3"/>
        <v>0</v>
      </c>
      <c r="E274" s="1">
        <f t="shared" si="2"/>
      </c>
      <c r="G274" s="30" t="s">
        <v>222</v>
      </c>
      <c r="K274" s="30" t="s">
        <v>424</v>
      </c>
      <c r="T274" s="30" t="s">
        <v>725</v>
      </c>
      <c r="AA274" s="30" t="s">
        <v>946</v>
      </c>
      <c r="AG274" s="30" t="s">
        <v>1072</v>
      </c>
    </row>
    <row r="275" spans="1:33" ht="15" hidden="1">
      <c r="A275" s="1">
        <v>57</v>
      </c>
      <c r="C275" s="1">
        <f t="shared" si="3"/>
        <v>0</v>
      </c>
      <c r="E275" s="1">
        <f t="shared" si="2"/>
      </c>
      <c r="G275" s="30" t="s">
        <v>223</v>
      </c>
      <c r="K275" s="30" t="s">
        <v>425</v>
      </c>
      <c r="T275" s="30" t="s">
        <v>726</v>
      </c>
      <c r="AA275" s="30" t="s">
        <v>947</v>
      </c>
      <c r="AG275" s="30" t="s">
        <v>1073</v>
      </c>
    </row>
    <row r="276" spans="1:33" ht="15" hidden="1">
      <c r="A276" s="1">
        <v>58</v>
      </c>
      <c r="C276" s="1">
        <f t="shared" si="3"/>
        <v>0</v>
      </c>
      <c r="E276" s="1">
        <f t="shared" si="2"/>
      </c>
      <c r="G276" s="30" t="s">
        <v>224</v>
      </c>
      <c r="K276" s="30" t="s">
        <v>426</v>
      </c>
      <c r="T276" s="30" t="s">
        <v>727</v>
      </c>
      <c r="AA276" s="30" t="s">
        <v>270</v>
      </c>
      <c r="AG276" s="30" t="s">
        <v>1074</v>
      </c>
    </row>
    <row r="277" spans="1:33" ht="15" hidden="1">
      <c r="A277" s="1">
        <v>59</v>
      </c>
      <c r="C277" s="1">
        <f t="shared" si="3"/>
        <v>0</v>
      </c>
      <c r="E277" s="1">
        <f t="shared" si="2"/>
      </c>
      <c r="G277" s="30" t="s">
        <v>225</v>
      </c>
      <c r="K277" s="30" t="s">
        <v>427</v>
      </c>
      <c r="T277" s="30" t="s">
        <v>728</v>
      </c>
      <c r="AA277" s="30" t="s">
        <v>948</v>
      </c>
      <c r="AG277" s="30" t="s">
        <v>1075</v>
      </c>
    </row>
    <row r="278" spans="1:33" ht="15" hidden="1">
      <c r="A278" s="1">
        <v>60</v>
      </c>
      <c r="C278" s="1">
        <f t="shared" si="3"/>
        <v>0</v>
      </c>
      <c r="E278" s="1">
        <f t="shared" si="2"/>
      </c>
      <c r="G278" s="30" t="s">
        <v>226</v>
      </c>
      <c r="K278" s="30" t="s">
        <v>428</v>
      </c>
      <c r="T278" s="30" t="s">
        <v>729</v>
      </c>
      <c r="AA278" s="30" t="s">
        <v>949</v>
      </c>
      <c r="AG278" s="30" t="s">
        <v>1076</v>
      </c>
    </row>
    <row r="279" spans="1:33" ht="15" hidden="1">
      <c r="A279" s="1">
        <v>61</v>
      </c>
      <c r="C279" s="1">
        <f t="shared" si="3"/>
        <v>0</v>
      </c>
      <c r="E279" s="1">
        <f t="shared" si="2"/>
      </c>
      <c r="G279" s="30" t="s">
        <v>227</v>
      </c>
      <c r="K279" s="30" t="s">
        <v>429</v>
      </c>
      <c r="T279" s="30" t="s">
        <v>730</v>
      </c>
      <c r="AA279" s="30" t="s">
        <v>950</v>
      </c>
      <c r="AG279" s="30" t="s">
        <v>1077</v>
      </c>
    </row>
    <row r="280" spans="1:33" ht="15" hidden="1">
      <c r="A280" s="1">
        <v>62</v>
      </c>
      <c r="C280" s="1">
        <f t="shared" si="3"/>
        <v>0</v>
      </c>
      <c r="E280" s="1">
        <f t="shared" si="2"/>
      </c>
      <c r="G280" s="30" t="s">
        <v>228</v>
      </c>
      <c r="K280" s="30" t="s">
        <v>430</v>
      </c>
      <c r="T280" s="30" t="s">
        <v>242</v>
      </c>
      <c r="AA280" s="30" t="s">
        <v>951</v>
      </c>
      <c r="AG280" s="30" t="s">
        <v>1078</v>
      </c>
    </row>
    <row r="281" spans="1:33" ht="15" hidden="1">
      <c r="A281" s="1">
        <v>63</v>
      </c>
      <c r="C281" s="1">
        <f t="shared" si="3"/>
        <v>0</v>
      </c>
      <c r="E281" s="1">
        <f t="shared" si="2"/>
      </c>
      <c r="G281" s="30" t="s">
        <v>229</v>
      </c>
      <c r="K281" s="30" t="s">
        <v>431</v>
      </c>
      <c r="T281" s="30" t="s">
        <v>731</v>
      </c>
      <c r="AA281" s="30" t="s">
        <v>952</v>
      </c>
      <c r="AG281" s="30" t="s">
        <v>1079</v>
      </c>
    </row>
    <row r="282" spans="1:33" ht="15" hidden="1">
      <c r="A282" s="1">
        <v>64</v>
      </c>
      <c r="C282" s="1">
        <f t="shared" si="3"/>
        <v>0</v>
      </c>
      <c r="E282" s="1">
        <f t="shared" si="2"/>
      </c>
      <c r="G282" s="30" t="s">
        <v>230</v>
      </c>
      <c r="K282" s="30" t="s">
        <v>432</v>
      </c>
      <c r="T282" s="30" t="s">
        <v>732</v>
      </c>
      <c r="AA282" s="30" t="s">
        <v>953</v>
      </c>
      <c r="AG282" s="30" t="s">
        <v>1080</v>
      </c>
    </row>
    <row r="283" spans="1:33" ht="15" hidden="1">
      <c r="A283" s="1">
        <v>65</v>
      </c>
      <c r="C283" s="1">
        <f aca="true" t="shared" si="4" ref="C283:C314">HLOOKUP($B$11,$F$219:$AL$348,A283,FALSE)</f>
        <v>0</v>
      </c>
      <c r="E283" s="1">
        <f t="shared" si="2"/>
      </c>
      <c r="G283" s="30" t="s">
        <v>231</v>
      </c>
      <c r="K283" s="30" t="s">
        <v>433</v>
      </c>
      <c r="T283" s="30" t="s">
        <v>733</v>
      </c>
      <c r="AA283" s="30" t="s">
        <v>954</v>
      </c>
      <c r="AG283" s="30" t="s">
        <v>1081</v>
      </c>
    </row>
    <row r="284" spans="1:33" ht="15" hidden="1">
      <c r="A284" s="1">
        <v>66</v>
      </c>
      <c r="C284" s="1">
        <f t="shared" si="4"/>
        <v>0</v>
      </c>
      <c r="E284" s="1">
        <f t="shared" si="2"/>
      </c>
      <c r="G284" s="30" t="s">
        <v>232</v>
      </c>
      <c r="K284" s="30" t="s">
        <v>434</v>
      </c>
      <c r="T284" s="30" t="s">
        <v>734</v>
      </c>
      <c r="AG284" s="30" t="s">
        <v>1082</v>
      </c>
    </row>
    <row r="285" spans="1:33" ht="15" hidden="1">
      <c r="A285" s="1">
        <v>67</v>
      </c>
      <c r="C285" s="1">
        <f t="shared" si="4"/>
        <v>0</v>
      </c>
      <c r="E285" s="1">
        <f aca="true" t="shared" si="5" ref="E285:E348">IF(C285&lt;&gt;0,C285,"")</f>
      </c>
      <c r="G285" s="30" t="s">
        <v>233</v>
      </c>
      <c r="K285" s="30" t="s">
        <v>435</v>
      </c>
      <c r="T285" s="30" t="s">
        <v>735</v>
      </c>
      <c r="AG285" s="30" t="s">
        <v>254</v>
      </c>
    </row>
    <row r="286" spans="1:33" ht="15" hidden="1">
      <c r="A286" s="1">
        <v>68</v>
      </c>
      <c r="C286" s="1">
        <f t="shared" si="4"/>
        <v>0</v>
      </c>
      <c r="E286" s="1">
        <f t="shared" si="5"/>
      </c>
      <c r="G286" s="30" t="s">
        <v>234</v>
      </c>
      <c r="K286" s="30" t="s">
        <v>436</v>
      </c>
      <c r="T286" s="30" t="s">
        <v>736</v>
      </c>
      <c r="AG286" s="30" t="s">
        <v>1083</v>
      </c>
    </row>
    <row r="287" spans="1:33" ht="15" hidden="1">
      <c r="A287" s="1">
        <v>69</v>
      </c>
      <c r="C287" s="1">
        <f t="shared" si="4"/>
        <v>0</v>
      </c>
      <c r="E287" s="1">
        <f t="shared" si="5"/>
      </c>
      <c r="G287" s="30" t="s">
        <v>235</v>
      </c>
      <c r="K287" s="30" t="s">
        <v>437</v>
      </c>
      <c r="T287" s="30" t="s">
        <v>737</v>
      </c>
      <c r="AG287" s="30" t="s">
        <v>258</v>
      </c>
    </row>
    <row r="288" spans="1:33" ht="15" hidden="1">
      <c r="A288" s="1">
        <v>70</v>
      </c>
      <c r="C288" s="1">
        <f t="shared" si="4"/>
        <v>0</v>
      </c>
      <c r="E288" s="1">
        <f t="shared" si="5"/>
      </c>
      <c r="G288" s="30" t="s">
        <v>236</v>
      </c>
      <c r="K288" s="30" t="s">
        <v>438</v>
      </c>
      <c r="T288" s="30" t="s">
        <v>738</v>
      </c>
      <c r="AG288" s="30" t="s">
        <v>1084</v>
      </c>
    </row>
    <row r="289" spans="1:33" ht="15" hidden="1">
      <c r="A289" s="1">
        <v>71</v>
      </c>
      <c r="C289" s="1">
        <f t="shared" si="4"/>
        <v>0</v>
      </c>
      <c r="E289" s="1">
        <f t="shared" si="5"/>
      </c>
      <c r="G289" s="30" t="s">
        <v>237</v>
      </c>
      <c r="K289" s="30" t="s">
        <v>439</v>
      </c>
      <c r="T289" s="30" t="s">
        <v>739</v>
      </c>
      <c r="AG289" s="30" t="s">
        <v>1085</v>
      </c>
    </row>
    <row r="290" spans="1:33" ht="15" hidden="1">
      <c r="A290" s="1">
        <v>72</v>
      </c>
      <c r="C290" s="1">
        <f t="shared" si="4"/>
        <v>0</v>
      </c>
      <c r="E290" s="1">
        <f t="shared" si="5"/>
      </c>
      <c r="G290" s="30" t="s">
        <v>238</v>
      </c>
      <c r="K290" s="30" t="s">
        <v>440</v>
      </c>
      <c r="T290" s="30" t="s">
        <v>740</v>
      </c>
      <c r="AG290" s="30" t="s">
        <v>1086</v>
      </c>
    </row>
    <row r="291" spans="1:33" ht="15" hidden="1">
      <c r="A291" s="1">
        <v>73</v>
      </c>
      <c r="C291" s="1">
        <f t="shared" si="4"/>
        <v>0</v>
      </c>
      <c r="E291" s="1">
        <f t="shared" si="5"/>
      </c>
      <c r="G291" s="30" t="s">
        <v>239</v>
      </c>
      <c r="K291" s="30" t="s">
        <v>441</v>
      </c>
      <c r="T291" s="30" t="s">
        <v>741</v>
      </c>
      <c r="AG291" s="30" t="s">
        <v>1087</v>
      </c>
    </row>
    <row r="292" spans="1:33" ht="15" hidden="1">
      <c r="A292" s="1">
        <v>74</v>
      </c>
      <c r="C292" s="1">
        <f t="shared" si="4"/>
        <v>0</v>
      </c>
      <c r="E292" s="1">
        <f t="shared" si="5"/>
      </c>
      <c r="G292" s="30" t="s">
        <v>240</v>
      </c>
      <c r="K292" s="30" t="s">
        <v>442</v>
      </c>
      <c r="T292" s="30" t="s">
        <v>742</v>
      </c>
      <c r="AG292" s="30" t="s">
        <v>1001</v>
      </c>
    </row>
    <row r="293" spans="1:33" ht="15" hidden="1">
      <c r="A293" s="1">
        <v>75</v>
      </c>
      <c r="C293" s="1">
        <f t="shared" si="4"/>
        <v>0</v>
      </c>
      <c r="E293" s="1">
        <f t="shared" si="5"/>
      </c>
      <c r="G293" s="30" t="s">
        <v>241</v>
      </c>
      <c r="K293" s="30" t="s">
        <v>443</v>
      </c>
      <c r="T293" s="30" t="s">
        <v>743</v>
      </c>
      <c r="AG293" s="30" t="s">
        <v>1088</v>
      </c>
    </row>
    <row r="294" spans="1:33" ht="15" hidden="1">
      <c r="A294" s="1">
        <v>76</v>
      </c>
      <c r="C294" s="1">
        <f t="shared" si="4"/>
        <v>0</v>
      </c>
      <c r="E294" s="1">
        <f t="shared" si="5"/>
      </c>
      <c r="G294" s="30" t="s">
        <v>242</v>
      </c>
      <c r="K294" s="30" t="s">
        <v>444</v>
      </c>
      <c r="T294" s="30" t="s">
        <v>744</v>
      </c>
      <c r="AG294" s="30" t="s">
        <v>270</v>
      </c>
    </row>
    <row r="295" spans="1:33" ht="15" hidden="1">
      <c r="A295" s="1">
        <v>77</v>
      </c>
      <c r="C295" s="1">
        <f t="shared" si="4"/>
        <v>0</v>
      </c>
      <c r="E295" s="1">
        <f t="shared" si="5"/>
      </c>
      <c r="G295" s="30" t="s">
        <v>243</v>
      </c>
      <c r="K295" s="30" t="s">
        <v>445</v>
      </c>
      <c r="T295" s="30" t="s">
        <v>745</v>
      </c>
      <c r="AG295" s="30" t="s">
        <v>1089</v>
      </c>
    </row>
    <row r="296" spans="1:33" ht="15" hidden="1">
      <c r="A296" s="1">
        <v>78</v>
      </c>
      <c r="C296" s="1">
        <f t="shared" si="4"/>
        <v>0</v>
      </c>
      <c r="E296" s="1">
        <f t="shared" si="5"/>
      </c>
      <c r="G296" s="30" t="s">
        <v>244</v>
      </c>
      <c r="K296" s="30" t="s">
        <v>446</v>
      </c>
      <c r="T296" s="30" t="s">
        <v>746</v>
      </c>
      <c r="AG296" s="30" t="s">
        <v>1090</v>
      </c>
    </row>
    <row r="297" spans="1:33" ht="15" hidden="1">
      <c r="A297" s="1">
        <v>79</v>
      </c>
      <c r="C297" s="1">
        <f t="shared" si="4"/>
        <v>0</v>
      </c>
      <c r="E297" s="1">
        <f t="shared" si="5"/>
      </c>
      <c r="G297" s="30" t="s">
        <v>245</v>
      </c>
      <c r="K297" s="30" t="s">
        <v>447</v>
      </c>
      <c r="T297" s="30" t="s">
        <v>747</v>
      </c>
      <c r="AG297" s="30" t="s">
        <v>1091</v>
      </c>
    </row>
    <row r="298" spans="1:33" ht="15" hidden="1">
      <c r="A298" s="1">
        <v>80</v>
      </c>
      <c r="C298" s="1">
        <f t="shared" si="4"/>
        <v>0</v>
      </c>
      <c r="E298" s="1">
        <f t="shared" si="5"/>
      </c>
      <c r="G298" s="30" t="s">
        <v>247</v>
      </c>
      <c r="K298" s="30" t="s">
        <v>448</v>
      </c>
      <c r="T298" s="30" t="s">
        <v>748</v>
      </c>
      <c r="AG298" s="30" t="s">
        <v>1092</v>
      </c>
    </row>
    <row r="299" spans="1:33" ht="15" hidden="1">
      <c r="A299" s="1">
        <v>81</v>
      </c>
      <c r="C299" s="1">
        <f t="shared" si="4"/>
        <v>0</v>
      </c>
      <c r="E299" s="1">
        <f t="shared" si="5"/>
      </c>
      <c r="G299" s="30" t="s">
        <v>248</v>
      </c>
      <c r="K299" s="30" t="s">
        <v>449</v>
      </c>
      <c r="T299" s="30" t="s">
        <v>260</v>
      </c>
      <c r="AG299" s="30" t="s">
        <v>585</v>
      </c>
    </row>
    <row r="300" spans="1:33" ht="15" hidden="1">
      <c r="A300" s="1">
        <v>82</v>
      </c>
      <c r="C300" s="1">
        <f t="shared" si="4"/>
        <v>0</v>
      </c>
      <c r="E300" s="1">
        <f t="shared" si="5"/>
      </c>
      <c r="G300" s="30" t="s">
        <v>249</v>
      </c>
      <c r="K300" s="30" t="s">
        <v>450</v>
      </c>
      <c r="T300" s="30" t="s">
        <v>749</v>
      </c>
      <c r="AG300" s="30" t="s">
        <v>1093</v>
      </c>
    </row>
    <row r="301" spans="1:33" ht="15" hidden="1">
      <c r="A301" s="1">
        <v>83</v>
      </c>
      <c r="C301" s="1">
        <f t="shared" si="4"/>
        <v>0</v>
      </c>
      <c r="E301" s="1">
        <f t="shared" si="5"/>
      </c>
      <c r="G301" s="30" t="s">
        <v>250</v>
      </c>
      <c r="K301" s="30" t="s">
        <v>451</v>
      </c>
      <c r="T301" s="30" t="s">
        <v>750</v>
      </c>
      <c r="AG301" s="30" t="s">
        <v>1094</v>
      </c>
    </row>
    <row r="302" spans="1:33" ht="15" hidden="1">
      <c r="A302" s="1">
        <v>84</v>
      </c>
      <c r="C302" s="1">
        <f t="shared" si="4"/>
        <v>0</v>
      </c>
      <c r="E302" s="1">
        <f t="shared" si="5"/>
      </c>
      <c r="G302" s="30" t="s">
        <v>251</v>
      </c>
      <c r="K302" s="30" t="s">
        <v>452</v>
      </c>
      <c r="T302" s="30" t="s">
        <v>751</v>
      </c>
      <c r="AG302" s="30" t="s">
        <v>1095</v>
      </c>
    </row>
    <row r="303" spans="1:33" ht="15" hidden="1">
      <c r="A303" s="1">
        <v>85</v>
      </c>
      <c r="C303" s="1">
        <f t="shared" si="4"/>
        <v>0</v>
      </c>
      <c r="E303" s="1">
        <f t="shared" si="5"/>
      </c>
      <c r="G303" s="30" t="s">
        <v>252</v>
      </c>
      <c r="K303" s="30" t="s">
        <v>453</v>
      </c>
      <c r="T303" s="30" t="s">
        <v>752</v>
      </c>
      <c r="AG303" s="30" t="s">
        <v>1096</v>
      </c>
    </row>
    <row r="304" spans="1:33" ht="15" hidden="1">
      <c r="A304" s="1">
        <v>86</v>
      </c>
      <c r="C304" s="1">
        <f t="shared" si="4"/>
        <v>0</v>
      </c>
      <c r="E304" s="1">
        <f t="shared" si="5"/>
      </c>
      <c r="G304" s="30" t="s">
        <v>254</v>
      </c>
      <c r="K304" s="30" t="s">
        <v>454</v>
      </c>
      <c r="T304" s="30" t="s">
        <v>753</v>
      </c>
      <c r="AG304" s="30" t="s">
        <v>1097</v>
      </c>
    </row>
    <row r="305" spans="1:33" ht="15" hidden="1">
      <c r="A305" s="1">
        <v>87</v>
      </c>
      <c r="C305" s="1">
        <f t="shared" si="4"/>
        <v>0</v>
      </c>
      <c r="E305" s="1">
        <f t="shared" si="5"/>
      </c>
      <c r="G305" s="30" t="s">
        <v>255</v>
      </c>
      <c r="K305" s="30" t="s">
        <v>455</v>
      </c>
      <c r="T305" s="30" t="s">
        <v>754</v>
      </c>
      <c r="AG305" s="30" t="s">
        <v>371</v>
      </c>
    </row>
    <row r="306" spans="1:33" ht="15" hidden="1">
      <c r="A306" s="1">
        <v>88</v>
      </c>
      <c r="C306" s="1">
        <f t="shared" si="4"/>
        <v>0</v>
      </c>
      <c r="E306" s="1">
        <f t="shared" si="5"/>
      </c>
      <c r="G306" s="30" t="s">
        <v>256</v>
      </c>
      <c r="K306" s="30" t="s">
        <v>456</v>
      </c>
      <c r="T306" s="30" t="s">
        <v>755</v>
      </c>
      <c r="AG306" s="30" t="s">
        <v>1098</v>
      </c>
    </row>
    <row r="307" spans="1:20" ht="15" hidden="1">
      <c r="A307" s="1">
        <v>89</v>
      </c>
      <c r="C307" s="1">
        <f t="shared" si="4"/>
        <v>0</v>
      </c>
      <c r="E307" s="1">
        <f t="shared" si="5"/>
      </c>
      <c r="G307" s="30" t="s">
        <v>257</v>
      </c>
      <c r="K307" s="30" t="s">
        <v>457</v>
      </c>
      <c r="T307" s="30" t="s">
        <v>756</v>
      </c>
    </row>
    <row r="308" spans="1:20" ht="15" hidden="1">
      <c r="A308" s="1">
        <v>90</v>
      </c>
      <c r="C308" s="1">
        <f t="shared" si="4"/>
        <v>0</v>
      </c>
      <c r="E308" s="1">
        <f t="shared" si="5"/>
      </c>
      <c r="G308" s="30" t="s">
        <v>258</v>
      </c>
      <c r="K308" s="30" t="s">
        <v>458</v>
      </c>
      <c r="T308" s="30" t="s">
        <v>757</v>
      </c>
    </row>
    <row r="309" spans="1:20" ht="15" hidden="1">
      <c r="A309" s="1">
        <v>91</v>
      </c>
      <c r="C309" s="1">
        <f t="shared" si="4"/>
        <v>0</v>
      </c>
      <c r="E309" s="1">
        <f t="shared" si="5"/>
      </c>
      <c r="G309" s="30" t="s">
        <v>259</v>
      </c>
      <c r="K309" s="30" t="s">
        <v>459</v>
      </c>
      <c r="T309" s="30" t="s">
        <v>758</v>
      </c>
    </row>
    <row r="310" spans="1:20" ht="15" hidden="1">
      <c r="A310" s="1">
        <v>92</v>
      </c>
      <c r="C310" s="1">
        <f t="shared" si="4"/>
        <v>0</v>
      </c>
      <c r="E310" s="1">
        <f t="shared" si="5"/>
      </c>
      <c r="G310" s="30" t="s">
        <v>260</v>
      </c>
      <c r="K310" s="30" t="s">
        <v>460</v>
      </c>
      <c r="T310" s="30" t="s">
        <v>759</v>
      </c>
    </row>
    <row r="311" spans="1:20" ht="15" hidden="1">
      <c r="A311" s="1">
        <v>93</v>
      </c>
      <c r="C311" s="1">
        <f t="shared" si="4"/>
        <v>0</v>
      </c>
      <c r="E311" s="1">
        <f t="shared" si="5"/>
      </c>
      <c r="G311" s="30" t="s">
        <v>261</v>
      </c>
      <c r="K311" s="30" t="s">
        <v>461</v>
      </c>
      <c r="T311" s="30" t="s">
        <v>760</v>
      </c>
    </row>
    <row r="312" spans="1:20" ht="15" hidden="1">
      <c r="A312" s="1">
        <v>94</v>
      </c>
      <c r="C312" s="1">
        <f t="shared" si="4"/>
        <v>0</v>
      </c>
      <c r="E312" s="1">
        <f t="shared" si="5"/>
      </c>
      <c r="G312" s="30" t="s">
        <v>262</v>
      </c>
      <c r="K312" s="30" t="s">
        <v>462</v>
      </c>
      <c r="T312" s="30" t="s">
        <v>761</v>
      </c>
    </row>
    <row r="313" spans="1:20" ht="15" hidden="1">
      <c r="A313" s="1">
        <v>95</v>
      </c>
      <c r="C313" s="1">
        <f t="shared" si="4"/>
        <v>0</v>
      </c>
      <c r="E313" s="1">
        <f t="shared" si="5"/>
      </c>
      <c r="G313" s="30" t="s">
        <v>263</v>
      </c>
      <c r="K313" s="30" t="s">
        <v>463</v>
      </c>
      <c r="T313" s="30" t="s">
        <v>762</v>
      </c>
    </row>
    <row r="314" spans="1:20" ht="15" hidden="1">
      <c r="A314" s="1">
        <v>96</v>
      </c>
      <c r="C314" s="1">
        <f t="shared" si="4"/>
        <v>0</v>
      </c>
      <c r="E314" s="1">
        <f t="shared" si="5"/>
      </c>
      <c r="G314" s="30" t="s">
        <v>264</v>
      </c>
      <c r="K314" s="30" t="s">
        <v>464</v>
      </c>
      <c r="T314" s="30" t="s">
        <v>763</v>
      </c>
    </row>
    <row r="315" spans="1:20" ht="15" hidden="1">
      <c r="A315" s="1">
        <v>97</v>
      </c>
      <c r="C315" s="1">
        <f aca="true" t="shared" si="6" ref="C315:C348">HLOOKUP($B$11,$F$219:$AL$348,A315,FALSE)</f>
        <v>0</v>
      </c>
      <c r="E315" s="1">
        <f t="shared" si="5"/>
      </c>
      <c r="G315" s="30" t="s">
        <v>265</v>
      </c>
      <c r="K315" s="30" t="s">
        <v>465</v>
      </c>
      <c r="T315" s="30" t="s">
        <v>764</v>
      </c>
    </row>
    <row r="316" spans="1:20" ht="15" hidden="1">
      <c r="A316" s="1">
        <v>98</v>
      </c>
      <c r="C316" s="1">
        <f t="shared" si="6"/>
        <v>0</v>
      </c>
      <c r="E316" s="1">
        <f t="shared" si="5"/>
      </c>
      <c r="G316" s="30" t="s">
        <v>266</v>
      </c>
      <c r="K316" s="30" t="s">
        <v>466</v>
      </c>
      <c r="T316" s="30" t="s">
        <v>765</v>
      </c>
    </row>
    <row r="317" spans="1:20" ht="15" hidden="1">
      <c r="A317" s="1">
        <v>99</v>
      </c>
      <c r="C317" s="1">
        <f t="shared" si="6"/>
        <v>0</v>
      </c>
      <c r="E317" s="1">
        <f t="shared" si="5"/>
      </c>
      <c r="G317" s="30" t="s">
        <v>267</v>
      </c>
      <c r="K317" s="30" t="s">
        <v>467</v>
      </c>
      <c r="T317" s="30" t="s">
        <v>766</v>
      </c>
    </row>
    <row r="318" spans="1:20" ht="15" hidden="1">
      <c r="A318" s="1">
        <v>100</v>
      </c>
      <c r="C318" s="1">
        <f t="shared" si="6"/>
        <v>0</v>
      </c>
      <c r="E318" s="1">
        <f t="shared" si="5"/>
      </c>
      <c r="G318" s="30" t="s">
        <v>268</v>
      </c>
      <c r="K318" s="30" t="s">
        <v>468</v>
      </c>
      <c r="T318" s="30" t="s">
        <v>767</v>
      </c>
    </row>
    <row r="319" spans="1:20" ht="15" hidden="1">
      <c r="A319" s="1">
        <v>101</v>
      </c>
      <c r="C319" s="1">
        <f t="shared" si="6"/>
        <v>0</v>
      </c>
      <c r="E319" s="1">
        <f t="shared" si="5"/>
      </c>
      <c r="G319" s="30" t="s">
        <v>269</v>
      </c>
      <c r="K319" s="30" t="s">
        <v>469</v>
      </c>
      <c r="T319" s="30" t="s">
        <v>768</v>
      </c>
    </row>
    <row r="320" spans="1:20" ht="15" hidden="1">
      <c r="A320" s="1">
        <v>102</v>
      </c>
      <c r="C320" s="1">
        <f t="shared" si="6"/>
        <v>0</v>
      </c>
      <c r="E320" s="1">
        <f t="shared" si="5"/>
      </c>
      <c r="G320" s="30" t="s">
        <v>270</v>
      </c>
      <c r="K320" s="30" t="s">
        <v>470</v>
      </c>
      <c r="T320" s="30" t="s">
        <v>769</v>
      </c>
    </row>
    <row r="321" spans="1:20" ht="15" hidden="1">
      <c r="A321" s="1">
        <v>103</v>
      </c>
      <c r="C321" s="1">
        <f t="shared" si="6"/>
        <v>0</v>
      </c>
      <c r="E321" s="1">
        <f t="shared" si="5"/>
      </c>
      <c r="G321" s="30" t="s">
        <v>1223</v>
      </c>
      <c r="K321" s="30" t="s">
        <v>471</v>
      </c>
      <c r="T321" s="30" t="s">
        <v>770</v>
      </c>
    </row>
    <row r="322" spans="1:20" ht="15" hidden="1">
      <c r="A322" s="1">
        <v>104</v>
      </c>
      <c r="C322" s="1">
        <f t="shared" si="6"/>
        <v>0</v>
      </c>
      <c r="E322" s="1">
        <f t="shared" si="5"/>
      </c>
      <c r="G322" s="30" t="s">
        <v>271</v>
      </c>
      <c r="K322" s="30" t="s">
        <v>472</v>
      </c>
      <c r="T322" s="30" t="s">
        <v>771</v>
      </c>
    </row>
    <row r="323" spans="1:20" ht="15" hidden="1">
      <c r="A323" s="1">
        <v>105</v>
      </c>
      <c r="C323" s="1">
        <f t="shared" si="6"/>
        <v>0</v>
      </c>
      <c r="E323" s="1">
        <f t="shared" si="5"/>
      </c>
      <c r="G323" s="30" t="s">
        <v>272</v>
      </c>
      <c r="K323" s="30" t="s">
        <v>473</v>
      </c>
      <c r="T323" s="30" t="s">
        <v>772</v>
      </c>
    </row>
    <row r="324" spans="1:20" ht="15" hidden="1">
      <c r="A324" s="1">
        <v>106</v>
      </c>
      <c r="C324" s="1">
        <f t="shared" si="6"/>
        <v>0</v>
      </c>
      <c r="E324" s="1">
        <f t="shared" si="5"/>
      </c>
      <c r="G324" s="30" t="s">
        <v>273</v>
      </c>
      <c r="K324" s="30" t="s">
        <v>474</v>
      </c>
      <c r="T324" s="30" t="s">
        <v>773</v>
      </c>
    </row>
    <row r="325" spans="1:20" ht="15" hidden="1">
      <c r="A325" s="1">
        <v>107</v>
      </c>
      <c r="C325" s="1">
        <f t="shared" si="6"/>
        <v>0</v>
      </c>
      <c r="E325" s="1">
        <f t="shared" si="5"/>
      </c>
      <c r="G325" s="30" t="s">
        <v>274</v>
      </c>
      <c r="K325" s="30" t="s">
        <v>475</v>
      </c>
      <c r="T325" s="30" t="s">
        <v>774</v>
      </c>
    </row>
    <row r="326" spans="1:20" ht="15" hidden="1">
      <c r="A326" s="1">
        <v>108</v>
      </c>
      <c r="C326" s="1">
        <f t="shared" si="6"/>
        <v>0</v>
      </c>
      <c r="E326" s="1">
        <f t="shared" si="5"/>
      </c>
      <c r="G326" s="30" t="s">
        <v>275</v>
      </c>
      <c r="K326" s="30" t="s">
        <v>476</v>
      </c>
      <c r="T326" s="30" t="s">
        <v>775</v>
      </c>
    </row>
    <row r="327" spans="1:20" ht="15" hidden="1">
      <c r="A327" s="1">
        <v>109</v>
      </c>
      <c r="C327" s="1">
        <f t="shared" si="6"/>
        <v>0</v>
      </c>
      <c r="E327" s="1">
        <f t="shared" si="5"/>
      </c>
      <c r="G327" s="30" t="s">
        <v>276</v>
      </c>
      <c r="K327" s="30" t="s">
        <v>477</v>
      </c>
      <c r="T327" s="30" t="s">
        <v>776</v>
      </c>
    </row>
    <row r="328" spans="1:20" ht="15" hidden="1">
      <c r="A328" s="1">
        <v>110</v>
      </c>
      <c r="C328" s="1">
        <f t="shared" si="6"/>
        <v>0</v>
      </c>
      <c r="E328" s="1">
        <f t="shared" si="5"/>
      </c>
      <c r="G328" s="30" t="s">
        <v>277</v>
      </c>
      <c r="K328" s="30" t="s">
        <v>478</v>
      </c>
      <c r="T328" s="30" t="s">
        <v>777</v>
      </c>
    </row>
    <row r="329" spans="1:20" ht="15" hidden="1">
      <c r="A329" s="1">
        <v>111</v>
      </c>
      <c r="C329" s="1">
        <f t="shared" si="6"/>
        <v>0</v>
      </c>
      <c r="E329" s="1">
        <f t="shared" si="5"/>
      </c>
      <c r="G329" s="30" t="s">
        <v>278</v>
      </c>
      <c r="K329" s="30" t="s">
        <v>479</v>
      </c>
      <c r="T329" s="30" t="s">
        <v>778</v>
      </c>
    </row>
    <row r="330" spans="1:20" ht="15" hidden="1">
      <c r="A330" s="1">
        <v>112</v>
      </c>
      <c r="C330" s="1">
        <f t="shared" si="6"/>
        <v>0</v>
      </c>
      <c r="E330" s="1">
        <f t="shared" si="5"/>
      </c>
      <c r="G330" s="30" t="s">
        <v>279</v>
      </c>
      <c r="K330" s="30" t="s">
        <v>480</v>
      </c>
      <c r="T330" s="30" t="s">
        <v>779</v>
      </c>
    </row>
    <row r="331" spans="1:20" ht="15" hidden="1">
      <c r="A331" s="1">
        <v>113</v>
      </c>
      <c r="C331" s="1">
        <f t="shared" si="6"/>
        <v>0</v>
      </c>
      <c r="E331" s="1">
        <f t="shared" si="5"/>
      </c>
      <c r="G331" s="30" t="s">
        <v>280</v>
      </c>
      <c r="K331" s="30" t="s">
        <v>481</v>
      </c>
      <c r="T331" s="30" t="s">
        <v>780</v>
      </c>
    </row>
    <row r="332" spans="1:20" ht="15" hidden="1">
      <c r="A332" s="1">
        <v>114</v>
      </c>
      <c r="C332" s="1">
        <f t="shared" si="6"/>
        <v>0</v>
      </c>
      <c r="E332" s="1">
        <f t="shared" si="5"/>
      </c>
      <c r="G332" s="30" t="s">
        <v>1225</v>
      </c>
      <c r="K332" s="30" t="s">
        <v>482</v>
      </c>
      <c r="T332" s="30" t="s">
        <v>781</v>
      </c>
    </row>
    <row r="333" spans="1:20" ht="15" hidden="1">
      <c r="A333" s="1">
        <v>115</v>
      </c>
      <c r="C333" s="1">
        <f t="shared" si="6"/>
        <v>0</v>
      </c>
      <c r="E333" s="1">
        <f t="shared" si="5"/>
      </c>
      <c r="G333" s="30" t="s">
        <v>282</v>
      </c>
      <c r="K333" s="30" t="s">
        <v>483</v>
      </c>
      <c r="T333" s="30" t="s">
        <v>782</v>
      </c>
    </row>
    <row r="334" spans="1:20" ht="15" hidden="1">
      <c r="A334" s="1">
        <v>116</v>
      </c>
      <c r="C334" s="1">
        <f t="shared" si="6"/>
        <v>0</v>
      </c>
      <c r="E334" s="1">
        <f t="shared" si="5"/>
      </c>
      <c r="G334" s="30" t="s">
        <v>283</v>
      </c>
      <c r="K334" s="30" t="s">
        <v>484</v>
      </c>
      <c r="T334" s="30" t="s">
        <v>783</v>
      </c>
    </row>
    <row r="335" spans="1:20" ht="15" hidden="1">
      <c r="A335" s="1">
        <v>117</v>
      </c>
      <c r="C335" s="1">
        <f t="shared" si="6"/>
        <v>0</v>
      </c>
      <c r="E335" s="1">
        <f t="shared" si="5"/>
      </c>
      <c r="G335" s="30" t="s">
        <v>284</v>
      </c>
      <c r="K335" s="30" t="s">
        <v>485</v>
      </c>
      <c r="T335" s="30" t="s">
        <v>784</v>
      </c>
    </row>
    <row r="336" spans="1:20" ht="15" hidden="1">
      <c r="A336" s="1">
        <v>118</v>
      </c>
      <c r="C336" s="1">
        <f t="shared" si="6"/>
        <v>0</v>
      </c>
      <c r="E336" s="1">
        <f t="shared" si="5"/>
      </c>
      <c r="G336" s="30" t="s">
        <v>285</v>
      </c>
      <c r="K336" s="30" t="s">
        <v>486</v>
      </c>
      <c r="T336" s="30" t="s">
        <v>785</v>
      </c>
    </row>
    <row r="337" spans="1:11" ht="15" hidden="1">
      <c r="A337" s="1">
        <v>119</v>
      </c>
      <c r="C337" s="1">
        <f t="shared" si="6"/>
        <v>0</v>
      </c>
      <c r="E337" s="1">
        <f t="shared" si="5"/>
      </c>
      <c r="G337" s="30" t="s">
        <v>286</v>
      </c>
      <c r="K337" s="30" t="s">
        <v>487</v>
      </c>
    </row>
    <row r="338" spans="1:11" ht="15" hidden="1">
      <c r="A338" s="1">
        <v>120</v>
      </c>
      <c r="C338" s="1">
        <f t="shared" si="6"/>
        <v>0</v>
      </c>
      <c r="E338" s="1">
        <f t="shared" si="5"/>
      </c>
      <c r="G338" s="30" t="s">
        <v>287</v>
      </c>
      <c r="K338" s="30" t="s">
        <v>488</v>
      </c>
    </row>
    <row r="339" spans="1:11" ht="15" hidden="1">
      <c r="A339" s="1">
        <v>121</v>
      </c>
      <c r="C339" s="1">
        <f t="shared" si="6"/>
        <v>0</v>
      </c>
      <c r="E339" s="1">
        <f t="shared" si="5"/>
      </c>
      <c r="G339" s="30" t="s">
        <v>288</v>
      </c>
      <c r="K339" s="30" t="s">
        <v>489</v>
      </c>
    </row>
    <row r="340" spans="1:11" ht="15" hidden="1">
      <c r="A340" s="1">
        <v>122</v>
      </c>
      <c r="C340" s="1">
        <f t="shared" si="6"/>
        <v>0</v>
      </c>
      <c r="E340" s="1">
        <f t="shared" si="5"/>
      </c>
      <c r="G340" s="30" t="s">
        <v>289</v>
      </c>
      <c r="K340" s="30" t="s">
        <v>490</v>
      </c>
    </row>
    <row r="341" spans="1:11" ht="15" hidden="1">
      <c r="A341" s="1">
        <v>123</v>
      </c>
      <c r="C341" s="1">
        <f t="shared" si="6"/>
        <v>0</v>
      </c>
      <c r="E341" s="1">
        <f t="shared" si="5"/>
      </c>
      <c r="G341" s="30" t="s">
        <v>290</v>
      </c>
      <c r="K341" s="30" t="s">
        <v>491</v>
      </c>
    </row>
    <row r="342" spans="1:11" ht="15" hidden="1">
      <c r="A342" s="1">
        <v>124</v>
      </c>
      <c r="C342" s="1">
        <f t="shared" si="6"/>
        <v>0</v>
      </c>
      <c r="E342" s="1">
        <f t="shared" si="5"/>
      </c>
      <c r="G342" s="30" t="s">
        <v>291</v>
      </c>
      <c r="K342" s="30" t="s">
        <v>492</v>
      </c>
    </row>
    <row r="343" spans="1:7" ht="15" hidden="1">
      <c r="A343" s="1">
        <v>125</v>
      </c>
      <c r="C343" s="1">
        <f t="shared" si="6"/>
        <v>0</v>
      </c>
      <c r="E343" s="1">
        <f t="shared" si="5"/>
      </c>
      <c r="G343" s="30" t="s">
        <v>292</v>
      </c>
    </row>
    <row r="344" spans="1:7" ht="15" hidden="1">
      <c r="A344" s="1">
        <v>126</v>
      </c>
      <c r="C344" s="1">
        <f t="shared" si="6"/>
        <v>0</v>
      </c>
      <c r="E344" s="1">
        <f t="shared" si="5"/>
      </c>
      <c r="G344" s="30" t="s">
        <v>293</v>
      </c>
    </row>
    <row r="345" spans="1:7" ht="15" hidden="1">
      <c r="A345" s="1">
        <v>127</v>
      </c>
      <c r="C345" s="1">
        <f t="shared" si="6"/>
        <v>0</v>
      </c>
      <c r="E345" s="1">
        <f t="shared" si="5"/>
      </c>
      <c r="G345" s="30" t="s">
        <v>294</v>
      </c>
    </row>
    <row r="346" spans="1:5" ht="11.25" hidden="1">
      <c r="A346" s="1">
        <v>128</v>
      </c>
      <c r="C346" s="1">
        <f t="shared" si="6"/>
        <v>0</v>
      </c>
      <c r="E346" s="1">
        <f t="shared" si="5"/>
      </c>
    </row>
    <row r="347" spans="1:5" ht="11.25" hidden="1">
      <c r="A347" s="1">
        <v>129</v>
      </c>
      <c r="C347" s="1">
        <f t="shared" si="6"/>
        <v>0</v>
      </c>
      <c r="E347" s="1">
        <f t="shared" si="5"/>
      </c>
    </row>
    <row r="348" spans="1:5" ht="11.25" hidden="1">
      <c r="A348" s="1">
        <v>130</v>
      </c>
      <c r="C348" s="1">
        <f t="shared" si="6"/>
        <v>0</v>
      </c>
      <c r="E348" s="1">
        <f t="shared" si="5"/>
      </c>
    </row>
    <row r="349" ht="11.25" hidden="1"/>
    <row r="350" ht="11.25" hidden="1"/>
    <row r="351" ht="11.25" hidden="1"/>
    <row r="352" ht="11.25" hidden="1"/>
    <row r="353" spans="2:3" ht="11.25" hidden="1">
      <c r="B353" s="1" t="s">
        <v>1242</v>
      </c>
      <c r="C353" s="1" t="s">
        <v>1246</v>
      </c>
    </row>
    <row r="354" spans="2:3" ht="11.25" hidden="1">
      <c r="B354" s="1" t="s">
        <v>1243</v>
      </c>
      <c r="C354" s="1" t="s">
        <v>1247</v>
      </c>
    </row>
    <row r="355" spans="2:3" ht="11.25" hidden="1">
      <c r="B355" s="1" t="s">
        <v>1245</v>
      </c>
      <c r="C355" s="1" t="s">
        <v>1273</v>
      </c>
    </row>
    <row r="356" ht="11.25" hidden="1">
      <c r="B356" s="1" t="s">
        <v>1244</v>
      </c>
    </row>
    <row r="357" ht="11.25" hidden="1">
      <c r="B357" s="1" t="s">
        <v>1273</v>
      </c>
    </row>
  </sheetData>
  <sheetProtection password="CDB6" sheet="1" objects="1" scenarios="1"/>
  <mergeCells count="68">
    <mergeCell ref="F1:I5"/>
    <mergeCell ref="I6:I8"/>
    <mergeCell ref="B1:E1"/>
    <mergeCell ref="J10:K10"/>
    <mergeCell ref="J15:K15"/>
    <mergeCell ref="J30:K30"/>
    <mergeCell ref="F12:H12"/>
    <mergeCell ref="F28:H28"/>
    <mergeCell ref="E12:E16"/>
    <mergeCell ref="F15:H15"/>
    <mergeCell ref="J35:K35"/>
    <mergeCell ref="B52:H52"/>
    <mergeCell ref="B34:C34"/>
    <mergeCell ref="B25:C26"/>
    <mergeCell ref="F23:H23"/>
    <mergeCell ref="J25:K25"/>
    <mergeCell ref="B39:C40"/>
    <mergeCell ref="F38:H38"/>
    <mergeCell ref="F43:H43"/>
    <mergeCell ref="F33:H33"/>
    <mergeCell ref="F46:H46"/>
    <mergeCell ref="B41:C49"/>
    <mergeCell ref="D9:D49"/>
    <mergeCell ref="B12:C12"/>
    <mergeCell ref="B14:C14"/>
    <mergeCell ref="G64:H64"/>
    <mergeCell ref="B27:C27"/>
    <mergeCell ref="B30:C30"/>
    <mergeCell ref="B33:C33"/>
    <mergeCell ref="B38:C38"/>
    <mergeCell ref="G75:H75"/>
    <mergeCell ref="B63:H63"/>
    <mergeCell ref="B74:H74"/>
    <mergeCell ref="B53:C53"/>
    <mergeCell ref="B64:C64"/>
    <mergeCell ref="B75:C75"/>
    <mergeCell ref="E53:F53"/>
    <mergeCell ref="E64:F64"/>
    <mergeCell ref="G53:H53"/>
    <mergeCell ref="E75:F75"/>
    <mergeCell ref="B144:H144"/>
    <mergeCell ref="B145:C145"/>
    <mergeCell ref="E145:F145"/>
    <mergeCell ref="G145:H145"/>
    <mergeCell ref="B125:H125"/>
    <mergeCell ref="B126:C126"/>
    <mergeCell ref="E126:F126"/>
    <mergeCell ref="G126:H126"/>
    <mergeCell ref="E33:E34"/>
    <mergeCell ref="E38:E39"/>
    <mergeCell ref="E88:F88"/>
    <mergeCell ref="G88:H88"/>
    <mergeCell ref="B111:C111"/>
    <mergeCell ref="E111:F111"/>
    <mergeCell ref="G111:H111"/>
    <mergeCell ref="B110:H110"/>
    <mergeCell ref="B87:H87"/>
    <mergeCell ref="B88:C88"/>
    <mergeCell ref="F20:H20"/>
    <mergeCell ref="B21:C21"/>
    <mergeCell ref="E43:E49"/>
    <mergeCell ref="F49:I49"/>
    <mergeCell ref="I9:I12"/>
    <mergeCell ref="I15:I20"/>
    <mergeCell ref="I28:I33"/>
    <mergeCell ref="E9:E10"/>
    <mergeCell ref="E20:E24"/>
    <mergeCell ref="E28:E29"/>
  </mergeCells>
  <conditionalFormatting sqref="C31">
    <cfRule type="cellIs" priority="7" dxfId="5" operator="equal">
      <formula>"SUPERAVITARIO"</formula>
    </cfRule>
    <cfRule type="cellIs" priority="8" dxfId="6" operator="equal">
      <formula>"DEFICITARIO"</formula>
    </cfRule>
  </conditionalFormatting>
  <conditionalFormatting sqref="C32">
    <cfRule type="cellIs" priority="4" dxfId="6" operator="lessThan">
      <formula>0</formula>
    </cfRule>
    <cfRule type="cellIs" priority="5" dxfId="5" operator="greaterThanOrEqual">
      <formula>0</formula>
    </cfRule>
  </conditionalFormatting>
  <conditionalFormatting sqref="C31:C32">
    <cfRule type="cellIs" priority="1" dxfId="1" operator="equal">
      <formula>0</formula>
    </cfRule>
  </conditionalFormatting>
  <dataValidations count="4">
    <dataValidation type="list" allowBlank="1" showInputMessage="1" showErrorMessage="1" sqref="B11">
      <formula1>$B$219:$B$251</formula1>
    </dataValidation>
    <dataValidation type="list" allowBlank="1" showInputMessage="1" showErrorMessage="1" sqref="C11">
      <formula1>$E$220:$E$348</formula1>
    </dataValidation>
    <dataValidation type="list" allowBlank="1" showInputMessage="1" showErrorMessage="1" sqref="G9">
      <formula1>$B$353:$B$357</formula1>
    </dataValidation>
    <dataValidation type="list" allowBlank="1" showInputMessage="1" showErrorMessage="1" sqref="H9">
      <formula1>$C$353:$C$355</formula1>
    </dataValidation>
  </dataValidations>
  <printOptions/>
  <pageMargins left="0.7" right="0.7" top="0.75" bottom="0.75" header="0.3" footer="0.3"/>
  <pageSetup orientation="portrait" paperSize="9"/>
  <ignoredErrors>
    <ignoredError sqref="G25:G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1128"/>
  <sheetViews>
    <sheetView showRowColHeaders="0" zoomScalePageLayoutView="0" workbookViewId="0" topLeftCell="B1">
      <selection activeCell="F19" sqref="F19"/>
    </sheetView>
  </sheetViews>
  <sheetFormatPr defaultColWidth="0" defaultRowHeight="15" zeroHeight="1"/>
  <cols>
    <col min="1" max="1" width="0" style="70" hidden="1" customWidth="1"/>
    <col min="2" max="2" width="9.28125" style="70" bestFit="1" customWidth="1"/>
    <col min="3" max="3" width="18.140625" style="70" bestFit="1" customWidth="1"/>
    <col min="4" max="4" width="27.421875" style="70" bestFit="1" customWidth="1"/>
    <col min="5" max="7" width="11.421875" style="70" customWidth="1"/>
    <col min="8" max="16384" width="11.421875" style="70" hidden="1" customWidth="1"/>
  </cols>
  <sheetData>
    <row r="1" spans="2:7" ht="15">
      <c r="B1" s="261" t="s">
        <v>1218</v>
      </c>
      <c r="C1" s="261" t="s">
        <v>0</v>
      </c>
      <c r="D1" s="261" t="s">
        <v>1219</v>
      </c>
      <c r="E1" s="261" t="s">
        <v>1220</v>
      </c>
      <c r="F1" s="189"/>
      <c r="G1" s="189"/>
    </row>
    <row r="2" spans="2:7" ht="15">
      <c r="B2" s="262"/>
      <c r="C2" s="262"/>
      <c r="D2" s="262"/>
      <c r="E2" s="262"/>
      <c r="F2" s="189"/>
      <c r="G2" s="189"/>
    </row>
    <row r="3" spans="1:5" ht="15">
      <c r="A3" s="70" t="str">
        <f>CONCATENATE(C3,D3)</f>
        <v>AMAZONASCD. EL ENCANTO</v>
      </c>
      <c r="B3" s="183">
        <v>91263</v>
      </c>
      <c r="C3" s="184" t="s">
        <v>158</v>
      </c>
      <c r="D3" s="184" t="s">
        <v>159</v>
      </c>
      <c r="E3" s="184" t="s">
        <v>1221</v>
      </c>
    </row>
    <row r="4" spans="1:5" ht="15">
      <c r="A4" s="70" t="str">
        <f aca="true" t="shared" si="0" ref="A4:A67">CONCATENATE(C4,D4)</f>
        <v>AMAZONASCD. LA CHORRERA</v>
      </c>
      <c r="B4" s="183">
        <v>91405</v>
      </c>
      <c r="C4" s="184" t="s">
        <v>158</v>
      </c>
      <c r="D4" s="184" t="s">
        <v>160</v>
      </c>
      <c r="E4" s="184" t="s">
        <v>1221</v>
      </c>
    </row>
    <row r="5" spans="1:5" ht="15">
      <c r="A5" s="70" t="str">
        <f t="shared" si="0"/>
        <v>AMAZONASCD. LA PEDRERA</v>
      </c>
      <c r="B5" s="183">
        <v>91407</v>
      </c>
      <c r="C5" s="184" t="s">
        <v>158</v>
      </c>
      <c r="D5" s="184" t="s">
        <v>161</v>
      </c>
      <c r="E5" s="184" t="s">
        <v>1221</v>
      </c>
    </row>
    <row r="6" spans="1:5" ht="15">
      <c r="A6" s="70" t="str">
        <f t="shared" si="0"/>
        <v>AMAZONASCD. LA VICTORIA</v>
      </c>
      <c r="B6" s="183">
        <v>91430</v>
      </c>
      <c r="C6" s="184" t="s">
        <v>158</v>
      </c>
      <c r="D6" s="184" t="s">
        <v>162</v>
      </c>
      <c r="E6" s="184" t="s">
        <v>1221</v>
      </c>
    </row>
    <row r="7" spans="1:5" ht="15">
      <c r="A7" s="70" t="str">
        <f t="shared" si="0"/>
        <v>AMAZONASCD. MIRITI - PARANÁ</v>
      </c>
      <c r="B7" s="183">
        <v>91460</v>
      </c>
      <c r="C7" s="184" t="s">
        <v>158</v>
      </c>
      <c r="D7" s="184" t="s">
        <v>163</v>
      </c>
      <c r="E7" s="184" t="s">
        <v>1221</v>
      </c>
    </row>
    <row r="8" spans="1:5" ht="15">
      <c r="A8" s="70" t="str">
        <f t="shared" si="0"/>
        <v>AMAZONASCD. PUERTO ALEGRIA</v>
      </c>
      <c r="B8" s="183">
        <v>91530</v>
      </c>
      <c r="C8" s="184" t="s">
        <v>158</v>
      </c>
      <c r="D8" s="184" t="s">
        <v>164</v>
      </c>
      <c r="E8" s="184" t="s">
        <v>1221</v>
      </c>
    </row>
    <row r="9" spans="1:5" ht="15">
      <c r="A9" s="70" t="str">
        <f t="shared" si="0"/>
        <v>AMAZONASCD. PUERTO ARICA</v>
      </c>
      <c r="B9" s="183">
        <v>91536</v>
      </c>
      <c r="C9" s="184" t="s">
        <v>158</v>
      </c>
      <c r="D9" s="184" t="s">
        <v>165</v>
      </c>
      <c r="E9" s="184" t="s">
        <v>1221</v>
      </c>
    </row>
    <row r="10" spans="1:5" ht="15">
      <c r="A10" s="70" t="str">
        <f t="shared" si="0"/>
        <v>AMAZONASCD. PUERTO SANTANDER</v>
      </c>
      <c r="B10" s="183">
        <v>91669</v>
      </c>
      <c r="C10" s="184" t="s">
        <v>158</v>
      </c>
      <c r="D10" s="184" t="s">
        <v>166</v>
      </c>
      <c r="E10" s="184" t="s">
        <v>1221</v>
      </c>
    </row>
    <row r="11" spans="1:5" ht="15">
      <c r="A11" s="70" t="str">
        <f t="shared" si="0"/>
        <v>AMAZONASCD. TARAPACÁ</v>
      </c>
      <c r="B11" s="183">
        <v>91798</v>
      </c>
      <c r="C11" s="184" t="s">
        <v>158</v>
      </c>
      <c r="D11" s="184" t="s">
        <v>167</v>
      </c>
      <c r="E11" s="184" t="s">
        <v>1221</v>
      </c>
    </row>
    <row r="12" spans="1:5" ht="15">
      <c r="A12" s="70" t="str">
        <f t="shared" si="0"/>
        <v>AMAZONASLETICIA</v>
      </c>
      <c r="B12" s="183">
        <v>91001</v>
      </c>
      <c r="C12" s="184" t="s">
        <v>158</v>
      </c>
      <c r="D12" s="184" t="s">
        <v>168</v>
      </c>
      <c r="E12" s="184" t="s">
        <v>1221</v>
      </c>
    </row>
    <row r="13" spans="1:5" ht="15">
      <c r="A13" s="70" t="str">
        <f t="shared" si="0"/>
        <v>AMAZONASPUERTO NARIÑO</v>
      </c>
      <c r="B13" s="183">
        <v>91540</v>
      </c>
      <c r="C13" s="184" t="s">
        <v>158</v>
      </c>
      <c r="D13" s="184" t="s">
        <v>169</v>
      </c>
      <c r="E13" s="184" t="s">
        <v>1221</v>
      </c>
    </row>
    <row r="14" spans="1:5" ht="15">
      <c r="A14" s="70" t="str">
        <f t="shared" si="0"/>
        <v>ANTIOQUIAABEJORRAL</v>
      </c>
      <c r="B14" s="185">
        <v>5002</v>
      </c>
      <c r="C14" s="184" t="s">
        <v>170</v>
      </c>
      <c r="D14" s="184" t="s">
        <v>171</v>
      </c>
      <c r="E14" s="184" t="s">
        <v>1222</v>
      </c>
    </row>
    <row r="15" spans="1:5" ht="15">
      <c r="A15" s="70" t="str">
        <f t="shared" si="0"/>
        <v>ANTIOQUIAABRIAQUI</v>
      </c>
      <c r="B15" s="183">
        <v>5004</v>
      </c>
      <c r="C15" s="184" t="s">
        <v>170</v>
      </c>
      <c r="D15" s="184" t="s">
        <v>172</v>
      </c>
      <c r="E15" s="184" t="s">
        <v>1221</v>
      </c>
    </row>
    <row r="16" spans="1:5" ht="15">
      <c r="A16" s="70" t="str">
        <f t="shared" si="0"/>
        <v>ANTIOQUIAALEJANDRIA</v>
      </c>
      <c r="B16" s="183">
        <v>5021</v>
      </c>
      <c r="C16" s="184" t="s">
        <v>170</v>
      </c>
      <c r="D16" s="184" t="s">
        <v>173</v>
      </c>
      <c r="E16" s="184" t="s">
        <v>1222</v>
      </c>
    </row>
    <row r="17" spans="1:5" ht="15">
      <c r="A17" s="70" t="str">
        <f t="shared" si="0"/>
        <v>ANTIOQUIAAMAGA</v>
      </c>
      <c r="B17" s="183">
        <v>5030</v>
      </c>
      <c r="C17" s="184" t="s">
        <v>170</v>
      </c>
      <c r="D17" s="184" t="s">
        <v>174</v>
      </c>
      <c r="E17" s="184" t="s">
        <v>1222</v>
      </c>
    </row>
    <row r="18" spans="1:5" ht="15">
      <c r="A18" s="70" t="str">
        <f t="shared" si="0"/>
        <v>ANTIOQUIAAMALFI</v>
      </c>
      <c r="B18" s="183">
        <v>5031</v>
      </c>
      <c r="C18" s="184" t="s">
        <v>170</v>
      </c>
      <c r="D18" s="184" t="s">
        <v>175</v>
      </c>
      <c r="E18" s="184" t="s">
        <v>1221</v>
      </c>
    </row>
    <row r="19" spans="1:5" ht="15">
      <c r="A19" s="70" t="str">
        <f t="shared" si="0"/>
        <v>ANTIOQUIAANDES</v>
      </c>
      <c r="B19" s="183">
        <v>5034</v>
      </c>
      <c r="C19" s="184" t="s">
        <v>170</v>
      </c>
      <c r="D19" s="184" t="s">
        <v>176</v>
      </c>
      <c r="E19" s="184" t="s">
        <v>1222</v>
      </c>
    </row>
    <row r="20" spans="1:5" ht="15">
      <c r="A20" s="70" t="str">
        <f t="shared" si="0"/>
        <v>ANTIOQUIAANGELOPOLIS</v>
      </c>
      <c r="B20" s="183">
        <v>5036</v>
      </c>
      <c r="C20" s="184" t="s">
        <v>170</v>
      </c>
      <c r="D20" s="184" t="s">
        <v>177</v>
      </c>
      <c r="E20" s="184" t="s">
        <v>1222</v>
      </c>
    </row>
    <row r="21" spans="1:5" ht="15">
      <c r="A21" s="70" t="str">
        <f t="shared" si="0"/>
        <v>ANTIOQUIAANGOSTURA</v>
      </c>
      <c r="B21" s="183">
        <v>5038</v>
      </c>
      <c r="C21" s="184" t="s">
        <v>170</v>
      </c>
      <c r="D21" s="184" t="s">
        <v>178</v>
      </c>
      <c r="E21" s="184" t="s">
        <v>1222</v>
      </c>
    </row>
    <row r="22" spans="1:5" ht="15">
      <c r="A22" s="70" t="str">
        <f t="shared" si="0"/>
        <v>ANTIOQUIAANORI</v>
      </c>
      <c r="B22" s="183">
        <v>5040</v>
      </c>
      <c r="C22" s="184" t="s">
        <v>170</v>
      </c>
      <c r="D22" s="184" t="s">
        <v>179</v>
      </c>
      <c r="E22" s="184" t="s">
        <v>1222</v>
      </c>
    </row>
    <row r="23" spans="1:5" ht="15">
      <c r="A23" s="70" t="str">
        <f t="shared" si="0"/>
        <v>ANTIOQUIAANTIOQUIA</v>
      </c>
      <c r="B23" s="183">
        <v>5</v>
      </c>
      <c r="C23" s="184" t="s">
        <v>170</v>
      </c>
      <c r="D23" s="184" t="s">
        <v>170</v>
      </c>
      <c r="E23" s="184" t="s">
        <v>1221</v>
      </c>
    </row>
    <row r="24" spans="1:5" ht="15">
      <c r="A24" s="70" t="str">
        <f t="shared" si="0"/>
        <v>ANTIOQUIASANTA FE </v>
      </c>
      <c r="B24" s="183">
        <v>5042</v>
      </c>
      <c r="C24" s="184" t="s">
        <v>170</v>
      </c>
      <c r="D24" s="184" t="s">
        <v>1223</v>
      </c>
      <c r="E24" s="184" t="s">
        <v>1222</v>
      </c>
    </row>
    <row r="25" spans="1:5" ht="15">
      <c r="A25" s="70" t="str">
        <f t="shared" si="0"/>
        <v>ANTIOQUIAANZA</v>
      </c>
      <c r="B25" s="183">
        <v>5044</v>
      </c>
      <c r="C25" s="184" t="s">
        <v>170</v>
      </c>
      <c r="D25" s="184" t="s">
        <v>180</v>
      </c>
      <c r="E25" s="184" t="s">
        <v>1221</v>
      </c>
    </row>
    <row r="26" spans="1:5" ht="15">
      <c r="A26" s="70" t="str">
        <f t="shared" si="0"/>
        <v>ANTIOQUIAAPARTADO</v>
      </c>
      <c r="B26" s="183">
        <v>5045</v>
      </c>
      <c r="C26" s="184" t="s">
        <v>170</v>
      </c>
      <c r="D26" s="184" t="s">
        <v>181</v>
      </c>
      <c r="E26" s="184" t="s">
        <v>1222</v>
      </c>
    </row>
    <row r="27" spans="1:5" ht="15">
      <c r="A27" s="70" t="str">
        <f t="shared" si="0"/>
        <v>ANTIOQUIAARBOLETES</v>
      </c>
      <c r="B27" s="183">
        <v>5051</v>
      </c>
      <c r="C27" s="184" t="s">
        <v>170</v>
      </c>
      <c r="D27" s="184" t="s">
        <v>182</v>
      </c>
      <c r="E27" s="184" t="s">
        <v>1222</v>
      </c>
    </row>
    <row r="28" spans="1:5" ht="15">
      <c r="A28" s="70" t="str">
        <f t="shared" si="0"/>
        <v>ANTIOQUIAARGELIA</v>
      </c>
      <c r="B28" s="183">
        <v>5055</v>
      </c>
      <c r="C28" s="184" t="s">
        <v>170</v>
      </c>
      <c r="D28" s="184" t="s">
        <v>183</v>
      </c>
      <c r="E28" s="184" t="s">
        <v>1221</v>
      </c>
    </row>
    <row r="29" spans="1:5" ht="15">
      <c r="A29" s="70" t="str">
        <f t="shared" si="0"/>
        <v>ANTIOQUIAARMENIA</v>
      </c>
      <c r="B29" s="183">
        <v>5059</v>
      </c>
      <c r="C29" s="184" t="s">
        <v>170</v>
      </c>
      <c r="D29" s="184" t="s">
        <v>184</v>
      </c>
      <c r="E29" s="184" t="s">
        <v>1221</v>
      </c>
    </row>
    <row r="30" spans="1:5" ht="15">
      <c r="A30" s="70" t="str">
        <f t="shared" si="0"/>
        <v>ANTIOQUIABARBOSA</v>
      </c>
      <c r="B30" s="183">
        <v>5079</v>
      </c>
      <c r="C30" s="184" t="s">
        <v>170</v>
      </c>
      <c r="D30" s="184" t="s">
        <v>185</v>
      </c>
      <c r="E30" s="184" t="s">
        <v>1221</v>
      </c>
    </row>
    <row r="31" spans="1:5" ht="15">
      <c r="A31" s="70" t="str">
        <f t="shared" si="0"/>
        <v>ANTIOQUIABELLO</v>
      </c>
      <c r="B31" s="183">
        <v>5088</v>
      </c>
      <c r="C31" s="184" t="s">
        <v>170</v>
      </c>
      <c r="D31" s="184" t="s">
        <v>186</v>
      </c>
      <c r="E31" s="184" t="s">
        <v>1221</v>
      </c>
    </row>
    <row r="32" spans="1:5" ht="15">
      <c r="A32" s="70" t="str">
        <f t="shared" si="0"/>
        <v>ANTIOQUIABELMIRA</v>
      </c>
      <c r="B32" s="183">
        <v>5086</v>
      </c>
      <c r="C32" s="184" t="s">
        <v>170</v>
      </c>
      <c r="D32" s="184" t="s">
        <v>187</v>
      </c>
      <c r="E32" s="184" t="s">
        <v>1222</v>
      </c>
    </row>
    <row r="33" spans="1:5" ht="15">
      <c r="A33" s="70" t="str">
        <f t="shared" si="0"/>
        <v>ANTIOQUIABETANIA</v>
      </c>
      <c r="B33" s="183">
        <v>5091</v>
      </c>
      <c r="C33" s="184" t="s">
        <v>170</v>
      </c>
      <c r="D33" s="184" t="s">
        <v>188</v>
      </c>
      <c r="E33" s="184" t="s">
        <v>1222</v>
      </c>
    </row>
    <row r="34" spans="1:5" ht="15">
      <c r="A34" s="70" t="str">
        <f t="shared" si="0"/>
        <v>ANTIOQUIABETULIA</v>
      </c>
      <c r="B34" s="183">
        <v>5093</v>
      </c>
      <c r="C34" s="184" t="s">
        <v>170</v>
      </c>
      <c r="D34" s="184" t="s">
        <v>189</v>
      </c>
      <c r="E34" s="184" t="s">
        <v>1222</v>
      </c>
    </row>
    <row r="35" spans="1:5" ht="15">
      <c r="A35" s="70" t="str">
        <f t="shared" si="0"/>
        <v>ANTIOQUIABOLIVAR</v>
      </c>
      <c r="B35" s="183">
        <v>5101</v>
      </c>
      <c r="C35" s="184" t="s">
        <v>170</v>
      </c>
      <c r="D35" s="184" t="s">
        <v>190</v>
      </c>
      <c r="E35" s="184" t="s">
        <v>1222</v>
      </c>
    </row>
    <row r="36" spans="1:5" ht="15">
      <c r="A36" s="70" t="str">
        <f t="shared" si="0"/>
        <v>ANTIOQUIABRICEÑO</v>
      </c>
      <c r="B36" s="183">
        <v>5107</v>
      </c>
      <c r="C36" s="184" t="s">
        <v>170</v>
      </c>
      <c r="D36" s="184" t="s">
        <v>191</v>
      </c>
      <c r="E36" s="184" t="s">
        <v>1222</v>
      </c>
    </row>
    <row r="37" spans="1:5" ht="15">
      <c r="A37" s="70" t="str">
        <f t="shared" si="0"/>
        <v>ANTIOQUIABURITICA</v>
      </c>
      <c r="B37" s="183">
        <v>5113</v>
      </c>
      <c r="C37" s="184" t="s">
        <v>170</v>
      </c>
      <c r="D37" s="184" t="s">
        <v>192</v>
      </c>
      <c r="E37" s="184" t="s">
        <v>1221</v>
      </c>
    </row>
    <row r="38" spans="1:5" ht="15">
      <c r="A38" s="70" t="str">
        <f t="shared" si="0"/>
        <v>ANTIOQUIACACERES</v>
      </c>
      <c r="B38" s="183">
        <v>5120</v>
      </c>
      <c r="C38" s="184" t="s">
        <v>170</v>
      </c>
      <c r="D38" s="184" t="s">
        <v>193</v>
      </c>
      <c r="E38" s="184" t="s">
        <v>1222</v>
      </c>
    </row>
    <row r="39" spans="1:5" ht="15">
      <c r="A39" s="70" t="str">
        <f t="shared" si="0"/>
        <v>ANTIOQUIACAICEDO</v>
      </c>
      <c r="B39" s="183">
        <v>5125</v>
      </c>
      <c r="C39" s="184" t="s">
        <v>170</v>
      </c>
      <c r="D39" s="184" t="s">
        <v>194</v>
      </c>
      <c r="E39" s="184" t="s">
        <v>1221</v>
      </c>
    </row>
    <row r="40" spans="1:5" ht="15">
      <c r="A40" s="70" t="str">
        <f t="shared" si="0"/>
        <v>ANTIOQUIACALDAS</v>
      </c>
      <c r="B40" s="183">
        <v>5129</v>
      </c>
      <c r="C40" s="184" t="s">
        <v>170</v>
      </c>
      <c r="D40" s="184" t="s">
        <v>195</v>
      </c>
      <c r="E40" s="184" t="s">
        <v>1221</v>
      </c>
    </row>
    <row r="41" spans="1:5" ht="15">
      <c r="A41" s="70" t="str">
        <f t="shared" si="0"/>
        <v>ANTIOQUIACAMPAMENTO</v>
      </c>
      <c r="B41" s="183">
        <v>5134</v>
      </c>
      <c r="C41" s="184" t="s">
        <v>170</v>
      </c>
      <c r="D41" s="184" t="s">
        <v>196</v>
      </c>
      <c r="E41" s="184" t="s">
        <v>1222</v>
      </c>
    </row>
    <row r="42" spans="1:5" ht="15">
      <c r="A42" s="70" t="str">
        <f t="shared" si="0"/>
        <v>ANTIOQUIACAÑASGORDAS</v>
      </c>
      <c r="B42" s="183">
        <v>5138</v>
      </c>
      <c r="C42" s="184" t="s">
        <v>170</v>
      </c>
      <c r="D42" s="184" t="s">
        <v>197</v>
      </c>
      <c r="E42" s="184" t="s">
        <v>1221</v>
      </c>
    </row>
    <row r="43" spans="1:5" ht="15">
      <c r="A43" s="70" t="str">
        <f t="shared" si="0"/>
        <v>ANTIOQUIACARACOLI</v>
      </c>
      <c r="B43" s="183">
        <v>5142</v>
      </c>
      <c r="C43" s="184" t="s">
        <v>170</v>
      </c>
      <c r="D43" s="184" t="s">
        <v>198</v>
      </c>
      <c r="E43" s="184" t="s">
        <v>1221</v>
      </c>
    </row>
    <row r="44" spans="1:5" ht="15">
      <c r="A44" s="70" t="str">
        <f t="shared" si="0"/>
        <v>ANTIOQUIACARAMANTA</v>
      </c>
      <c r="B44" s="183">
        <v>5145</v>
      </c>
      <c r="C44" s="184" t="s">
        <v>170</v>
      </c>
      <c r="D44" s="184" t="s">
        <v>199</v>
      </c>
      <c r="E44" s="184" t="s">
        <v>1222</v>
      </c>
    </row>
    <row r="45" spans="1:5" ht="15">
      <c r="A45" s="70" t="str">
        <f t="shared" si="0"/>
        <v>ANTIOQUIACAREPA</v>
      </c>
      <c r="B45" s="183">
        <v>5147</v>
      </c>
      <c r="C45" s="184" t="s">
        <v>170</v>
      </c>
      <c r="D45" s="184" t="s">
        <v>200</v>
      </c>
      <c r="E45" s="184" t="s">
        <v>1222</v>
      </c>
    </row>
    <row r="46" spans="1:5" ht="15">
      <c r="A46" s="70" t="str">
        <f t="shared" si="0"/>
        <v>ANTIOQUIACARMEN DE VIBORAL</v>
      </c>
      <c r="B46" s="183">
        <v>5148</v>
      </c>
      <c r="C46" s="184" t="s">
        <v>170</v>
      </c>
      <c r="D46" s="184" t="s">
        <v>201</v>
      </c>
      <c r="E46" s="184" t="s">
        <v>1221</v>
      </c>
    </row>
    <row r="47" spans="1:5" ht="15">
      <c r="A47" s="70" t="str">
        <f t="shared" si="0"/>
        <v>ANTIOQUIACAROLINA</v>
      </c>
      <c r="B47" s="183">
        <v>5150</v>
      </c>
      <c r="C47" s="184" t="s">
        <v>170</v>
      </c>
      <c r="D47" s="184" t="s">
        <v>202</v>
      </c>
      <c r="E47" s="184" t="s">
        <v>1222</v>
      </c>
    </row>
    <row r="48" spans="1:5" ht="15">
      <c r="A48" s="70" t="str">
        <f t="shared" si="0"/>
        <v>ANTIOQUIACAUCASIA</v>
      </c>
      <c r="B48" s="183">
        <v>5154</v>
      </c>
      <c r="C48" s="184" t="s">
        <v>170</v>
      </c>
      <c r="D48" s="184" t="s">
        <v>203</v>
      </c>
      <c r="E48" s="184" t="s">
        <v>1222</v>
      </c>
    </row>
    <row r="49" spans="1:5" ht="15">
      <c r="A49" s="70" t="str">
        <f t="shared" si="0"/>
        <v>ANTIOQUIACHIGORODO</v>
      </c>
      <c r="B49" s="183">
        <v>5172</v>
      </c>
      <c r="C49" s="184" t="s">
        <v>170</v>
      </c>
      <c r="D49" s="184" t="s">
        <v>204</v>
      </c>
      <c r="E49" s="184" t="s">
        <v>1222</v>
      </c>
    </row>
    <row r="50" spans="1:5" ht="15">
      <c r="A50" s="70" t="str">
        <f t="shared" si="0"/>
        <v>ANTIOQUIACISNEROS</v>
      </c>
      <c r="B50" s="183">
        <v>5190</v>
      </c>
      <c r="C50" s="184" t="s">
        <v>170</v>
      </c>
      <c r="D50" s="184" t="s">
        <v>205</v>
      </c>
      <c r="E50" s="184" t="s">
        <v>1221</v>
      </c>
    </row>
    <row r="51" spans="1:5" ht="15">
      <c r="A51" s="70" t="str">
        <f t="shared" si="0"/>
        <v>ANTIOQUIACOCORNA</v>
      </c>
      <c r="B51" s="183">
        <v>5197</v>
      </c>
      <c r="C51" s="184" t="s">
        <v>170</v>
      </c>
      <c r="D51" s="184" t="s">
        <v>206</v>
      </c>
      <c r="E51" s="184" t="s">
        <v>1221</v>
      </c>
    </row>
    <row r="52" spans="1:5" ht="15">
      <c r="A52" s="70" t="str">
        <f t="shared" si="0"/>
        <v>ANTIOQUIACONCEPCION</v>
      </c>
      <c r="B52" s="183">
        <v>5206</v>
      </c>
      <c r="C52" s="184" t="s">
        <v>170</v>
      </c>
      <c r="D52" s="184" t="s">
        <v>207</v>
      </c>
      <c r="E52" s="184" t="s">
        <v>1221</v>
      </c>
    </row>
    <row r="53" spans="1:5" ht="15">
      <c r="A53" s="70" t="str">
        <f t="shared" si="0"/>
        <v>ANTIOQUIACONCORDIA</v>
      </c>
      <c r="B53" s="183">
        <v>5209</v>
      </c>
      <c r="C53" s="184" t="s">
        <v>170</v>
      </c>
      <c r="D53" s="184" t="s">
        <v>208</v>
      </c>
      <c r="E53" s="184" t="s">
        <v>1222</v>
      </c>
    </row>
    <row r="54" spans="1:5" ht="15">
      <c r="A54" s="70" t="str">
        <f t="shared" si="0"/>
        <v>ANTIOQUIACOPACABANA</v>
      </c>
      <c r="B54" s="183">
        <v>5212</v>
      </c>
      <c r="C54" s="184" t="s">
        <v>170</v>
      </c>
      <c r="D54" s="184" t="s">
        <v>209</v>
      </c>
      <c r="E54" s="184" t="s">
        <v>1221</v>
      </c>
    </row>
    <row r="55" spans="1:5" ht="15">
      <c r="A55" s="70" t="str">
        <f t="shared" si="0"/>
        <v>ANTIOQUIADABEIBA</v>
      </c>
      <c r="B55" s="183">
        <v>5234</v>
      </c>
      <c r="C55" s="184" t="s">
        <v>170</v>
      </c>
      <c r="D55" s="184" t="s">
        <v>210</v>
      </c>
      <c r="E55" s="184" t="s">
        <v>1221</v>
      </c>
    </row>
    <row r="56" spans="1:5" ht="15">
      <c r="A56" s="70" t="str">
        <f t="shared" si="0"/>
        <v>ANTIOQUIADON MATIAS</v>
      </c>
      <c r="B56" s="183">
        <v>5237</v>
      </c>
      <c r="C56" s="184" t="s">
        <v>170</v>
      </c>
      <c r="D56" s="184" t="s">
        <v>211</v>
      </c>
      <c r="E56" s="184" t="s">
        <v>1222</v>
      </c>
    </row>
    <row r="57" spans="1:5" ht="15">
      <c r="A57" s="70" t="str">
        <f t="shared" si="0"/>
        <v>ANTIOQUIAEBEJICO</v>
      </c>
      <c r="B57" s="183">
        <v>5240</v>
      </c>
      <c r="C57" s="184" t="s">
        <v>170</v>
      </c>
      <c r="D57" s="184" t="s">
        <v>212</v>
      </c>
      <c r="E57" s="184" t="s">
        <v>1221</v>
      </c>
    </row>
    <row r="58" spans="1:5" ht="15">
      <c r="A58" s="70" t="str">
        <f t="shared" si="0"/>
        <v>ANTIOQUIAEL BAGRE</v>
      </c>
      <c r="B58" s="183">
        <v>5250</v>
      </c>
      <c r="C58" s="184" t="s">
        <v>170</v>
      </c>
      <c r="D58" s="184" t="s">
        <v>213</v>
      </c>
      <c r="E58" s="184" t="s">
        <v>1222</v>
      </c>
    </row>
    <row r="59" spans="1:5" ht="15">
      <c r="A59" s="70" t="str">
        <f t="shared" si="0"/>
        <v>ANTIOQUIAENTRERRIOS</v>
      </c>
      <c r="B59" s="183">
        <v>5264</v>
      </c>
      <c r="C59" s="184" t="s">
        <v>170</v>
      </c>
      <c r="D59" s="184" t="s">
        <v>214</v>
      </c>
      <c r="E59" s="184" t="s">
        <v>1222</v>
      </c>
    </row>
    <row r="60" spans="1:5" ht="15">
      <c r="A60" s="70" t="str">
        <f t="shared" si="0"/>
        <v>ANTIOQUIAENVIGADO</v>
      </c>
      <c r="B60" s="183">
        <v>5266</v>
      </c>
      <c r="C60" s="184" t="s">
        <v>170</v>
      </c>
      <c r="D60" s="184" t="s">
        <v>215</v>
      </c>
      <c r="E60" s="184" t="s">
        <v>1222</v>
      </c>
    </row>
    <row r="61" spans="1:5" ht="15">
      <c r="A61" s="70" t="str">
        <f t="shared" si="0"/>
        <v>ANTIOQUIAFREDONIA</v>
      </c>
      <c r="B61" s="183">
        <v>5282</v>
      </c>
      <c r="C61" s="184" t="s">
        <v>170</v>
      </c>
      <c r="D61" s="184" t="s">
        <v>216</v>
      </c>
      <c r="E61" s="184" t="s">
        <v>1222</v>
      </c>
    </row>
    <row r="62" spans="1:5" ht="15">
      <c r="A62" s="70" t="str">
        <f t="shared" si="0"/>
        <v>ANTIOQUIAFRONTINO</v>
      </c>
      <c r="B62" s="183">
        <v>5284</v>
      </c>
      <c r="C62" s="184" t="s">
        <v>170</v>
      </c>
      <c r="D62" s="184" t="s">
        <v>217</v>
      </c>
      <c r="E62" s="184" t="s">
        <v>1222</v>
      </c>
    </row>
    <row r="63" spans="1:5" ht="15">
      <c r="A63" s="70" t="str">
        <f t="shared" si="0"/>
        <v>ANTIOQUIAGIRALDO</v>
      </c>
      <c r="B63" s="183">
        <v>5306</v>
      </c>
      <c r="C63" s="184" t="s">
        <v>170</v>
      </c>
      <c r="D63" s="184" t="s">
        <v>218</v>
      </c>
      <c r="E63" s="184" t="s">
        <v>1221</v>
      </c>
    </row>
    <row r="64" spans="1:5" ht="15">
      <c r="A64" s="70" t="str">
        <f t="shared" si="0"/>
        <v>ANTIOQUIAGIRARDOTA</v>
      </c>
      <c r="B64" s="183">
        <v>5308</v>
      </c>
      <c r="C64" s="184" t="s">
        <v>170</v>
      </c>
      <c r="D64" s="184" t="s">
        <v>219</v>
      </c>
      <c r="E64" s="184" t="s">
        <v>1222</v>
      </c>
    </row>
    <row r="65" spans="1:5" ht="15">
      <c r="A65" s="70" t="str">
        <f t="shared" si="0"/>
        <v>ANTIOQUIAGOMEZ PLATA</v>
      </c>
      <c r="B65" s="183">
        <v>5310</v>
      </c>
      <c r="C65" s="184" t="s">
        <v>170</v>
      </c>
      <c r="D65" s="184" t="s">
        <v>220</v>
      </c>
      <c r="E65" s="184" t="s">
        <v>1222</v>
      </c>
    </row>
    <row r="66" spans="1:5" ht="15">
      <c r="A66" s="70" t="str">
        <f t="shared" si="0"/>
        <v>ANTIOQUIAGRANADA</v>
      </c>
      <c r="B66" s="183">
        <v>5313</v>
      </c>
      <c r="C66" s="184" t="s">
        <v>170</v>
      </c>
      <c r="D66" s="184" t="s">
        <v>221</v>
      </c>
      <c r="E66" s="184" t="s">
        <v>1222</v>
      </c>
    </row>
    <row r="67" spans="1:5" ht="15">
      <c r="A67" s="70" t="str">
        <f t="shared" si="0"/>
        <v>ANTIOQUIAGUADALUPE</v>
      </c>
      <c r="B67" s="183">
        <v>5315</v>
      </c>
      <c r="C67" s="184" t="s">
        <v>170</v>
      </c>
      <c r="D67" s="184" t="s">
        <v>222</v>
      </c>
      <c r="E67" s="184" t="s">
        <v>1222</v>
      </c>
    </row>
    <row r="68" spans="1:5" ht="15">
      <c r="A68" s="70" t="str">
        <f aca="true" t="shared" si="1" ref="A68:A131">CONCATENATE(C68,D68)</f>
        <v>ANTIOQUIAGUARNE</v>
      </c>
      <c r="B68" s="183">
        <v>5318</v>
      </c>
      <c r="C68" s="184" t="s">
        <v>170</v>
      </c>
      <c r="D68" s="184" t="s">
        <v>223</v>
      </c>
      <c r="E68" s="184" t="s">
        <v>1221</v>
      </c>
    </row>
    <row r="69" spans="1:5" ht="15">
      <c r="A69" s="70" t="str">
        <f t="shared" si="1"/>
        <v>ANTIOQUIAGUATAPE</v>
      </c>
      <c r="B69" s="183">
        <v>5321</v>
      </c>
      <c r="C69" s="184" t="s">
        <v>170</v>
      </c>
      <c r="D69" s="184" t="s">
        <v>224</v>
      </c>
      <c r="E69" s="184" t="s">
        <v>1222</v>
      </c>
    </row>
    <row r="70" spans="1:5" ht="15">
      <c r="A70" s="70" t="str">
        <f t="shared" si="1"/>
        <v>ANTIOQUIAHELICONIA</v>
      </c>
      <c r="B70" s="183">
        <v>5347</v>
      </c>
      <c r="C70" s="184" t="s">
        <v>170</v>
      </c>
      <c r="D70" s="184" t="s">
        <v>225</v>
      </c>
      <c r="E70" s="184" t="s">
        <v>1221</v>
      </c>
    </row>
    <row r="71" spans="1:5" ht="15">
      <c r="A71" s="70" t="str">
        <f t="shared" si="1"/>
        <v>ANTIOQUIAHISPANIA</v>
      </c>
      <c r="B71" s="183">
        <v>5353</v>
      </c>
      <c r="C71" s="184" t="s">
        <v>170</v>
      </c>
      <c r="D71" s="184" t="s">
        <v>226</v>
      </c>
      <c r="E71" s="184" t="s">
        <v>1222</v>
      </c>
    </row>
    <row r="72" spans="1:5" ht="15">
      <c r="A72" s="70" t="str">
        <f t="shared" si="1"/>
        <v>ANTIOQUIAITAGUI</v>
      </c>
      <c r="B72" s="183">
        <v>5360</v>
      </c>
      <c r="C72" s="184" t="s">
        <v>170</v>
      </c>
      <c r="D72" s="184" t="s">
        <v>227</v>
      </c>
      <c r="E72" s="184" t="s">
        <v>1222</v>
      </c>
    </row>
    <row r="73" spans="1:5" ht="15">
      <c r="A73" s="70" t="str">
        <f t="shared" si="1"/>
        <v>ANTIOQUIAITUANGO</v>
      </c>
      <c r="B73" s="183">
        <v>5361</v>
      </c>
      <c r="C73" s="184" t="s">
        <v>170</v>
      </c>
      <c r="D73" s="184" t="s">
        <v>228</v>
      </c>
      <c r="E73" s="184" t="s">
        <v>1222</v>
      </c>
    </row>
    <row r="74" spans="1:5" ht="15">
      <c r="A74" s="70" t="str">
        <f t="shared" si="1"/>
        <v>ANTIOQUIAJARDIN</v>
      </c>
      <c r="B74" s="183">
        <v>5364</v>
      </c>
      <c r="C74" s="184" t="s">
        <v>170</v>
      </c>
      <c r="D74" s="184" t="s">
        <v>229</v>
      </c>
      <c r="E74" s="184" t="s">
        <v>1222</v>
      </c>
    </row>
    <row r="75" spans="1:5" ht="15">
      <c r="A75" s="70" t="str">
        <f t="shared" si="1"/>
        <v>ANTIOQUIAJERICO</v>
      </c>
      <c r="B75" s="183">
        <v>5368</v>
      </c>
      <c r="C75" s="184" t="s">
        <v>170</v>
      </c>
      <c r="D75" s="184" t="s">
        <v>230</v>
      </c>
      <c r="E75" s="184" t="s">
        <v>1222</v>
      </c>
    </row>
    <row r="76" spans="1:5" ht="15">
      <c r="A76" s="70" t="str">
        <f t="shared" si="1"/>
        <v>ANTIOQUIALA CEJA</v>
      </c>
      <c r="B76" s="183">
        <v>5376</v>
      </c>
      <c r="C76" s="184" t="s">
        <v>170</v>
      </c>
      <c r="D76" s="184" t="s">
        <v>231</v>
      </c>
      <c r="E76" s="184" t="s">
        <v>1222</v>
      </c>
    </row>
    <row r="77" spans="1:5" ht="15">
      <c r="A77" s="70" t="str">
        <f t="shared" si="1"/>
        <v>ANTIOQUIALA ESTRELLA</v>
      </c>
      <c r="B77" s="183">
        <v>5380</v>
      </c>
      <c r="C77" s="184" t="s">
        <v>170</v>
      </c>
      <c r="D77" s="184" t="s">
        <v>232</v>
      </c>
      <c r="E77" s="184" t="s">
        <v>1221</v>
      </c>
    </row>
    <row r="78" spans="1:5" ht="15">
      <c r="A78" s="70" t="str">
        <f t="shared" si="1"/>
        <v>ANTIOQUIALA PINTADA</v>
      </c>
      <c r="B78" s="183">
        <v>5390</v>
      </c>
      <c r="C78" s="184" t="s">
        <v>170</v>
      </c>
      <c r="D78" s="184" t="s">
        <v>233</v>
      </c>
      <c r="E78" s="184" t="s">
        <v>1222</v>
      </c>
    </row>
    <row r="79" spans="1:5" ht="15">
      <c r="A79" s="70" t="str">
        <f t="shared" si="1"/>
        <v>ANTIOQUIALA UNION</v>
      </c>
      <c r="B79" s="183">
        <v>5400</v>
      </c>
      <c r="C79" s="184" t="s">
        <v>170</v>
      </c>
      <c r="D79" s="184" t="s">
        <v>234</v>
      </c>
      <c r="E79" s="184" t="s">
        <v>1221</v>
      </c>
    </row>
    <row r="80" spans="1:5" ht="15">
      <c r="A80" s="70" t="str">
        <f t="shared" si="1"/>
        <v>ANTIOQUIALIBORINA</v>
      </c>
      <c r="B80" s="183">
        <v>5411</v>
      </c>
      <c r="C80" s="184" t="s">
        <v>170</v>
      </c>
      <c r="D80" s="184" t="s">
        <v>235</v>
      </c>
      <c r="E80" s="184" t="s">
        <v>1221</v>
      </c>
    </row>
    <row r="81" spans="1:5" ht="15">
      <c r="A81" s="70" t="str">
        <f t="shared" si="1"/>
        <v>ANTIOQUIAMACEO</v>
      </c>
      <c r="B81" s="183">
        <v>5425</v>
      </c>
      <c r="C81" s="184" t="s">
        <v>170</v>
      </c>
      <c r="D81" s="184" t="s">
        <v>236</v>
      </c>
      <c r="E81" s="184" t="s">
        <v>1221</v>
      </c>
    </row>
    <row r="82" spans="1:5" ht="15">
      <c r="A82" s="70" t="str">
        <f t="shared" si="1"/>
        <v>ANTIOQUIAMARINILLA</v>
      </c>
      <c r="B82" s="183">
        <v>5440</v>
      </c>
      <c r="C82" s="184" t="s">
        <v>170</v>
      </c>
      <c r="D82" s="184" t="s">
        <v>237</v>
      </c>
      <c r="E82" s="184" t="s">
        <v>1221</v>
      </c>
    </row>
    <row r="83" spans="1:5" ht="15">
      <c r="A83" s="70" t="str">
        <f t="shared" si="1"/>
        <v>ANTIOQUIAMEDELLIN</v>
      </c>
      <c r="B83" s="183">
        <v>5001</v>
      </c>
      <c r="C83" s="184" t="s">
        <v>170</v>
      </c>
      <c r="D83" s="184" t="s">
        <v>238</v>
      </c>
      <c r="E83" s="184" t="s">
        <v>1222</v>
      </c>
    </row>
    <row r="84" spans="1:5" ht="15">
      <c r="A84" s="70" t="str">
        <f t="shared" si="1"/>
        <v>ANTIOQUIAMONTEBELLO</v>
      </c>
      <c r="B84" s="183">
        <v>5467</v>
      </c>
      <c r="C84" s="184" t="s">
        <v>170</v>
      </c>
      <c r="D84" s="184" t="s">
        <v>239</v>
      </c>
      <c r="E84" s="184" t="s">
        <v>1222</v>
      </c>
    </row>
    <row r="85" spans="1:5" ht="15">
      <c r="A85" s="70" t="str">
        <f t="shared" si="1"/>
        <v>ANTIOQUIAMURINDO</v>
      </c>
      <c r="B85" s="183">
        <v>5475</v>
      </c>
      <c r="C85" s="184" t="s">
        <v>170</v>
      </c>
      <c r="D85" s="184" t="s">
        <v>240</v>
      </c>
      <c r="E85" s="184" t="s">
        <v>1222</v>
      </c>
    </row>
    <row r="86" spans="1:5" ht="15">
      <c r="A86" s="70" t="str">
        <f t="shared" si="1"/>
        <v>ANTIOQUIAMUTATA</v>
      </c>
      <c r="B86" s="183">
        <v>5480</v>
      </c>
      <c r="C86" s="184" t="s">
        <v>170</v>
      </c>
      <c r="D86" s="184" t="s">
        <v>241</v>
      </c>
      <c r="E86" s="184" t="s">
        <v>1222</v>
      </c>
    </row>
    <row r="87" spans="1:5" ht="15">
      <c r="A87" s="70" t="str">
        <f t="shared" si="1"/>
        <v>ANTIOQUIANARIÑO</v>
      </c>
      <c r="B87" s="183">
        <v>5483</v>
      </c>
      <c r="C87" s="184" t="s">
        <v>170</v>
      </c>
      <c r="D87" s="184" t="s">
        <v>242</v>
      </c>
      <c r="E87" s="184" t="s">
        <v>1222</v>
      </c>
    </row>
    <row r="88" spans="1:5" ht="15">
      <c r="A88" s="70" t="str">
        <f t="shared" si="1"/>
        <v>ANTIOQUIANECHI</v>
      </c>
      <c r="B88" s="183">
        <v>5495</v>
      </c>
      <c r="C88" s="184" t="s">
        <v>170</v>
      </c>
      <c r="D88" s="184" t="s">
        <v>243</v>
      </c>
      <c r="E88" s="184" t="s">
        <v>1222</v>
      </c>
    </row>
    <row r="89" spans="1:5" ht="15">
      <c r="A89" s="70" t="str">
        <f t="shared" si="1"/>
        <v>ANTIOQUIANECOCLI</v>
      </c>
      <c r="B89" s="183">
        <v>5490</v>
      </c>
      <c r="C89" s="184" t="s">
        <v>170</v>
      </c>
      <c r="D89" s="184" t="s">
        <v>244</v>
      </c>
      <c r="E89" s="184" t="s">
        <v>1222</v>
      </c>
    </row>
    <row r="90" spans="1:5" ht="15">
      <c r="A90" s="70" t="str">
        <f t="shared" si="1"/>
        <v>ANTIOQUIAOLAYA</v>
      </c>
      <c r="B90" s="183">
        <v>5501</v>
      </c>
      <c r="C90" s="184" t="s">
        <v>170</v>
      </c>
      <c r="D90" s="184" t="s">
        <v>245</v>
      </c>
      <c r="E90" s="184" t="s">
        <v>1221</v>
      </c>
    </row>
    <row r="91" spans="1:5" ht="15">
      <c r="A91" s="70" t="str">
        <f t="shared" si="1"/>
        <v>ANTIOQUIAEL PEÑOL</v>
      </c>
      <c r="B91" s="183">
        <v>5541</v>
      </c>
      <c r="C91" s="184" t="s">
        <v>170</v>
      </c>
      <c r="D91" s="184" t="s">
        <v>915</v>
      </c>
      <c r="E91" s="184" t="s">
        <v>1221</v>
      </c>
    </row>
    <row r="92" spans="1:5" ht="15">
      <c r="A92" s="70" t="str">
        <f t="shared" si="1"/>
        <v>ANTIOQUIAPEQUE</v>
      </c>
      <c r="B92" s="183">
        <v>5543</v>
      </c>
      <c r="C92" s="184" t="s">
        <v>170</v>
      </c>
      <c r="D92" s="184" t="s">
        <v>247</v>
      </c>
      <c r="E92" s="184" t="s">
        <v>1221</v>
      </c>
    </row>
    <row r="93" spans="1:5" ht="15">
      <c r="A93" s="70" t="str">
        <f t="shared" si="1"/>
        <v>ANTIOQUIAPUEBLORRICO</v>
      </c>
      <c r="B93" s="183">
        <v>5576</v>
      </c>
      <c r="C93" s="184" t="s">
        <v>170</v>
      </c>
      <c r="D93" s="184" t="s">
        <v>248</v>
      </c>
      <c r="E93" s="184" t="s">
        <v>1222</v>
      </c>
    </row>
    <row r="94" spans="1:5" ht="15">
      <c r="A94" s="70" t="str">
        <f t="shared" si="1"/>
        <v>ANTIOQUIAPUERTO BERRIO</v>
      </c>
      <c r="B94" s="183">
        <v>5579</v>
      </c>
      <c r="C94" s="184" t="s">
        <v>170</v>
      </c>
      <c r="D94" s="184" t="s">
        <v>249</v>
      </c>
      <c r="E94" s="184" t="s">
        <v>1222</v>
      </c>
    </row>
    <row r="95" spans="1:5" ht="15">
      <c r="A95" s="70" t="str">
        <f t="shared" si="1"/>
        <v>ANTIOQUIAPUERTO NARE</v>
      </c>
      <c r="B95" s="183">
        <v>5585</v>
      </c>
      <c r="C95" s="184" t="s">
        <v>170</v>
      </c>
      <c r="D95" s="184" t="s">
        <v>250</v>
      </c>
      <c r="E95" s="184" t="s">
        <v>1222</v>
      </c>
    </row>
    <row r="96" spans="1:5" ht="15">
      <c r="A96" s="70" t="str">
        <f t="shared" si="1"/>
        <v>ANTIOQUIAPUERTO TRIUNFO</v>
      </c>
      <c r="B96" s="183">
        <v>5591</v>
      </c>
      <c r="C96" s="184" t="s">
        <v>170</v>
      </c>
      <c r="D96" s="184" t="s">
        <v>251</v>
      </c>
      <c r="E96" s="184" t="s">
        <v>1222</v>
      </c>
    </row>
    <row r="97" spans="1:5" ht="15">
      <c r="A97" s="70" t="str">
        <f t="shared" si="1"/>
        <v>ANTIOQUIAREMEDIOS</v>
      </c>
      <c r="B97" s="183">
        <v>5604</v>
      </c>
      <c r="C97" s="184" t="s">
        <v>170</v>
      </c>
      <c r="D97" s="184" t="s">
        <v>252</v>
      </c>
      <c r="E97" s="184" t="s">
        <v>1222</v>
      </c>
    </row>
    <row r="98" spans="1:5" ht="15">
      <c r="A98" s="70" t="str">
        <f t="shared" si="1"/>
        <v>ANTIOQUIAEL RETIRO</v>
      </c>
      <c r="B98" s="183">
        <v>5607</v>
      </c>
      <c r="C98" s="184" t="s">
        <v>170</v>
      </c>
      <c r="D98" s="184" t="s">
        <v>1224</v>
      </c>
      <c r="E98" s="184" t="s">
        <v>1222</v>
      </c>
    </row>
    <row r="99" spans="1:5" ht="15">
      <c r="A99" s="70" t="str">
        <f t="shared" si="1"/>
        <v>ANTIOQUIARIONEGRO</v>
      </c>
      <c r="B99" s="183">
        <v>5615</v>
      </c>
      <c r="C99" s="184" t="s">
        <v>170</v>
      </c>
      <c r="D99" s="184" t="s">
        <v>254</v>
      </c>
      <c r="E99" s="184" t="s">
        <v>1222</v>
      </c>
    </row>
    <row r="100" spans="1:5" ht="15">
      <c r="A100" s="70" t="str">
        <f t="shared" si="1"/>
        <v>ANTIOQUIASABANALARGA</v>
      </c>
      <c r="B100" s="183">
        <v>5628</v>
      </c>
      <c r="C100" s="184" t="s">
        <v>170</v>
      </c>
      <c r="D100" s="184" t="s">
        <v>255</v>
      </c>
      <c r="E100" s="184" t="s">
        <v>1221</v>
      </c>
    </row>
    <row r="101" spans="1:5" ht="15">
      <c r="A101" s="70" t="str">
        <f t="shared" si="1"/>
        <v>ANTIOQUIASABANETA</v>
      </c>
      <c r="B101" s="183">
        <v>5631</v>
      </c>
      <c r="C101" s="184" t="s">
        <v>170</v>
      </c>
      <c r="D101" s="184" t="s">
        <v>256</v>
      </c>
      <c r="E101" s="184" t="s">
        <v>1221</v>
      </c>
    </row>
    <row r="102" spans="1:5" ht="15">
      <c r="A102" s="70" t="str">
        <f t="shared" si="1"/>
        <v>ANTIOQUIASALGAR</v>
      </c>
      <c r="B102" s="183">
        <v>5642</v>
      </c>
      <c r="C102" s="184" t="s">
        <v>170</v>
      </c>
      <c r="D102" s="184" t="s">
        <v>257</v>
      </c>
      <c r="E102" s="184" t="s">
        <v>1222</v>
      </c>
    </row>
    <row r="103" spans="1:5" ht="15">
      <c r="A103" s="70" t="str">
        <f t="shared" si="1"/>
        <v>ANTIOQUIASAN ANDRES</v>
      </c>
      <c r="B103" s="183">
        <v>5647</v>
      </c>
      <c r="C103" s="184" t="s">
        <v>170</v>
      </c>
      <c r="D103" s="184" t="s">
        <v>258</v>
      </c>
      <c r="E103" s="184" t="s">
        <v>1222</v>
      </c>
    </row>
    <row r="104" spans="1:5" ht="15">
      <c r="A104" s="70" t="str">
        <f t="shared" si="1"/>
        <v>ANTIOQUIASAN CARLOS</v>
      </c>
      <c r="B104" s="183">
        <v>5649</v>
      </c>
      <c r="C104" s="184" t="s">
        <v>170</v>
      </c>
      <c r="D104" s="184" t="s">
        <v>259</v>
      </c>
      <c r="E104" s="184" t="s">
        <v>1221</v>
      </c>
    </row>
    <row r="105" spans="1:5" ht="15">
      <c r="A105" s="70" t="str">
        <f t="shared" si="1"/>
        <v>ANTIOQUIASAN FRANCISCO</v>
      </c>
      <c r="B105" s="183">
        <v>5652</v>
      </c>
      <c r="C105" s="184" t="s">
        <v>170</v>
      </c>
      <c r="D105" s="184" t="s">
        <v>260</v>
      </c>
      <c r="E105" s="184" t="s">
        <v>1222</v>
      </c>
    </row>
    <row r="106" spans="1:5" ht="15">
      <c r="A106" s="70" t="str">
        <f t="shared" si="1"/>
        <v>ANTIOQUIASAN JERONIMO</v>
      </c>
      <c r="B106" s="183">
        <v>5656</v>
      </c>
      <c r="C106" s="184" t="s">
        <v>170</v>
      </c>
      <c r="D106" s="184" t="s">
        <v>261</v>
      </c>
      <c r="E106" s="184" t="s">
        <v>1221</v>
      </c>
    </row>
    <row r="107" spans="1:5" ht="15">
      <c r="A107" s="70" t="str">
        <f t="shared" si="1"/>
        <v>ANTIOQUIASAN JOSE DE LA MONTAÑA</v>
      </c>
      <c r="B107" s="183">
        <v>5658</v>
      </c>
      <c r="C107" s="184" t="s">
        <v>170</v>
      </c>
      <c r="D107" s="184" t="s">
        <v>262</v>
      </c>
      <c r="E107" s="184" t="s">
        <v>1222</v>
      </c>
    </row>
    <row r="108" spans="1:5" ht="15">
      <c r="A108" s="70" t="str">
        <f t="shared" si="1"/>
        <v>ANTIOQUIASAN JUAN DE URABA</v>
      </c>
      <c r="B108" s="183">
        <v>5659</v>
      </c>
      <c r="C108" s="184" t="s">
        <v>170</v>
      </c>
      <c r="D108" s="184" t="s">
        <v>263</v>
      </c>
      <c r="E108" s="184" t="s">
        <v>1222</v>
      </c>
    </row>
    <row r="109" spans="1:5" ht="15">
      <c r="A109" s="70" t="str">
        <f t="shared" si="1"/>
        <v>ANTIOQUIASAN LUIS</v>
      </c>
      <c r="B109" s="183">
        <v>5660</v>
      </c>
      <c r="C109" s="184" t="s">
        <v>170</v>
      </c>
      <c r="D109" s="184" t="s">
        <v>264</v>
      </c>
      <c r="E109" s="184" t="s">
        <v>1222</v>
      </c>
    </row>
    <row r="110" spans="1:5" ht="15">
      <c r="A110" s="70" t="str">
        <f t="shared" si="1"/>
        <v>ANTIOQUIASAN PEDRO</v>
      </c>
      <c r="B110" s="183">
        <v>5664</v>
      </c>
      <c r="C110" s="184" t="s">
        <v>170</v>
      </c>
      <c r="D110" s="184" t="s">
        <v>265</v>
      </c>
      <c r="E110" s="184" t="s">
        <v>1222</v>
      </c>
    </row>
    <row r="111" spans="1:5" ht="15">
      <c r="A111" s="70" t="str">
        <f t="shared" si="1"/>
        <v>ANTIOQUIASAN PEDRO DE URABA</v>
      </c>
      <c r="B111" s="183">
        <v>5665</v>
      </c>
      <c r="C111" s="184" t="s">
        <v>170</v>
      </c>
      <c r="D111" s="184" t="s">
        <v>266</v>
      </c>
      <c r="E111" s="184" t="s">
        <v>1221</v>
      </c>
    </row>
    <row r="112" spans="1:5" ht="15">
      <c r="A112" s="70" t="str">
        <f t="shared" si="1"/>
        <v>ANTIOQUIASAN RAFAEL</v>
      </c>
      <c r="B112" s="183">
        <v>5667</v>
      </c>
      <c r="C112" s="184" t="s">
        <v>170</v>
      </c>
      <c r="D112" s="184" t="s">
        <v>267</v>
      </c>
      <c r="E112" s="184" t="s">
        <v>1221</v>
      </c>
    </row>
    <row r="113" spans="1:5" ht="15">
      <c r="A113" s="70" t="str">
        <f t="shared" si="1"/>
        <v>ANTIOQUIASAN ROQUE</v>
      </c>
      <c r="B113" s="183">
        <v>5670</v>
      </c>
      <c r="C113" s="184" t="s">
        <v>170</v>
      </c>
      <c r="D113" s="184" t="s">
        <v>268</v>
      </c>
      <c r="E113" s="184" t="s">
        <v>1221</v>
      </c>
    </row>
    <row r="114" spans="1:5" ht="15">
      <c r="A114" s="70" t="str">
        <f t="shared" si="1"/>
        <v>ANTIOQUIASAN VICENTE</v>
      </c>
      <c r="B114" s="183">
        <v>5674</v>
      </c>
      <c r="C114" s="184" t="s">
        <v>170</v>
      </c>
      <c r="D114" s="184" t="s">
        <v>269</v>
      </c>
      <c r="E114" s="184" t="s">
        <v>1221</v>
      </c>
    </row>
    <row r="115" spans="1:5" ht="15">
      <c r="A115" s="70" t="str">
        <f t="shared" si="1"/>
        <v>ANTIOQUIASANTA BARBARA</v>
      </c>
      <c r="B115" s="183">
        <v>5679</v>
      </c>
      <c r="C115" s="184" t="s">
        <v>170</v>
      </c>
      <c r="D115" s="184" t="s">
        <v>270</v>
      </c>
      <c r="E115" s="184" t="s">
        <v>1222</v>
      </c>
    </row>
    <row r="116" spans="1:5" ht="15">
      <c r="A116" s="70" t="str">
        <f t="shared" si="1"/>
        <v>ANTIOQUIASANTA ROSA DE OSOS</v>
      </c>
      <c r="B116" s="183">
        <v>5686</v>
      </c>
      <c r="C116" s="184" t="s">
        <v>170</v>
      </c>
      <c r="D116" s="184" t="s">
        <v>271</v>
      </c>
      <c r="E116" s="184" t="s">
        <v>1222</v>
      </c>
    </row>
    <row r="117" spans="1:5" ht="15">
      <c r="A117" s="70" t="str">
        <f t="shared" si="1"/>
        <v>ANTIOQUIASANTO DOMINGO</v>
      </c>
      <c r="B117" s="183">
        <v>5690</v>
      </c>
      <c r="C117" s="184" t="s">
        <v>170</v>
      </c>
      <c r="D117" s="184" t="s">
        <v>272</v>
      </c>
      <c r="E117" s="184" t="s">
        <v>1221</v>
      </c>
    </row>
    <row r="118" spans="1:5" ht="15">
      <c r="A118" s="70" t="str">
        <f t="shared" si="1"/>
        <v>ANTIOQUIASANTUARIO</v>
      </c>
      <c r="B118" s="183">
        <v>5697</v>
      </c>
      <c r="C118" s="184" t="s">
        <v>170</v>
      </c>
      <c r="D118" s="184" t="s">
        <v>273</v>
      </c>
      <c r="E118" s="184" t="s">
        <v>1221</v>
      </c>
    </row>
    <row r="119" spans="1:5" ht="15">
      <c r="A119" s="70" t="str">
        <f t="shared" si="1"/>
        <v>ANTIOQUIASEGOVIA</v>
      </c>
      <c r="B119" s="183">
        <v>5736</v>
      </c>
      <c r="C119" s="184" t="s">
        <v>170</v>
      </c>
      <c r="D119" s="184" t="s">
        <v>274</v>
      </c>
      <c r="E119" s="184" t="s">
        <v>1221</v>
      </c>
    </row>
    <row r="120" spans="1:5" ht="15">
      <c r="A120" s="70" t="str">
        <f t="shared" si="1"/>
        <v>ANTIOQUIASONSON</v>
      </c>
      <c r="B120" s="183">
        <v>5756</v>
      </c>
      <c r="C120" s="184" t="s">
        <v>170</v>
      </c>
      <c r="D120" s="184" t="s">
        <v>275</v>
      </c>
      <c r="E120" s="184" t="s">
        <v>1222</v>
      </c>
    </row>
    <row r="121" spans="1:5" ht="15">
      <c r="A121" s="70" t="str">
        <f t="shared" si="1"/>
        <v>ANTIOQUIASOPETRAN</v>
      </c>
      <c r="B121" s="183">
        <v>5761</v>
      </c>
      <c r="C121" s="184" t="s">
        <v>170</v>
      </c>
      <c r="D121" s="184" t="s">
        <v>276</v>
      </c>
      <c r="E121" s="184" t="s">
        <v>1221</v>
      </c>
    </row>
    <row r="122" spans="1:5" ht="15">
      <c r="A122" s="70" t="str">
        <f t="shared" si="1"/>
        <v>ANTIOQUIATAMESIS</v>
      </c>
      <c r="B122" s="183">
        <v>5789</v>
      </c>
      <c r="C122" s="184" t="s">
        <v>170</v>
      </c>
      <c r="D122" s="184" t="s">
        <v>277</v>
      </c>
      <c r="E122" s="184" t="s">
        <v>1222</v>
      </c>
    </row>
    <row r="123" spans="1:5" ht="15">
      <c r="A123" s="70" t="str">
        <f t="shared" si="1"/>
        <v>ANTIOQUIATARAZA</v>
      </c>
      <c r="B123" s="185">
        <v>5790</v>
      </c>
      <c r="C123" s="184" t="s">
        <v>170</v>
      </c>
      <c r="D123" s="184" t="s">
        <v>278</v>
      </c>
      <c r="E123" s="184" t="s">
        <v>1222</v>
      </c>
    </row>
    <row r="124" spans="1:5" ht="15">
      <c r="A124" s="70" t="str">
        <f t="shared" si="1"/>
        <v>ANTIOQUIATARSO</v>
      </c>
      <c r="B124" s="183">
        <v>5792</v>
      </c>
      <c r="C124" s="184" t="s">
        <v>170</v>
      </c>
      <c r="D124" s="184" t="s">
        <v>279</v>
      </c>
      <c r="E124" s="184" t="s">
        <v>1222</v>
      </c>
    </row>
    <row r="125" spans="1:5" ht="15">
      <c r="A125" s="70" t="str">
        <f t="shared" si="1"/>
        <v>ANTIOQUIATITIRIBI</v>
      </c>
      <c r="B125" s="183">
        <v>5809</v>
      </c>
      <c r="C125" s="184" t="s">
        <v>170</v>
      </c>
      <c r="D125" s="184" t="s">
        <v>280</v>
      </c>
      <c r="E125" s="184" t="s">
        <v>1222</v>
      </c>
    </row>
    <row r="126" spans="1:5" ht="15">
      <c r="A126" s="70" t="str">
        <f t="shared" si="1"/>
        <v>ANTIOQUIATOLEDO </v>
      </c>
      <c r="B126" s="183">
        <v>5819</v>
      </c>
      <c r="C126" s="184" t="s">
        <v>170</v>
      </c>
      <c r="D126" s="184" t="s">
        <v>1225</v>
      </c>
      <c r="E126" s="184" t="s">
        <v>1222</v>
      </c>
    </row>
    <row r="127" spans="1:5" ht="15">
      <c r="A127" s="70" t="str">
        <f t="shared" si="1"/>
        <v>ANTIOQUIATURBO</v>
      </c>
      <c r="B127" s="183">
        <v>5837</v>
      </c>
      <c r="C127" s="184" t="s">
        <v>170</v>
      </c>
      <c r="D127" s="184" t="s">
        <v>282</v>
      </c>
      <c r="E127" s="184" t="s">
        <v>1221</v>
      </c>
    </row>
    <row r="128" spans="1:5" ht="15">
      <c r="A128" s="70" t="str">
        <f t="shared" si="1"/>
        <v>ANTIOQUIAURAMITA</v>
      </c>
      <c r="B128" s="183">
        <v>5842</v>
      </c>
      <c r="C128" s="184" t="s">
        <v>170</v>
      </c>
      <c r="D128" s="184" t="s">
        <v>283</v>
      </c>
      <c r="E128" s="184" t="s">
        <v>1221</v>
      </c>
    </row>
    <row r="129" spans="1:5" ht="15">
      <c r="A129" s="70" t="str">
        <f t="shared" si="1"/>
        <v>ANTIOQUIAURRAO</v>
      </c>
      <c r="B129" s="183">
        <v>5847</v>
      </c>
      <c r="C129" s="184" t="s">
        <v>170</v>
      </c>
      <c r="D129" s="184" t="s">
        <v>284</v>
      </c>
      <c r="E129" s="184" t="s">
        <v>1222</v>
      </c>
    </row>
    <row r="130" spans="1:5" ht="15">
      <c r="A130" s="70" t="str">
        <f t="shared" si="1"/>
        <v>ANTIOQUIAVALDIVIA</v>
      </c>
      <c r="B130" s="183">
        <v>5854</v>
      </c>
      <c r="C130" s="184" t="s">
        <v>170</v>
      </c>
      <c r="D130" s="184" t="s">
        <v>285</v>
      </c>
      <c r="E130" s="184" t="s">
        <v>1222</v>
      </c>
    </row>
    <row r="131" spans="1:5" ht="15">
      <c r="A131" s="70" t="str">
        <f t="shared" si="1"/>
        <v>ANTIOQUIAVALPARAISO</v>
      </c>
      <c r="B131" s="183">
        <v>5856</v>
      </c>
      <c r="C131" s="184" t="s">
        <v>170</v>
      </c>
      <c r="D131" s="184" t="s">
        <v>286</v>
      </c>
      <c r="E131" s="184" t="s">
        <v>1222</v>
      </c>
    </row>
    <row r="132" spans="1:5" ht="15">
      <c r="A132" s="70" t="str">
        <f aca="true" t="shared" si="2" ref="A132:A195">CONCATENATE(C132,D132)</f>
        <v>ANTIOQUIAVEGACHI</v>
      </c>
      <c r="B132" s="183">
        <v>5858</v>
      </c>
      <c r="C132" s="184" t="s">
        <v>170</v>
      </c>
      <c r="D132" s="184" t="s">
        <v>287</v>
      </c>
      <c r="E132" s="184" t="s">
        <v>1221</v>
      </c>
    </row>
    <row r="133" spans="1:5" ht="15">
      <c r="A133" s="70" t="str">
        <f t="shared" si="2"/>
        <v>ANTIOQUIAVENECIA</v>
      </c>
      <c r="B133" s="183">
        <v>5861</v>
      </c>
      <c r="C133" s="184" t="s">
        <v>170</v>
      </c>
      <c r="D133" s="184" t="s">
        <v>288</v>
      </c>
      <c r="E133" s="184" t="s">
        <v>1222</v>
      </c>
    </row>
    <row r="134" spans="1:5" ht="15">
      <c r="A134" s="70" t="str">
        <f t="shared" si="2"/>
        <v>ANTIOQUIAVIGIA DEL FUERTE</v>
      </c>
      <c r="B134" s="183">
        <v>5873</v>
      </c>
      <c r="C134" s="184" t="s">
        <v>170</v>
      </c>
      <c r="D134" s="184" t="s">
        <v>289</v>
      </c>
      <c r="E134" s="184" t="s">
        <v>1222</v>
      </c>
    </row>
    <row r="135" spans="1:5" ht="15">
      <c r="A135" s="70" t="str">
        <f t="shared" si="2"/>
        <v>ANTIOQUIAYALI</v>
      </c>
      <c r="B135" s="183">
        <v>5885</v>
      </c>
      <c r="C135" s="184" t="s">
        <v>170</v>
      </c>
      <c r="D135" s="184" t="s">
        <v>290</v>
      </c>
      <c r="E135" s="184" t="s">
        <v>1221</v>
      </c>
    </row>
    <row r="136" spans="1:5" ht="15">
      <c r="A136" s="70" t="str">
        <f t="shared" si="2"/>
        <v>ANTIOQUIAYARUMAL</v>
      </c>
      <c r="B136" s="183">
        <v>5887</v>
      </c>
      <c r="C136" s="184" t="s">
        <v>170</v>
      </c>
      <c r="D136" s="184" t="s">
        <v>291</v>
      </c>
      <c r="E136" s="184" t="s">
        <v>1222</v>
      </c>
    </row>
    <row r="137" spans="1:5" ht="15">
      <c r="A137" s="70" t="str">
        <f t="shared" si="2"/>
        <v>ANTIOQUIAYOLOMBO</v>
      </c>
      <c r="B137" s="183">
        <v>5890</v>
      </c>
      <c r="C137" s="184" t="s">
        <v>170</v>
      </c>
      <c r="D137" s="184" t="s">
        <v>292</v>
      </c>
      <c r="E137" s="184" t="s">
        <v>1221</v>
      </c>
    </row>
    <row r="138" spans="1:5" ht="15">
      <c r="A138" s="70" t="str">
        <f t="shared" si="2"/>
        <v>ANTIOQUIAYONDO</v>
      </c>
      <c r="B138" s="183">
        <v>5893</v>
      </c>
      <c r="C138" s="184" t="s">
        <v>170</v>
      </c>
      <c r="D138" s="184" t="s">
        <v>293</v>
      </c>
      <c r="E138" s="184" t="s">
        <v>1222</v>
      </c>
    </row>
    <row r="139" spans="1:5" ht="15">
      <c r="A139" s="70" t="str">
        <f t="shared" si="2"/>
        <v>ANTIOQUIAZARAGOZA</v>
      </c>
      <c r="B139" s="183">
        <v>5895</v>
      </c>
      <c r="C139" s="184" t="s">
        <v>170</v>
      </c>
      <c r="D139" s="184" t="s">
        <v>294</v>
      </c>
      <c r="E139" s="184" t="s">
        <v>1222</v>
      </c>
    </row>
    <row r="140" spans="1:5" ht="15">
      <c r="A140" s="70" t="str">
        <f t="shared" si="2"/>
        <v>ARAUCAARAUCA</v>
      </c>
      <c r="B140" s="183">
        <v>81001</v>
      </c>
      <c r="C140" s="184" t="s">
        <v>295</v>
      </c>
      <c r="D140" s="184" t="s">
        <v>295</v>
      </c>
      <c r="E140" s="186" t="s">
        <v>1222</v>
      </c>
    </row>
    <row r="141" spans="1:5" ht="15">
      <c r="A141" s="70" t="str">
        <f t="shared" si="2"/>
        <v>ARAUCAARAUQUITA</v>
      </c>
      <c r="B141" s="183">
        <v>81065</v>
      </c>
      <c r="C141" s="184" t="s">
        <v>295</v>
      </c>
      <c r="D141" s="184" t="s">
        <v>296</v>
      </c>
      <c r="E141" s="186" t="s">
        <v>1222</v>
      </c>
    </row>
    <row r="142" spans="1:5" ht="15">
      <c r="A142" s="70" t="str">
        <f t="shared" si="2"/>
        <v>ARAUCACRAVO NORTE</v>
      </c>
      <c r="B142" s="183">
        <v>81220</v>
      </c>
      <c r="C142" s="184" t="s">
        <v>295</v>
      </c>
      <c r="D142" s="184" t="s">
        <v>297</v>
      </c>
      <c r="E142" s="186" t="s">
        <v>1222</v>
      </c>
    </row>
    <row r="143" spans="1:5" ht="15">
      <c r="A143" s="70" t="str">
        <f t="shared" si="2"/>
        <v>ARAUCAFORTUL</v>
      </c>
      <c r="B143" s="183">
        <v>81300</v>
      </c>
      <c r="C143" s="184" t="s">
        <v>295</v>
      </c>
      <c r="D143" s="184" t="s">
        <v>298</v>
      </c>
      <c r="E143" s="186" t="s">
        <v>1222</v>
      </c>
    </row>
    <row r="144" spans="1:5" ht="15">
      <c r="A144" s="70" t="str">
        <f t="shared" si="2"/>
        <v>ARAUCAPUERTO RONDON</v>
      </c>
      <c r="B144" s="183">
        <v>81591</v>
      </c>
      <c r="C144" s="184" t="s">
        <v>295</v>
      </c>
      <c r="D144" s="184" t="s">
        <v>299</v>
      </c>
      <c r="E144" s="186" t="s">
        <v>1221</v>
      </c>
    </row>
    <row r="145" spans="1:5" ht="15">
      <c r="A145" s="70" t="str">
        <f t="shared" si="2"/>
        <v>ARAUCASARAVENA</v>
      </c>
      <c r="B145" s="183">
        <v>81736</v>
      </c>
      <c r="C145" s="184" t="s">
        <v>295</v>
      </c>
      <c r="D145" s="184" t="s">
        <v>300</v>
      </c>
      <c r="E145" s="186" t="s">
        <v>1222</v>
      </c>
    </row>
    <row r="146" spans="1:5" ht="15">
      <c r="A146" s="70" t="str">
        <f t="shared" si="2"/>
        <v>ARAUCATAME</v>
      </c>
      <c r="B146" s="183">
        <v>81794</v>
      </c>
      <c r="C146" s="184" t="s">
        <v>295</v>
      </c>
      <c r="D146" s="184" t="s">
        <v>301</v>
      </c>
      <c r="E146" s="186" t="s">
        <v>1222</v>
      </c>
    </row>
    <row r="147" spans="1:5" ht="15">
      <c r="A147" s="70" t="str">
        <f t="shared" si="2"/>
        <v>ATLANTICOATLANTICO</v>
      </c>
      <c r="B147" s="183">
        <v>8</v>
      </c>
      <c r="C147" s="184" t="s">
        <v>302</v>
      </c>
      <c r="D147" s="184" t="s">
        <v>302</v>
      </c>
      <c r="E147" s="184" t="s">
        <v>1221</v>
      </c>
    </row>
    <row r="148" spans="1:5" ht="15">
      <c r="A148" s="70" t="str">
        <f t="shared" si="2"/>
        <v>ATLANTICOBARANOA</v>
      </c>
      <c r="B148" s="183">
        <v>8078</v>
      </c>
      <c r="C148" s="184" t="s">
        <v>302</v>
      </c>
      <c r="D148" s="184" t="s">
        <v>303</v>
      </c>
      <c r="E148" s="184" t="s">
        <v>1221</v>
      </c>
    </row>
    <row r="149" spans="1:5" ht="15">
      <c r="A149" s="70" t="str">
        <f t="shared" si="2"/>
        <v>ATLANTICOBARRANQUILLA</v>
      </c>
      <c r="B149" s="183">
        <v>8001</v>
      </c>
      <c r="C149" s="184" t="s">
        <v>302</v>
      </c>
      <c r="D149" s="184" t="s">
        <v>304</v>
      </c>
      <c r="E149" s="184" t="s">
        <v>1222</v>
      </c>
    </row>
    <row r="150" spans="1:5" ht="15">
      <c r="A150" s="70" t="str">
        <f t="shared" si="2"/>
        <v>ATLANTICOCAMPO DE LA CRUZ</v>
      </c>
      <c r="B150" s="183">
        <v>8137</v>
      </c>
      <c r="C150" s="184" t="s">
        <v>302</v>
      </c>
      <c r="D150" s="184" t="s">
        <v>305</v>
      </c>
      <c r="E150" s="184" t="s">
        <v>1221</v>
      </c>
    </row>
    <row r="151" spans="1:5" ht="15">
      <c r="A151" s="70" t="str">
        <f t="shared" si="2"/>
        <v>ATLANTICOCANDELARIA</v>
      </c>
      <c r="B151" s="183">
        <v>8141</v>
      </c>
      <c r="C151" s="184" t="s">
        <v>302</v>
      </c>
      <c r="D151" s="184" t="s">
        <v>306</v>
      </c>
      <c r="E151" s="184" t="s">
        <v>1221</v>
      </c>
    </row>
    <row r="152" spans="1:5" ht="15">
      <c r="A152" s="70" t="str">
        <f t="shared" si="2"/>
        <v>ATLANTICOGALAPA</v>
      </c>
      <c r="B152" s="183">
        <v>8296</v>
      </c>
      <c r="C152" s="184" t="s">
        <v>302</v>
      </c>
      <c r="D152" s="184" t="s">
        <v>307</v>
      </c>
      <c r="E152" s="184" t="s">
        <v>1221</v>
      </c>
    </row>
    <row r="153" spans="1:5" ht="15">
      <c r="A153" s="70" t="str">
        <f t="shared" si="2"/>
        <v>ATLANTICOJUAN DE ACOSTA</v>
      </c>
      <c r="B153" s="183">
        <v>8372</v>
      </c>
      <c r="C153" s="184" t="s">
        <v>302</v>
      </c>
      <c r="D153" s="184" t="s">
        <v>308</v>
      </c>
      <c r="E153" s="184" t="s">
        <v>1221</v>
      </c>
    </row>
    <row r="154" spans="1:5" ht="15">
      <c r="A154" s="70" t="str">
        <f t="shared" si="2"/>
        <v>ATLANTICOLURUACO</v>
      </c>
      <c r="B154" s="183">
        <v>8421</v>
      </c>
      <c r="C154" s="184" t="s">
        <v>302</v>
      </c>
      <c r="D154" s="184" t="s">
        <v>309</v>
      </c>
      <c r="E154" s="184" t="s">
        <v>1221</v>
      </c>
    </row>
    <row r="155" spans="1:5" ht="15">
      <c r="A155" s="70" t="str">
        <f t="shared" si="2"/>
        <v>ATLANTICOMALAMBO</v>
      </c>
      <c r="B155" s="183">
        <v>8433</v>
      </c>
      <c r="C155" s="184" t="s">
        <v>302</v>
      </c>
      <c r="D155" s="184" t="s">
        <v>310</v>
      </c>
      <c r="E155" s="184" t="s">
        <v>1222</v>
      </c>
    </row>
    <row r="156" spans="1:5" ht="15">
      <c r="A156" s="70" t="str">
        <f t="shared" si="2"/>
        <v>ATLANTICOMANATI</v>
      </c>
      <c r="B156" s="183">
        <v>8436</v>
      </c>
      <c r="C156" s="184" t="s">
        <v>302</v>
      </c>
      <c r="D156" s="184" t="s">
        <v>311</v>
      </c>
      <c r="E156" s="184" t="s">
        <v>1221</v>
      </c>
    </row>
    <row r="157" spans="1:5" ht="15">
      <c r="A157" s="70" t="str">
        <f t="shared" si="2"/>
        <v>ATLANTICOPALMAR DE VARELA</v>
      </c>
      <c r="B157" s="183">
        <v>8520</v>
      </c>
      <c r="C157" s="184" t="s">
        <v>302</v>
      </c>
      <c r="D157" s="184" t="s">
        <v>312</v>
      </c>
      <c r="E157" s="184" t="s">
        <v>1221</v>
      </c>
    </row>
    <row r="158" spans="1:5" ht="15">
      <c r="A158" s="70" t="str">
        <f t="shared" si="2"/>
        <v>ATLANTICOPIOJO</v>
      </c>
      <c r="B158" s="183">
        <v>8549</v>
      </c>
      <c r="C158" s="184" t="s">
        <v>302</v>
      </c>
      <c r="D158" s="184" t="s">
        <v>313</v>
      </c>
      <c r="E158" s="184" t="s">
        <v>1221</v>
      </c>
    </row>
    <row r="159" spans="1:5" ht="15">
      <c r="A159" s="70" t="str">
        <f t="shared" si="2"/>
        <v>ATLANTICOPOLO NUEVO</v>
      </c>
      <c r="B159" s="183">
        <v>8558</v>
      </c>
      <c r="C159" s="184" t="s">
        <v>302</v>
      </c>
      <c r="D159" s="184" t="s">
        <v>314</v>
      </c>
      <c r="E159" s="184" t="s">
        <v>1221</v>
      </c>
    </row>
    <row r="160" spans="1:5" ht="15">
      <c r="A160" s="70" t="str">
        <f t="shared" si="2"/>
        <v>ATLANTICOPONEDERA</v>
      </c>
      <c r="B160" s="183">
        <v>8560</v>
      </c>
      <c r="C160" s="184" t="s">
        <v>302</v>
      </c>
      <c r="D160" s="184" t="s">
        <v>315</v>
      </c>
      <c r="E160" s="184" t="s">
        <v>1222</v>
      </c>
    </row>
    <row r="161" spans="1:5" ht="15">
      <c r="A161" s="70" t="str">
        <f t="shared" si="2"/>
        <v>ATLANTICOPUERTO COLOMBIA</v>
      </c>
      <c r="B161" s="183">
        <v>8573</v>
      </c>
      <c r="C161" s="184" t="s">
        <v>302</v>
      </c>
      <c r="D161" s="184" t="s">
        <v>316</v>
      </c>
      <c r="E161" s="184" t="s">
        <v>1221</v>
      </c>
    </row>
    <row r="162" spans="1:5" ht="15">
      <c r="A162" s="70" t="str">
        <f t="shared" si="2"/>
        <v>ATLANTICOREPELON</v>
      </c>
      <c r="B162" s="183">
        <v>8606</v>
      </c>
      <c r="C162" s="184" t="s">
        <v>302</v>
      </c>
      <c r="D162" s="184" t="s">
        <v>317</v>
      </c>
      <c r="E162" s="184" t="s">
        <v>1221</v>
      </c>
    </row>
    <row r="163" spans="1:5" ht="15">
      <c r="A163" s="70" t="str">
        <f t="shared" si="2"/>
        <v>ATLANTICOSABANAGRANDE</v>
      </c>
      <c r="B163" s="183">
        <v>8634</v>
      </c>
      <c r="C163" s="184" t="s">
        <v>302</v>
      </c>
      <c r="D163" s="184" t="s">
        <v>318</v>
      </c>
      <c r="E163" s="184" t="s">
        <v>1222</v>
      </c>
    </row>
    <row r="164" spans="1:5" ht="15">
      <c r="A164" s="70" t="str">
        <f t="shared" si="2"/>
        <v>ATLANTICOSABANALARGA</v>
      </c>
      <c r="B164" s="183">
        <v>8638</v>
      </c>
      <c r="C164" s="184" t="s">
        <v>302</v>
      </c>
      <c r="D164" s="184" t="s">
        <v>255</v>
      </c>
      <c r="E164" s="184" t="s">
        <v>1221</v>
      </c>
    </row>
    <row r="165" spans="1:5" ht="15">
      <c r="A165" s="70" t="str">
        <f t="shared" si="2"/>
        <v>ATLANTICOSANTA LUCIA</v>
      </c>
      <c r="B165" s="183">
        <v>8675</v>
      </c>
      <c r="C165" s="184" t="s">
        <v>302</v>
      </c>
      <c r="D165" s="184" t="s">
        <v>319</v>
      </c>
      <c r="E165" s="184" t="s">
        <v>1221</v>
      </c>
    </row>
    <row r="166" spans="1:5" ht="15">
      <c r="A166" s="70" t="str">
        <f t="shared" si="2"/>
        <v>ATLANTICOSANTO TOMAS</v>
      </c>
      <c r="B166" s="183">
        <v>8685</v>
      </c>
      <c r="C166" s="184" t="s">
        <v>302</v>
      </c>
      <c r="D166" s="184" t="s">
        <v>320</v>
      </c>
      <c r="E166" s="184" t="s">
        <v>1221</v>
      </c>
    </row>
    <row r="167" spans="1:5" ht="15">
      <c r="A167" s="70" t="str">
        <f t="shared" si="2"/>
        <v>ATLANTICOSOLEDAD</v>
      </c>
      <c r="B167" s="183">
        <v>8758</v>
      </c>
      <c r="C167" s="184" t="s">
        <v>302</v>
      </c>
      <c r="D167" s="184" t="s">
        <v>321</v>
      </c>
      <c r="E167" s="184" t="s">
        <v>1222</v>
      </c>
    </row>
    <row r="168" spans="1:5" ht="15">
      <c r="A168" s="70" t="str">
        <f t="shared" si="2"/>
        <v>ATLANTICOSUAN</v>
      </c>
      <c r="B168" s="183">
        <v>8770</v>
      </c>
      <c r="C168" s="184" t="s">
        <v>302</v>
      </c>
      <c r="D168" s="184" t="s">
        <v>322</v>
      </c>
      <c r="E168" s="184" t="s">
        <v>1221</v>
      </c>
    </row>
    <row r="169" spans="1:5" ht="15">
      <c r="A169" s="70" t="str">
        <f t="shared" si="2"/>
        <v>ATLANTICOTUBARA</v>
      </c>
      <c r="B169" s="183">
        <v>8832</v>
      </c>
      <c r="C169" s="184" t="s">
        <v>302</v>
      </c>
      <c r="D169" s="184" t="s">
        <v>323</v>
      </c>
      <c r="E169" s="184" t="s">
        <v>1221</v>
      </c>
    </row>
    <row r="170" spans="1:5" ht="15">
      <c r="A170" s="70" t="str">
        <f t="shared" si="2"/>
        <v>ATLANTICOUSIACURI</v>
      </c>
      <c r="B170" s="183">
        <v>8849</v>
      </c>
      <c r="C170" s="184" t="s">
        <v>302</v>
      </c>
      <c r="D170" s="184" t="s">
        <v>324</v>
      </c>
      <c r="E170" s="184" t="s">
        <v>1221</v>
      </c>
    </row>
    <row r="171" spans="1:5" ht="15">
      <c r="A171" s="70" t="str">
        <f t="shared" si="2"/>
        <v>BOGOTABOGOTA D.C.</v>
      </c>
      <c r="B171" s="183">
        <v>11001</v>
      </c>
      <c r="C171" s="184" t="s">
        <v>325</v>
      </c>
      <c r="D171" s="184" t="s">
        <v>326</v>
      </c>
      <c r="E171" s="186" t="s">
        <v>1222</v>
      </c>
    </row>
    <row r="172" spans="1:5" ht="15">
      <c r="A172" s="70" t="str">
        <f t="shared" si="2"/>
        <v>BOLIVARACHI</v>
      </c>
      <c r="B172" s="183">
        <v>13006</v>
      </c>
      <c r="C172" s="184" t="s">
        <v>190</v>
      </c>
      <c r="D172" s="184" t="s">
        <v>327</v>
      </c>
      <c r="E172" s="184" t="s">
        <v>1221</v>
      </c>
    </row>
    <row r="173" spans="1:5" ht="15">
      <c r="A173" s="70" t="str">
        <f t="shared" si="2"/>
        <v>BOLIVARALTOS DEL ROSARIO</v>
      </c>
      <c r="B173" s="183">
        <v>13030</v>
      </c>
      <c r="C173" s="184" t="s">
        <v>190</v>
      </c>
      <c r="D173" s="184" t="s">
        <v>328</v>
      </c>
      <c r="E173" s="184" t="s">
        <v>1221</v>
      </c>
    </row>
    <row r="174" spans="1:5" ht="15">
      <c r="A174" s="70" t="str">
        <f t="shared" si="2"/>
        <v>BOLIVARARENAL</v>
      </c>
      <c r="B174" s="183">
        <v>13042</v>
      </c>
      <c r="C174" s="184" t="s">
        <v>190</v>
      </c>
      <c r="D174" s="184" t="s">
        <v>329</v>
      </c>
      <c r="E174" s="184" t="s">
        <v>1221</v>
      </c>
    </row>
    <row r="175" spans="1:5" ht="15">
      <c r="A175" s="70" t="str">
        <f t="shared" si="2"/>
        <v>BOLIVARARJONA</v>
      </c>
      <c r="B175" s="183">
        <v>13052</v>
      </c>
      <c r="C175" s="184" t="s">
        <v>190</v>
      </c>
      <c r="D175" s="184" t="s">
        <v>330</v>
      </c>
      <c r="E175" s="184" t="s">
        <v>1221</v>
      </c>
    </row>
    <row r="176" spans="1:5" ht="15">
      <c r="A176" s="70" t="str">
        <f t="shared" si="2"/>
        <v>BOLIVARARROYOHONDO</v>
      </c>
      <c r="B176" s="183">
        <v>13062</v>
      </c>
      <c r="C176" s="184" t="s">
        <v>190</v>
      </c>
      <c r="D176" s="184" t="s">
        <v>331</v>
      </c>
      <c r="E176" s="184" t="s">
        <v>1221</v>
      </c>
    </row>
    <row r="177" spans="1:5" ht="15">
      <c r="A177" s="70" t="str">
        <f t="shared" si="2"/>
        <v>BOLIVARBARRANCO DE LOBA</v>
      </c>
      <c r="B177" s="183">
        <v>13074</v>
      </c>
      <c r="C177" s="184" t="s">
        <v>190</v>
      </c>
      <c r="D177" s="184" t="s">
        <v>332</v>
      </c>
      <c r="E177" s="184" t="s">
        <v>1221</v>
      </c>
    </row>
    <row r="178" spans="1:5" ht="15">
      <c r="A178" s="70" t="str">
        <f t="shared" si="2"/>
        <v>BOLIVARCALAMAR</v>
      </c>
      <c r="B178" s="183">
        <v>13140</v>
      </c>
      <c r="C178" s="184" t="s">
        <v>190</v>
      </c>
      <c r="D178" s="184" t="s">
        <v>333</v>
      </c>
      <c r="E178" s="184" t="s">
        <v>1221</v>
      </c>
    </row>
    <row r="179" spans="1:5" ht="15">
      <c r="A179" s="70" t="str">
        <f t="shared" si="2"/>
        <v>BOLIVARCANTAGALLO</v>
      </c>
      <c r="B179" s="183">
        <v>13160</v>
      </c>
      <c r="C179" s="184" t="s">
        <v>190</v>
      </c>
      <c r="D179" s="184" t="s">
        <v>334</v>
      </c>
      <c r="E179" s="184" t="s">
        <v>1221</v>
      </c>
    </row>
    <row r="180" spans="1:5" ht="15">
      <c r="A180" s="70" t="str">
        <f t="shared" si="2"/>
        <v>BOLIVARCARTAGENA</v>
      </c>
      <c r="B180" s="183">
        <v>13001</v>
      </c>
      <c r="C180" s="184" t="s">
        <v>190</v>
      </c>
      <c r="D180" s="184" t="s">
        <v>335</v>
      </c>
      <c r="E180" s="184" t="s">
        <v>1222</v>
      </c>
    </row>
    <row r="181" spans="1:5" ht="15">
      <c r="A181" s="70" t="str">
        <f t="shared" si="2"/>
        <v>BOLIVARCICUCO</v>
      </c>
      <c r="B181" s="183">
        <v>13188</v>
      </c>
      <c r="C181" s="184" t="s">
        <v>190</v>
      </c>
      <c r="D181" s="184" t="s">
        <v>336</v>
      </c>
      <c r="E181" s="184" t="s">
        <v>1221</v>
      </c>
    </row>
    <row r="182" spans="1:5" ht="15">
      <c r="A182" s="70" t="str">
        <f t="shared" si="2"/>
        <v>BOLIVARCLEMENCIA</v>
      </c>
      <c r="B182" s="183">
        <v>13222</v>
      </c>
      <c r="C182" s="184" t="s">
        <v>190</v>
      </c>
      <c r="D182" s="184" t="s">
        <v>337</v>
      </c>
      <c r="E182" s="184" t="s">
        <v>1221</v>
      </c>
    </row>
    <row r="183" spans="1:5" ht="15">
      <c r="A183" s="70" t="str">
        <f t="shared" si="2"/>
        <v>BOLIVARCORDOBA</v>
      </c>
      <c r="B183" s="183">
        <v>13212</v>
      </c>
      <c r="C183" s="184" t="s">
        <v>190</v>
      </c>
      <c r="D183" s="184" t="s">
        <v>338</v>
      </c>
      <c r="E183" s="184" t="s">
        <v>1221</v>
      </c>
    </row>
    <row r="184" spans="1:5" ht="15">
      <c r="A184" s="70" t="str">
        <f t="shared" si="2"/>
        <v>BOLIVAREL CARMEN DE BOLIVAR</v>
      </c>
      <c r="B184" s="183">
        <v>13244</v>
      </c>
      <c r="C184" s="184" t="s">
        <v>190</v>
      </c>
      <c r="D184" s="184" t="s">
        <v>339</v>
      </c>
      <c r="E184" s="184" t="s">
        <v>1221</v>
      </c>
    </row>
    <row r="185" spans="1:5" ht="15">
      <c r="A185" s="70" t="str">
        <f t="shared" si="2"/>
        <v>BOLIVAREL GUAMO</v>
      </c>
      <c r="B185" s="183">
        <v>13248</v>
      </c>
      <c r="C185" s="184" t="s">
        <v>190</v>
      </c>
      <c r="D185" s="184" t="s">
        <v>340</v>
      </c>
      <c r="E185" s="184" t="s">
        <v>1221</v>
      </c>
    </row>
    <row r="186" spans="1:5" ht="15">
      <c r="A186" s="70" t="str">
        <f t="shared" si="2"/>
        <v>BOLIVAREL PEÑON</v>
      </c>
      <c r="B186" s="183">
        <v>13268</v>
      </c>
      <c r="C186" s="184" t="s">
        <v>190</v>
      </c>
      <c r="D186" s="184" t="s">
        <v>341</v>
      </c>
      <c r="E186" s="184" t="s">
        <v>1221</v>
      </c>
    </row>
    <row r="187" spans="1:5" ht="15">
      <c r="A187" s="70" t="str">
        <f t="shared" si="2"/>
        <v>BOLIVARHATILLO DE LOBA</v>
      </c>
      <c r="B187" s="183">
        <v>13300</v>
      </c>
      <c r="C187" s="184" t="s">
        <v>190</v>
      </c>
      <c r="D187" s="184" t="s">
        <v>342</v>
      </c>
      <c r="E187" s="184" t="s">
        <v>1221</v>
      </c>
    </row>
    <row r="188" spans="1:5" ht="15">
      <c r="A188" s="70" t="str">
        <f t="shared" si="2"/>
        <v>BOLIVARMAGANGUE</v>
      </c>
      <c r="B188" s="183">
        <v>13430</v>
      </c>
      <c r="C188" s="184" t="s">
        <v>190</v>
      </c>
      <c r="D188" s="184" t="s">
        <v>343</v>
      </c>
      <c r="E188" s="184" t="s">
        <v>1221</v>
      </c>
    </row>
    <row r="189" spans="1:5" ht="15">
      <c r="A189" s="70" t="str">
        <f t="shared" si="2"/>
        <v>BOLIVARMAHATES</v>
      </c>
      <c r="B189" s="183">
        <v>13433</v>
      </c>
      <c r="C189" s="184" t="s">
        <v>190</v>
      </c>
      <c r="D189" s="184" t="s">
        <v>344</v>
      </c>
      <c r="E189" s="184" t="s">
        <v>1221</v>
      </c>
    </row>
    <row r="190" spans="1:5" ht="15">
      <c r="A190" s="70" t="str">
        <f t="shared" si="2"/>
        <v>BOLIVARMARGARITA</v>
      </c>
      <c r="B190" s="183">
        <v>13440</v>
      </c>
      <c r="C190" s="184" t="s">
        <v>190</v>
      </c>
      <c r="D190" s="184" t="s">
        <v>345</v>
      </c>
      <c r="E190" s="184" t="s">
        <v>1221</v>
      </c>
    </row>
    <row r="191" spans="1:5" ht="15">
      <c r="A191" s="70" t="str">
        <f t="shared" si="2"/>
        <v>BOLIVARMARIA LA BAJA</v>
      </c>
      <c r="B191" s="183">
        <v>13442</v>
      </c>
      <c r="C191" s="184" t="s">
        <v>190</v>
      </c>
      <c r="D191" s="184" t="s">
        <v>346</v>
      </c>
      <c r="E191" s="184" t="s">
        <v>1221</v>
      </c>
    </row>
    <row r="192" spans="1:5" ht="15">
      <c r="A192" s="70" t="str">
        <f t="shared" si="2"/>
        <v>BOLIVARMOMPOX</v>
      </c>
      <c r="B192" s="183">
        <v>13468</v>
      </c>
      <c r="C192" s="184" t="s">
        <v>190</v>
      </c>
      <c r="D192" s="184" t="s">
        <v>1226</v>
      </c>
      <c r="E192" s="184" t="s">
        <v>1221</v>
      </c>
    </row>
    <row r="193" spans="1:5" ht="15">
      <c r="A193" s="70" t="str">
        <f t="shared" si="2"/>
        <v>BOLIVARMONTECRISTO</v>
      </c>
      <c r="B193" s="183">
        <v>13458</v>
      </c>
      <c r="C193" s="184" t="s">
        <v>190</v>
      </c>
      <c r="D193" s="184" t="s">
        <v>348</v>
      </c>
      <c r="E193" s="184" t="s">
        <v>1221</v>
      </c>
    </row>
    <row r="194" spans="1:5" ht="15">
      <c r="A194" s="70" t="str">
        <f t="shared" si="2"/>
        <v>BOLIVARMORALES</v>
      </c>
      <c r="B194" s="187">
        <v>13473</v>
      </c>
      <c r="C194" s="184" t="s">
        <v>190</v>
      </c>
      <c r="D194" s="184" t="s">
        <v>349</v>
      </c>
      <c r="E194" s="184" t="s">
        <v>1221</v>
      </c>
    </row>
    <row r="195" spans="1:5" ht="15">
      <c r="A195" s="70" t="str">
        <f t="shared" si="2"/>
        <v>BOLIVARNOROSI </v>
      </c>
      <c r="B195" s="183">
        <v>13490</v>
      </c>
      <c r="C195" s="184" t="s">
        <v>190</v>
      </c>
      <c r="D195" s="184" t="s">
        <v>1215</v>
      </c>
      <c r="E195" s="184" t="s">
        <v>1221</v>
      </c>
    </row>
    <row r="196" spans="1:5" ht="15">
      <c r="A196" s="70" t="str">
        <f aca="true" t="shared" si="3" ref="A196:A259">CONCATENATE(C196,D196)</f>
        <v>BOLIVARPINILLOS</v>
      </c>
      <c r="B196" s="183">
        <v>13549</v>
      </c>
      <c r="C196" s="184" t="s">
        <v>190</v>
      </c>
      <c r="D196" s="184" t="s">
        <v>351</v>
      </c>
      <c r="E196" s="184" t="s">
        <v>1221</v>
      </c>
    </row>
    <row r="197" spans="1:5" ht="15">
      <c r="A197" s="70" t="str">
        <f t="shared" si="3"/>
        <v>BOLIVARREGIDOR</v>
      </c>
      <c r="B197" s="183">
        <v>13580</v>
      </c>
      <c r="C197" s="184" t="s">
        <v>190</v>
      </c>
      <c r="D197" s="184" t="s">
        <v>352</v>
      </c>
      <c r="E197" s="184" t="s">
        <v>1221</v>
      </c>
    </row>
    <row r="198" spans="1:5" ht="15">
      <c r="A198" s="70" t="str">
        <f t="shared" si="3"/>
        <v>BOLIVARRIO VIEJO</v>
      </c>
      <c r="B198" s="183">
        <v>13600</v>
      </c>
      <c r="C198" s="184" t="s">
        <v>190</v>
      </c>
      <c r="D198" s="184" t="s">
        <v>353</v>
      </c>
      <c r="E198" s="184" t="s">
        <v>1221</v>
      </c>
    </row>
    <row r="199" spans="1:5" ht="15">
      <c r="A199" s="70" t="str">
        <f t="shared" si="3"/>
        <v>BOLIVARSAN CRISTOBAL</v>
      </c>
      <c r="B199" s="183">
        <v>13620</v>
      </c>
      <c r="C199" s="184" t="s">
        <v>190</v>
      </c>
      <c r="D199" s="184" t="s">
        <v>354</v>
      </c>
      <c r="E199" s="184" t="s">
        <v>1221</v>
      </c>
    </row>
    <row r="200" spans="1:5" ht="15">
      <c r="A200" s="70" t="str">
        <f t="shared" si="3"/>
        <v>BOLIVARSAN ESTANISLAO</v>
      </c>
      <c r="B200" s="183">
        <v>13647</v>
      </c>
      <c r="C200" s="184" t="s">
        <v>190</v>
      </c>
      <c r="D200" s="184" t="s">
        <v>355</v>
      </c>
      <c r="E200" s="184" t="s">
        <v>1221</v>
      </c>
    </row>
    <row r="201" spans="1:5" ht="15">
      <c r="A201" s="70" t="str">
        <f t="shared" si="3"/>
        <v>BOLIVARSAN FERNANDO</v>
      </c>
      <c r="B201" s="183">
        <v>13650</v>
      </c>
      <c r="C201" s="184" t="s">
        <v>190</v>
      </c>
      <c r="D201" s="184" t="s">
        <v>356</v>
      </c>
      <c r="E201" s="184" t="s">
        <v>1221</v>
      </c>
    </row>
    <row r="202" spans="1:5" ht="15">
      <c r="A202" s="70" t="str">
        <f t="shared" si="3"/>
        <v>BOLIVARSAN JACINTO</v>
      </c>
      <c r="B202" s="183">
        <v>13654</v>
      </c>
      <c r="C202" s="184" t="s">
        <v>190</v>
      </c>
      <c r="D202" s="184" t="s">
        <v>357</v>
      </c>
      <c r="E202" s="184" t="s">
        <v>1221</v>
      </c>
    </row>
    <row r="203" spans="1:5" ht="15">
      <c r="A203" s="70" t="str">
        <f t="shared" si="3"/>
        <v>BOLIVARSAN JACINTO DEL CAUCA</v>
      </c>
      <c r="B203" s="183">
        <v>13655</v>
      </c>
      <c r="C203" s="184" t="s">
        <v>190</v>
      </c>
      <c r="D203" s="184" t="s">
        <v>358</v>
      </c>
      <c r="E203" s="184" t="s">
        <v>1221</v>
      </c>
    </row>
    <row r="204" spans="1:5" ht="15">
      <c r="A204" s="70" t="str">
        <f t="shared" si="3"/>
        <v>BOLIVARSAN JUAN DE NEPOMUCENO</v>
      </c>
      <c r="B204" s="183">
        <v>13657</v>
      </c>
      <c r="C204" s="184" t="s">
        <v>190</v>
      </c>
      <c r="D204" s="184" t="s">
        <v>359</v>
      </c>
      <c r="E204" s="184" t="s">
        <v>1221</v>
      </c>
    </row>
    <row r="205" spans="1:5" ht="15">
      <c r="A205" s="70" t="str">
        <f t="shared" si="3"/>
        <v>BOLIVARSAN MARTIN DE LOBA</v>
      </c>
      <c r="B205" s="183">
        <v>13667</v>
      </c>
      <c r="C205" s="184" t="s">
        <v>190</v>
      </c>
      <c r="D205" s="184" t="s">
        <v>360</v>
      </c>
      <c r="E205" s="184" t="s">
        <v>1221</v>
      </c>
    </row>
    <row r="206" spans="1:5" ht="15">
      <c r="A206" s="70" t="str">
        <f t="shared" si="3"/>
        <v>BOLIVARSAN PABLO</v>
      </c>
      <c r="B206" s="183">
        <v>13670</v>
      </c>
      <c r="C206" s="184" t="s">
        <v>190</v>
      </c>
      <c r="D206" s="184" t="s">
        <v>361</v>
      </c>
      <c r="E206" s="184" t="s">
        <v>1221</v>
      </c>
    </row>
    <row r="207" spans="1:5" ht="15">
      <c r="A207" s="70" t="str">
        <f t="shared" si="3"/>
        <v>BOLIVARSANTA CATALINA</v>
      </c>
      <c r="B207" s="183">
        <v>13673</v>
      </c>
      <c r="C207" s="184" t="s">
        <v>190</v>
      </c>
      <c r="D207" s="184" t="s">
        <v>362</v>
      </c>
      <c r="E207" s="184" t="s">
        <v>1221</v>
      </c>
    </row>
    <row r="208" spans="1:5" ht="15">
      <c r="A208" s="70" t="str">
        <f t="shared" si="3"/>
        <v>BOLIVARSANTA ROSA</v>
      </c>
      <c r="B208" s="183">
        <v>13683</v>
      </c>
      <c r="C208" s="184" t="s">
        <v>190</v>
      </c>
      <c r="D208" s="184" t="s">
        <v>363</v>
      </c>
      <c r="E208" s="184" t="s">
        <v>1221</v>
      </c>
    </row>
    <row r="209" spans="1:5" ht="15">
      <c r="A209" s="70" t="str">
        <f t="shared" si="3"/>
        <v>BOLIVARSANTA ROSA DEL SUR</v>
      </c>
      <c r="B209" s="183">
        <v>13688</v>
      </c>
      <c r="C209" s="184" t="s">
        <v>190</v>
      </c>
      <c r="D209" s="184" t="s">
        <v>364</v>
      </c>
      <c r="E209" s="184" t="s">
        <v>1221</v>
      </c>
    </row>
    <row r="210" spans="1:5" ht="15">
      <c r="A210" s="70" t="str">
        <f t="shared" si="3"/>
        <v>BOLIVARSIMITI</v>
      </c>
      <c r="B210" s="183">
        <v>13744</v>
      </c>
      <c r="C210" s="184" t="s">
        <v>190</v>
      </c>
      <c r="D210" s="184" t="s">
        <v>365</v>
      </c>
      <c r="E210" s="184" t="s">
        <v>1221</v>
      </c>
    </row>
    <row r="211" spans="1:5" ht="15">
      <c r="A211" s="70" t="str">
        <f t="shared" si="3"/>
        <v>BOLIVARSOPLAVIENTO</v>
      </c>
      <c r="B211" s="183">
        <v>13760</v>
      </c>
      <c r="C211" s="184" t="s">
        <v>190</v>
      </c>
      <c r="D211" s="184" t="s">
        <v>366</v>
      </c>
      <c r="E211" s="184" t="s">
        <v>1221</v>
      </c>
    </row>
    <row r="212" spans="1:5" ht="15">
      <c r="A212" s="70" t="str">
        <f t="shared" si="3"/>
        <v>BOLIVARTALAIGA NUEVO</v>
      </c>
      <c r="B212" s="183">
        <v>13780</v>
      </c>
      <c r="C212" s="184" t="s">
        <v>190</v>
      </c>
      <c r="D212" s="184" t="s">
        <v>1227</v>
      </c>
      <c r="E212" s="184" t="s">
        <v>1221</v>
      </c>
    </row>
    <row r="213" spans="1:5" ht="15">
      <c r="A213" s="70" t="str">
        <f t="shared" si="3"/>
        <v>BOLIVARTIQUISIO</v>
      </c>
      <c r="B213" s="183">
        <v>13810</v>
      </c>
      <c r="C213" s="184" t="s">
        <v>190</v>
      </c>
      <c r="D213" s="184" t="s">
        <v>368</v>
      </c>
      <c r="E213" s="184" t="s">
        <v>1221</v>
      </c>
    </row>
    <row r="214" spans="1:5" ht="15">
      <c r="A214" s="70" t="str">
        <f t="shared" si="3"/>
        <v>BOLIVARTURBACO</v>
      </c>
      <c r="B214" s="183">
        <v>13836</v>
      </c>
      <c r="C214" s="184" t="s">
        <v>190</v>
      </c>
      <c r="D214" s="184" t="s">
        <v>369</v>
      </c>
      <c r="E214" s="184" t="s">
        <v>1221</v>
      </c>
    </row>
    <row r="215" spans="1:5" ht="15">
      <c r="A215" s="70" t="str">
        <f t="shared" si="3"/>
        <v>BOLIVARTURBANA</v>
      </c>
      <c r="B215" s="183">
        <v>13838</v>
      </c>
      <c r="C215" s="184" t="s">
        <v>190</v>
      </c>
      <c r="D215" s="184" t="s">
        <v>370</v>
      </c>
      <c r="E215" s="184" t="s">
        <v>1221</v>
      </c>
    </row>
    <row r="216" spans="1:5" ht="15">
      <c r="A216" s="70" t="str">
        <f t="shared" si="3"/>
        <v>BOLIVARVILLANUEVA</v>
      </c>
      <c r="B216" s="183">
        <v>13873</v>
      </c>
      <c r="C216" s="184" t="s">
        <v>190</v>
      </c>
      <c r="D216" s="184" t="s">
        <v>371</v>
      </c>
      <c r="E216" s="184" t="s">
        <v>1221</v>
      </c>
    </row>
    <row r="217" spans="1:5" ht="15">
      <c r="A217" s="70" t="str">
        <f t="shared" si="3"/>
        <v>BOLIVARZAMBRANO</v>
      </c>
      <c r="B217" s="183">
        <v>13894</v>
      </c>
      <c r="C217" s="184" t="s">
        <v>190</v>
      </c>
      <c r="D217" s="184" t="s">
        <v>372</v>
      </c>
      <c r="E217" s="184" t="s">
        <v>1221</v>
      </c>
    </row>
    <row r="218" spans="1:5" ht="15">
      <c r="A218" s="70" t="str">
        <f t="shared" si="3"/>
        <v>BOYACAALMEIDA</v>
      </c>
      <c r="B218" s="183">
        <v>15022</v>
      </c>
      <c r="C218" s="184" t="s">
        <v>373</v>
      </c>
      <c r="D218" s="184" t="s">
        <v>374</v>
      </c>
      <c r="E218" s="184" t="s">
        <v>1221</v>
      </c>
    </row>
    <row r="219" spans="1:5" ht="15">
      <c r="A219" s="70" t="str">
        <f t="shared" si="3"/>
        <v>BOYACAAQUITANIA</v>
      </c>
      <c r="B219" s="183">
        <v>15047</v>
      </c>
      <c r="C219" s="184" t="s">
        <v>373</v>
      </c>
      <c r="D219" s="184" t="s">
        <v>375</v>
      </c>
      <c r="E219" s="184" t="s">
        <v>1221</v>
      </c>
    </row>
    <row r="220" spans="1:5" ht="15">
      <c r="A220" s="70" t="str">
        <f t="shared" si="3"/>
        <v>BOYACAARCABUCO</v>
      </c>
      <c r="B220" s="183">
        <v>15051</v>
      </c>
      <c r="C220" s="184" t="s">
        <v>373</v>
      </c>
      <c r="D220" s="184" t="s">
        <v>376</v>
      </c>
      <c r="E220" s="184" t="s">
        <v>1221</v>
      </c>
    </row>
    <row r="221" spans="1:5" ht="15">
      <c r="A221" s="70" t="str">
        <f t="shared" si="3"/>
        <v>BOYACABELEN</v>
      </c>
      <c r="B221" s="183">
        <v>15087</v>
      </c>
      <c r="C221" s="184" t="s">
        <v>373</v>
      </c>
      <c r="D221" s="184" t="s">
        <v>377</v>
      </c>
      <c r="E221" s="184" t="s">
        <v>1221</v>
      </c>
    </row>
    <row r="222" spans="1:5" ht="15">
      <c r="A222" s="70" t="str">
        <f t="shared" si="3"/>
        <v>BOYACABERBEO</v>
      </c>
      <c r="B222" s="183">
        <v>15090</v>
      </c>
      <c r="C222" s="184" t="s">
        <v>373</v>
      </c>
      <c r="D222" s="184" t="s">
        <v>378</v>
      </c>
      <c r="E222" s="184" t="s">
        <v>1221</v>
      </c>
    </row>
    <row r="223" spans="1:5" ht="15">
      <c r="A223" s="70" t="str">
        <f t="shared" si="3"/>
        <v>BOYACABETEITIVA</v>
      </c>
      <c r="B223" s="183">
        <v>15092</v>
      </c>
      <c r="C223" s="184" t="s">
        <v>373</v>
      </c>
      <c r="D223" s="184" t="s">
        <v>379</v>
      </c>
      <c r="E223" s="184" t="s">
        <v>1221</v>
      </c>
    </row>
    <row r="224" spans="1:5" ht="15">
      <c r="A224" s="70" t="str">
        <f t="shared" si="3"/>
        <v>BOYACABOAVITA</v>
      </c>
      <c r="B224" s="183">
        <v>15097</v>
      </c>
      <c r="C224" s="184" t="s">
        <v>373</v>
      </c>
      <c r="D224" s="184" t="s">
        <v>380</v>
      </c>
      <c r="E224" s="184" t="s">
        <v>1221</v>
      </c>
    </row>
    <row r="225" spans="1:5" ht="15">
      <c r="A225" s="70" t="str">
        <f t="shared" si="3"/>
        <v>BOYACABOYACA</v>
      </c>
      <c r="B225" s="183">
        <v>15104</v>
      </c>
      <c r="C225" s="184" t="s">
        <v>373</v>
      </c>
      <c r="D225" s="184" t="s">
        <v>373</v>
      </c>
      <c r="E225" s="184" t="s">
        <v>1221</v>
      </c>
    </row>
    <row r="226" spans="1:5" ht="15">
      <c r="A226" s="70" t="str">
        <f t="shared" si="3"/>
        <v>BOYACABRICEÑO</v>
      </c>
      <c r="B226" s="183">
        <v>15106</v>
      </c>
      <c r="C226" s="184" t="s">
        <v>373</v>
      </c>
      <c r="D226" s="184" t="s">
        <v>191</v>
      </c>
      <c r="E226" s="184" t="s">
        <v>1221</v>
      </c>
    </row>
    <row r="227" spans="1:5" ht="15">
      <c r="A227" s="70" t="str">
        <f t="shared" si="3"/>
        <v>BOYACABUENAVISTA</v>
      </c>
      <c r="B227" s="183">
        <v>15109</v>
      </c>
      <c r="C227" s="184" t="s">
        <v>373</v>
      </c>
      <c r="D227" s="184" t="s">
        <v>381</v>
      </c>
      <c r="E227" s="184" t="s">
        <v>1221</v>
      </c>
    </row>
    <row r="228" spans="1:5" ht="15">
      <c r="A228" s="70" t="str">
        <f t="shared" si="3"/>
        <v>BOYACABUSBANZA</v>
      </c>
      <c r="B228" s="183">
        <v>15114</v>
      </c>
      <c r="C228" s="184" t="s">
        <v>373</v>
      </c>
      <c r="D228" s="184" t="s">
        <v>382</v>
      </c>
      <c r="E228" s="184" t="s">
        <v>1221</v>
      </c>
    </row>
    <row r="229" spans="1:5" ht="15">
      <c r="A229" s="70" t="str">
        <f t="shared" si="3"/>
        <v>BOYACACALDAS</v>
      </c>
      <c r="B229" s="183">
        <v>15131</v>
      </c>
      <c r="C229" s="184" t="s">
        <v>373</v>
      </c>
      <c r="D229" s="184" t="s">
        <v>195</v>
      </c>
      <c r="E229" s="184" t="s">
        <v>1221</v>
      </c>
    </row>
    <row r="230" spans="1:5" ht="15">
      <c r="A230" s="70" t="str">
        <f t="shared" si="3"/>
        <v>BOYACACAMPOHERMOSO</v>
      </c>
      <c r="B230" s="183">
        <v>15135</v>
      </c>
      <c r="C230" s="184" t="s">
        <v>373</v>
      </c>
      <c r="D230" s="184" t="s">
        <v>383</v>
      </c>
      <c r="E230" s="184" t="s">
        <v>1221</v>
      </c>
    </row>
    <row r="231" spans="1:5" ht="15">
      <c r="A231" s="70" t="str">
        <f t="shared" si="3"/>
        <v>BOYACACERINZA</v>
      </c>
      <c r="B231" s="183">
        <v>15162</v>
      </c>
      <c r="C231" s="184" t="s">
        <v>373</v>
      </c>
      <c r="D231" s="184" t="s">
        <v>384</v>
      </c>
      <c r="E231" s="184" t="s">
        <v>1221</v>
      </c>
    </row>
    <row r="232" spans="1:5" ht="15">
      <c r="A232" s="70" t="str">
        <f t="shared" si="3"/>
        <v>BOYACACHINAVITA</v>
      </c>
      <c r="B232" s="183">
        <v>15172</v>
      </c>
      <c r="C232" s="184" t="s">
        <v>373</v>
      </c>
      <c r="D232" s="184" t="s">
        <v>385</v>
      </c>
      <c r="E232" s="184" t="s">
        <v>1221</v>
      </c>
    </row>
    <row r="233" spans="1:5" ht="15">
      <c r="A233" s="70" t="str">
        <f t="shared" si="3"/>
        <v>BOYACACHIQUINQUIRA</v>
      </c>
      <c r="B233" s="183">
        <v>15176</v>
      </c>
      <c r="C233" s="184" t="s">
        <v>373</v>
      </c>
      <c r="D233" s="184" t="s">
        <v>386</v>
      </c>
      <c r="E233" s="184" t="s">
        <v>1221</v>
      </c>
    </row>
    <row r="234" spans="1:5" ht="15">
      <c r="A234" s="70" t="str">
        <f t="shared" si="3"/>
        <v>BOYACACHIQUIZA</v>
      </c>
      <c r="B234" s="183">
        <v>15232</v>
      </c>
      <c r="C234" s="184" t="s">
        <v>373</v>
      </c>
      <c r="D234" s="184" t="s">
        <v>387</v>
      </c>
      <c r="E234" s="184" t="s">
        <v>1221</v>
      </c>
    </row>
    <row r="235" spans="1:5" ht="15">
      <c r="A235" s="70" t="str">
        <f t="shared" si="3"/>
        <v>BOYACACHISCAS</v>
      </c>
      <c r="B235" s="183">
        <v>15180</v>
      </c>
      <c r="C235" s="184" t="s">
        <v>373</v>
      </c>
      <c r="D235" s="184" t="s">
        <v>388</v>
      </c>
      <c r="E235" s="184" t="s">
        <v>1221</v>
      </c>
    </row>
    <row r="236" spans="1:5" ht="15">
      <c r="A236" s="70" t="str">
        <f t="shared" si="3"/>
        <v>BOYACACHITA</v>
      </c>
      <c r="B236" s="183">
        <v>15183</v>
      </c>
      <c r="C236" s="184" t="s">
        <v>373</v>
      </c>
      <c r="D236" s="184" t="s">
        <v>389</v>
      </c>
      <c r="E236" s="184" t="s">
        <v>1221</v>
      </c>
    </row>
    <row r="237" spans="1:5" ht="15">
      <c r="A237" s="70" t="str">
        <f t="shared" si="3"/>
        <v>BOYACACHITARAQUE</v>
      </c>
      <c r="B237" s="183">
        <v>15185</v>
      </c>
      <c r="C237" s="184" t="s">
        <v>373</v>
      </c>
      <c r="D237" s="184" t="s">
        <v>390</v>
      </c>
      <c r="E237" s="184" t="s">
        <v>1221</v>
      </c>
    </row>
    <row r="238" spans="1:5" ht="15">
      <c r="A238" s="70" t="str">
        <f t="shared" si="3"/>
        <v>BOYACACHIVATA</v>
      </c>
      <c r="B238" s="183">
        <v>15187</v>
      </c>
      <c r="C238" s="184" t="s">
        <v>373</v>
      </c>
      <c r="D238" s="184" t="s">
        <v>391</v>
      </c>
      <c r="E238" s="184" t="s">
        <v>1221</v>
      </c>
    </row>
    <row r="239" spans="1:5" ht="15">
      <c r="A239" s="70" t="str">
        <f t="shared" si="3"/>
        <v>BOYACACHIVOR</v>
      </c>
      <c r="B239" s="183">
        <v>15236</v>
      </c>
      <c r="C239" s="184" t="s">
        <v>373</v>
      </c>
      <c r="D239" s="184" t="s">
        <v>392</v>
      </c>
      <c r="E239" s="184" t="s">
        <v>1221</v>
      </c>
    </row>
    <row r="240" spans="1:5" ht="15">
      <c r="A240" s="70" t="str">
        <f t="shared" si="3"/>
        <v>BOYACACIENEGA</v>
      </c>
      <c r="B240" s="183">
        <v>15189</v>
      </c>
      <c r="C240" s="184" t="s">
        <v>373</v>
      </c>
      <c r="D240" s="184" t="s">
        <v>393</v>
      </c>
      <c r="E240" s="184" t="s">
        <v>1221</v>
      </c>
    </row>
    <row r="241" spans="1:5" ht="15">
      <c r="A241" s="70" t="str">
        <f t="shared" si="3"/>
        <v>BOYACACOMBITA</v>
      </c>
      <c r="B241" s="183">
        <v>15204</v>
      </c>
      <c r="C241" s="184" t="s">
        <v>373</v>
      </c>
      <c r="D241" s="184" t="s">
        <v>394</v>
      </c>
      <c r="E241" s="184" t="s">
        <v>1221</v>
      </c>
    </row>
    <row r="242" spans="1:5" ht="15">
      <c r="A242" s="70" t="str">
        <f t="shared" si="3"/>
        <v>BOYACACOPER</v>
      </c>
      <c r="B242" s="183">
        <v>15212</v>
      </c>
      <c r="C242" s="184" t="s">
        <v>373</v>
      </c>
      <c r="D242" s="184" t="s">
        <v>395</v>
      </c>
      <c r="E242" s="184" t="s">
        <v>1221</v>
      </c>
    </row>
    <row r="243" spans="1:5" ht="15">
      <c r="A243" s="70" t="str">
        <f t="shared" si="3"/>
        <v>BOYACACORRALES</v>
      </c>
      <c r="B243" s="183">
        <v>15215</v>
      </c>
      <c r="C243" s="184" t="s">
        <v>373</v>
      </c>
      <c r="D243" s="184" t="s">
        <v>396</v>
      </c>
      <c r="E243" s="184" t="s">
        <v>1221</v>
      </c>
    </row>
    <row r="244" spans="1:5" ht="15">
      <c r="A244" s="70" t="str">
        <f t="shared" si="3"/>
        <v>BOYACACOVARACHIA</v>
      </c>
      <c r="B244" s="183">
        <v>15218</v>
      </c>
      <c r="C244" s="184" t="s">
        <v>373</v>
      </c>
      <c r="D244" s="184" t="s">
        <v>397</v>
      </c>
      <c r="E244" s="184" t="s">
        <v>1221</v>
      </c>
    </row>
    <row r="245" spans="1:5" ht="15">
      <c r="A245" s="70" t="str">
        <f t="shared" si="3"/>
        <v>BOYACACUBARA</v>
      </c>
      <c r="B245" s="183">
        <v>15223</v>
      </c>
      <c r="C245" s="184" t="s">
        <v>373</v>
      </c>
      <c r="D245" s="184" t="s">
        <v>398</v>
      </c>
      <c r="E245" s="184" t="s">
        <v>1221</v>
      </c>
    </row>
    <row r="246" spans="1:5" ht="15">
      <c r="A246" s="70" t="str">
        <f t="shared" si="3"/>
        <v>BOYACACUCAITA</v>
      </c>
      <c r="B246" s="183">
        <v>15224</v>
      </c>
      <c r="C246" s="184" t="s">
        <v>373</v>
      </c>
      <c r="D246" s="184" t="s">
        <v>399</v>
      </c>
      <c r="E246" s="184" t="s">
        <v>1221</v>
      </c>
    </row>
    <row r="247" spans="1:5" ht="15">
      <c r="A247" s="70" t="str">
        <f t="shared" si="3"/>
        <v>BOYACACUITIVA</v>
      </c>
      <c r="B247" s="183">
        <v>15226</v>
      </c>
      <c r="C247" s="184" t="s">
        <v>373</v>
      </c>
      <c r="D247" s="184" t="s">
        <v>400</v>
      </c>
      <c r="E247" s="184" t="s">
        <v>1221</v>
      </c>
    </row>
    <row r="248" spans="1:5" ht="15">
      <c r="A248" s="70" t="str">
        <f t="shared" si="3"/>
        <v>BOYACADUITAMA</v>
      </c>
      <c r="B248" s="183">
        <v>15238</v>
      </c>
      <c r="C248" s="184" t="s">
        <v>373</v>
      </c>
      <c r="D248" s="184" t="s">
        <v>401</v>
      </c>
      <c r="E248" s="184" t="s">
        <v>1221</v>
      </c>
    </row>
    <row r="249" spans="1:5" ht="15">
      <c r="A249" s="70" t="str">
        <f t="shared" si="3"/>
        <v>BOYACAEL COCUY</v>
      </c>
      <c r="B249" s="183">
        <v>15244</v>
      </c>
      <c r="C249" s="184" t="s">
        <v>373</v>
      </c>
      <c r="D249" s="184" t="s">
        <v>402</v>
      </c>
      <c r="E249" s="184" t="s">
        <v>1221</v>
      </c>
    </row>
    <row r="250" spans="1:5" ht="15">
      <c r="A250" s="70" t="str">
        <f t="shared" si="3"/>
        <v>BOYACAEL ESPINO</v>
      </c>
      <c r="B250" s="183">
        <v>15248</v>
      </c>
      <c r="C250" s="184" t="s">
        <v>373</v>
      </c>
      <c r="D250" s="184" t="s">
        <v>403</v>
      </c>
      <c r="E250" s="184" t="s">
        <v>1221</v>
      </c>
    </row>
    <row r="251" spans="1:5" ht="15">
      <c r="A251" s="70" t="str">
        <f t="shared" si="3"/>
        <v>BOYACAFIRAVITOBA</v>
      </c>
      <c r="B251" s="183">
        <v>15272</v>
      </c>
      <c r="C251" s="184" t="s">
        <v>373</v>
      </c>
      <c r="D251" s="184" t="s">
        <v>404</v>
      </c>
      <c r="E251" s="184" t="s">
        <v>1221</v>
      </c>
    </row>
    <row r="252" spans="1:5" ht="15">
      <c r="A252" s="70" t="str">
        <f t="shared" si="3"/>
        <v>BOYACAFLORESTA</v>
      </c>
      <c r="B252" s="183">
        <v>15276</v>
      </c>
      <c r="C252" s="184" t="s">
        <v>373</v>
      </c>
      <c r="D252" s="184" t="s">
        <v>405</v>
      </c>
      <c r="E252" s="184" t="s">
        <v>1221</v>
      </c>
    </row>
    <row r="253" spans="1:5" ht="15">
      <c r="A253" s="70" t="str">
        <f t="shared" si="3"/>
        <v>BOYACAGACHANTIVA</v>
      </c>
      <c r="B253" s="183">
        <v>15293</v>
      </c>
      <c r="C253" s="184" t="s">
        <v>373</v>
      </c>
      <c r="D253" s="184" t="s">
        <v>406</v>
      </c>
      <c r="E253" s="184" t="s">
        <v>1221</v>
      </c>
    </row>
    <row r="254" spans="1:5" ht="15">
      <c r="A254" s="70" t="str">
        <f t="shared" si="3"/>
        <v>BOYACAGAMEZA</v>
      </c>
      <c r="B254" s="183">
        <v>15296</v>
      </c>
      <c r="C254" s="184" t="s">
        <v>373</v>
      </c>
      <c r="D254" s="184" t="s">
        <v>407</v>
      </c>
      <c r="E254" s="184" t="s">
        <v>1221</v>
      </c>
    </row>
    <row r="255" spans="1:5" ht="15">
      <c r="A255" s="70" t="str">
        <f t="shared" si="3"/>
        <v>BOYACAGARAGOA</v>
      </c>
      <c r="B255" s="183">
        <v>15299</v>
      </c>
      <c r="C255" s="184" t="s">
        <v>373</v>
      </c>
      <c r="D255" s="184" t="s">
        <v>408</v>
      </c>
      <c r="E255" s="184" t="s">
        <v>1221</v>
      </c>
    </row>
    <row r="256" spans="1:5" ht="15">
      <c r="A256" s="70" t="str">
        <f t="shared" si="3"/>
        <v>BOYACAGUACAMAYAS</v>
      </c>
      <c r="B256" s="183">
        <v>15317</v>
      </c>
      <c r="C256" s="184" t="s">
        <v>373</v>
      </c>
      <c r="D256" s="184" t="s">
        <v>409</v>
      </c>
      <c r="E256" s="184" t="s">
        <v>1221</v>
      </c>
    </row>
    <row r="257" spans="1:5" ht="15">
      <c r="A257" s="70" t="str">
        <f t="shared" si="3"/>
        <v>BOYACAGUATEQUE</v>
      </c>
      <c r="B257" s="183">
        <v>15322</v>
      </c>
      <c r="C257" s="184" t="s">
        <v>373</v>
      </c>
      <c r="D257" s="184" t="s">
        <v>410</v>
      </c>
      <c r="E257" s="184" t="s">
        <v>1221</v>
      </c>
    </row>
    <row r="258" spans="1:5" ht="15">
      <c r="A258" s="70" t="str">
        <f t="shared" si="3"/>
        <v>BOYACAGUAYATA</v>
      </c>
      <c r="B258" s="183">
        <v>15325</v>
      </c>
      <c r="C258" s="184" t="s">
        <v>373</v>
      </c>
      <c r="D258" s="184" t="s">
        <v>411</v>
      </c>
      <c r="E258" s="184" t="s">
        <v>1221</v>
      </c>
    </row>
    <row r="259" spans="1:5" ht="15">
      <c r="A259" s="70" t="str">
        <f t="shared" si="3"/>
        <v>BOYACAGUICAN</v>
      </c>
      <c r="B259" s="183">
        <v>15332</v>
      </c>
      <c r="C259" s="184" t="s">
        <v>373</v>
      </c>
      <c r="D259" s="184" t="s">
        <v>412</v>
      </c>
      <c r="E259" s="184" t="s">
        <v>1221</v>
      </c>
    </row>
    <row r="260" spans="1:5" ht="15">
      <c r="A260" s="70" t="str">
        <f aca="true" t="shared" si="4" ref="A260:A323">CONCATENATE(C260,D260)</f>
        <v>BOYACAIZA</v>
      </c>
      <c r="B260" s="183">
        <v>15362</v>
      </c>
      <c r="C260" s="184" t="s">
        <v>373</v>
      </c>
      <c r="D260" s="184" t="s">
        <v>413</v>
      </c>
      <c r="E260" s="184" t="s">
        <v>1221</v>
      </c>
    </row>
    <row r="261" spans="1:5" ht="15">
      <c r="A261" s="70" t="str">
        <f t="shared" si="4"/>
        <v>BOYACAJENESANO</v>
      </c>
      <c r="B261" s="183">
        <v>15367</v>
      </c>
      <c r="C261" s="184" t="s">
        <v>373</v>
      </c>
      <c r="D261" s="184" t="s">
        <v>414</v>
      </c>
      <c r="E261" s="184" t="s">
        <v>1221</v>
      </c>
    </row>
    <row r="262" spans="1:5" ht="15">
      <c r="A262" s="70" t="str">
        <f t="shared" si="4"/>
        <v>BOYACAJERICO</v>
      </c>
      <c r="B262" s="183">
        <v>15368</v>
      </c>
      <c r="C262" s="184" t="s">
        <v>373</v>
      </c>
      <c r="D262" s="184" t="s">
        <v>230</v>
      </c>
      <c r="E262" s="184" t="s">
        <v>1221</v>
      </c>
    </row>
    <row r="263" spans="1:5" ht="15">
      <c r="A263" s="70" t="str">
        <f t="shared" si="4"/>
        <v>BOYACALA CAPILLA</v>
      </c>
      <c r="B263" s="183">
        <v>15380</v>
      </c>
      <c r="C263" s="184" t="s">
        <v>373</v>
      </c>
      <c r="D263" s="184" t="s">
        <v>415</v>
      </c>
      <c r="E263" s="184" t="s">
        <v>1221</v>
      </c>
    </row>
    <row r="264" spans="1:5" ht="15">
      <c r="A264" s="70" t="str">
        <f t="shared" si="4"/>
        <v>BOYACALA UVITA</v>
      </c>
      <c r="B264" s="183">
        <v>15403</v>
      </c>
      <c r="C264" s="184" t="s">
        <v>373</v>
      </c>
      <c r="D264" s="184" t="s">
        <v>416</v>
      </c>
      <c r="E264" s="184" t="s">
        <v>1221</v>
      </c>
    </row>
    <row r="265" spans="1:5" ht="15">
      <c r="A265" s="70" t="str">
        <f t="shared" si="4"/>
        <v>BOYACALA VICTORIA</v>
      </c>
      <c r="B265" s="183">
        <v>15401</v>
      </c>
      <c r="C265" s="184" t="s">
        <v>373</v>
      </c>
      <c r="D265" s="184" t="s">
        <v>417</v>
      </c>
      <c r="E265" s="184" t="s">
        <v>1221</v>
      </c>
    </row>
    <row r="266" spans="1:5" ht="15">
      <c r="A266" s="70" t="str">
        <f t="shared" si="4"/>
        <v>BOYACALABRANZAGRANDE</v>
      </c>
      <c r="B266" s="183">
        <v>15377</v>
      </c>
      <c r="C266" s="184" t="s">
        <v>373</v>
      </c>
      <c r="D266" s="184" t="s">
        <v>418</v>
      </c>
      <c r="E266" s="184" t="s">
        <v>1221</v>
      </c>
    </row>
    <row r="267" spans="1:5" ht="15">
      <c r="A267" s="70" t="str">
        <f t="shared" si="4"/>
        <v>BOYACAMACANAL</v>
      </c>
      <c r="B267" s="183">
        <v>15425</v>
      </c>
      <c r="C267" s="184" t="s">
        <v>373</v>
      </c>
      <c r="D267" s="184" t="s">
        <v>419</v>
      </c>
      <c r="E267" s="184" t="s">
        <v>1221</v>
      </c>
    </row>
    <row r="268" spans="1:5" ht="15">
      <c r="A268" s="70" t="str">
        <f t="shared" si="4"/>
        <v>BOYACAMARIPI</v>
      </c>
      <c r="B268" s="183">
        <v>15442</v>
      </c>
      <c r="C268" s="184" t="s">
        <v>373</v>
      </c>
      <c r="D268" s="184" t="s">
        <v>420</v>
      </c>
      <c r="E268" s="184" t="s">
        <v>1221</v>
      </c>
    </row>
    <row r="269" spans="1:5" ht="15">
      <c r="A269" s="70" t="str">
        <f t="shared" si="4"/>
        <v>BOYACAMIRAFLORES</v>
      </c>
      <c r="B269" s="183">
        <v>15455</v>
      </c>
      <c r="C269" s="184" t="s">
        <v>373</v>
      </c>
      <c r="D269" s="184" t="s">
        <v>421</v>
      </c>
      <c r="E269" s="184" t="s">
        <v>1221</v>
      </c>
    </row>
    <row r="270" spans="1:5" ht="15">
      <c r="A270" s="70" t="str">
        <f t="shared" si="4"/>
        <v>BOYACAMONGUA</v>
      </c>
      <c r="B270" s="183">
        <v>15464</v>
      </c>
      <c r="C270" s="184" t="s">
        <v>373</v>
      </c>
      <c r="D270" s="184" t="s">
        <v>422</v>
      </c>
      <c r="E270" s="184" t="s">
        <v>1221</v>
      </c>
    </row>
    <row r="271" spans="1:5" ht="15">
      <c r="A271" s="70" t="str">
        <f t="shared" si="4"/>
        <v>BOYACAMONGUI</v>
      </c>
      <c r="B271" s="183">
        <v>15466</v>
      </c>
      <c r="C271" s="184" t="s">
        <v>373</v>
      </c>
      <c r="D271" s="184" t="s">
        <v>423</v>
      </c>
      <c r="E271" s="184" t="s">
        <v>1221</v>
      </c>
    </row>
    <row r="272" spans="1:5" ht="15">
      <c r="A272" s="70" t="str">
        <f t="shared" si="4"/>
        <v>BOYACAMONIQUIRA</v>
      </c>
      <c r="B272" s="183">
        <v>15469</v>
      </c>
      <c r="C272" s="184" t="s">
        <v>373</v>
      </c>
      <c r="D272" s="184" t="s">
        <v>424</v>
      </c>
      <c r="E272" s="184" t="s">
        <v>1221</v>
      </c>
    </row>
    <row r="273" spans="1:5" ht="15">
      <c r="A273" s="70" t="str">
        <f t="shared" si="4"/>
        <v>BOYACAMOTAVITA</v>
      </c>
      <c r="B273" s="183">
        <v>15476</v>
      </c>
      <c r="C273" s="184" t="s">
        <v>373</v>
      </c>
      <c r="D273" s="184" t="s">
        <v>425</v>
      </c>
      <c r="E273" s="184" t="s">
        <v>1221</v>
      </c>
    </row>
    <row r="274" spans="1:5" ht="15">
      <c r="A274" s="70" t="str">
        <f t="shared" si="4"/>
        <v>BOYACAMUZO</v>
      </c>
      <c r="B274" s="183">
        <v>15480</v>
      </c>
      <c r="C274" s="184" t="s">
        <v>373</v>
      </c>
      <c r="D274" s="184" t="s">
        <v>426</v>
      </c>
      <c r="E274" s="184" t="s">
        <v>1221</v>
      </c>
    </row>
    <row r="275" spans="1:5" ht="15">
      <c r="A275" s="70" t="str">
        <f t="shared" si="4"/>
        <v>BOYACANOBSA</v>
      </c>
      <c r="B275" s="183">
        <v>15491</v>
      </c>
      <c r="C275" s="184" t="s">
        <v>373</v>
      </c>
      <c r="D275" s="184" t="s">
        <v>427</v>
      </c>
      <c r="E275" s="184" t="s">
        <v>1221</v>
      </c>
    </row>
    <row r="276" spans="1:5" ht="15">
      <c r="A276" s="70" t="str">
        <f t="shared" si="4"/>
        <v>BOYACANUEVO COLON</v>
      </c>
      <c r="B276" s="183">
        <v>15494</v>
      </c>
      <c r="C276" s="184" t="s">
        <v>373</v>
      </c>
      <c r="D276" s="184" t="s">
        <v>428</v>
      </c>
      <c r="E276" s="184" t="s">
        <v>1221</v>
      </c>
    </row>
    <row r="277" spans="1:5" ht="15">
      <c r="A277" s="70" t="str">
        <f t="shared" si="4"/>
        <v>BOYACAOICATA</v>
      </c>
      <c r="B277" s="183">
        <v>15500</v>
      </c>
      <c r="C277" s="184" t="s">
        <v>373</v>
      </c>
      <c r="D277" s="184" t="s">
        <v>429</v>
      </c>
      <c r="E277" s="184" t="s">
        <v>1221</v>
      </c>
    </row>
    <row r="278" spans="1:5" ht="15">
      <c r="A278" s="70" t="str">
        <f t="shared" si="4"/>
        <v>BOYACAOTANCHE</v>
      </c>
      <c r="B278" s="183">
        <v>15507</v>
      </c>
      <c r="C278" s="184" t="s">
        <v>373</v>
      </c>
      <c r="D278" s="184" t="s">
        <v>430</v>
      </c>
      <c r="E278" s="184" t="s">
        <v>1221</v>
      </c>
    </row>
    <row r="279" spans="1:5" ht="15">
      <c r="A279" s="70" t="str">
        <f t="shared" si="4"/>
        <v>BOYACAPACHAVITA</v>
      </c>
      <c r="B279" s="183">
        <v>15511</v>
      </c>
      <c r="C279" s="184" t="s">
        <v>373</v>
      </c>
      <c r="D279" s="184" t="s">
        <v>431</v>
      </c>
      <c r="E279" s="184" t="s">
        <v>1221</v>
      </c>
    </row>
    <row r="280" spans="1:5" ht="15">
      <c r="A280" s="70" t="str">
        <f t="shared" si="4"/>
        <v>BOYACAPAEZ</v>
      </c>
      <c r="B280" s="183">
        <v>15514</v>
      </c>
      <c r="C280" s="184" t="s">
        <v>373</v>
      </c>
      <c r="D280" s="184" t="s">
        <v>432</v>
      </c>
      <c r="E280" s="184" t="s">
        <v>1221</v>
      </c>
    </row>
    <row r="281" spans="1:5" ht="15">
      <c r="A281" s="70" t="str">
        <f t="shared" si="4"/>
        <v>BOYACAPAIPA</v>
      </c>
      <c r="B281" s="183">
        <v>15516</v>
      </c>
      <c r="C281" s="184" t="s">
        <v>373</v>
      </c>
      <c r="D281" s="184" t="s">
        <v>433</v>
      </c>
      <c r="E281" s="184" t="s">
        <v>1221</v>
      </c>
    </row>
    <row r="282" spans="1:5" ht="15">
      <c r="A282" s="70" t="str">
        <f t="shared" si="4"/>
        <v>BOYACAPAJARITO</v>
      </c>
      <c r="B282" s="183">
        <v>15518</v>
      </c>
      <c r="C282" s="184" t="s">
        <v>373</v>
      </c>
      <c r="D282" s="184" t="s">
        <v>434</v>
      </c>
      <c r="E282" s="184" t="s">
        <v>1221</v>
      </c>
    </row>
    <row r="283" spans="1:5" ht="15">
      <c r="A283" s="70" t="str">
        <f t="shared" si="4"/>
        <v>BOYACAPANQUEBA</v>
      </c>
      <c r="B283" s="183">
        <v>15522</v>
      </c>
      <c r="C283" s="184" t="s">
        <v>373</v>
      </c>
      <c r="D283" s="184" t="s">
        <v>435</v>
      </c>
      <c r="E283" s="184" t="s">
        <v>1221</v>
      </c>
    </row>
    <row r="284" spans="1:5" ht="15">
      <c r="A284" s="70" t="str">
        <f t="shared" si="4"/>
        <v>BOYACAPAUNA</v>
      </c>
      <c r="B284" s="183">
        <v>15531</v>
      </c>
      <c r="C284" s="184" t="s">
        <v>373</v>
      </c>
      <c r="D284" s="184" t="s">
        <v>436</v>
      </c>
      <c r="E284" s="184" t="s">
        <v>1221</v>
      </c>
    </row>
    <row r="285" spans="1:5" ht="15">
      <c r="A285" s="70" t="str">
        <f t="shared" si="4"/>
        <v>BOYACAPAYA</v>
      </c>
      <c r="B285" s="183">
        <v>15533</v>
      </c>
      <c r="C285" s="184" t="s">
        <v>373</v>
      </c>
      <c r="D285" s="184" t="s">
        <v>437</v>
      </c>
      <c r="E285" s="184" t="s">
        <v>1221</v>
      </c>
    </row>
    <row r="286" spans="1:5" ht="15">
      <c r="A286" s="70" t="str">
        <f t="shared" si="4"/>
        <v>BOYACAPAZ DEL RIO</v>
      </c>
      <c r="B286" s="183">
        <v>15537</v>
      </c>
      <c r="C286" s="184" t="s">
        <v>373</v>
      </c>
      <c r="D286" s="184" t="s">
        <v>438</v>
      </c>
      <c r="E286" s="184" t="s">
        <v>1221</v>
      </c>
    </row>
    <row r="287" spans="1:5" ht="15">
      <c r="A287" s="70" t="str">
        <f t="shared" si="4"/>
        <v>BOYACAPESCA</v>
      </c>
      <c r="B287" s="183">
        <v>15542</v>
      </c>
      <c r="C287" s="184" t="s">
        <v>373</v>
      </c>
      <c r="D287" s="184" t="s">
        <v>439</v>
      </c>
      <c r="E287" s="184" t="s">
        <v>1221</v>
      </c>
    </row>
    <row r="288" spans="1:5" ht="15">
      <c r="A288" s="70" t="str">
        <f t="shared" si="4"/>
        <v>BOYACAPISBA</v>
      </c>
      <c r="B288" s="183">
        <v>15550</v>
      </c>
      <c r="C288" s="184" t="s">
        <v>373</v>
      </c>
      <c r="D288" s="184" t="s">
        <v>440</v>
      </c>
      <c r="E288" s="184" t="s">
        <v>1221</v>
      </c>
    </row>
    <row r="289" spans="1:5" ht="15">
      <c r="A289" s="70" t="str">
        <f t="shared" si="4"/>
        <v>BOYACAPUERTO BOYACA</v>
      </c>
      <c r="B289" s="183">
        <v>15572</v>
      </c>
      <c r="C289" s="184" t="s">
        <v>373</v>
      </c>
      <c r="D289" s="184" t="s">
        <v>441</v>
      </c>
      <c r="E289" s="184" t="s">
        <v>1222</v>
      </c>
    </row>
    <row r="290" spans="1:5" ht="15">
      <c r="A290" s="70" t="str">
        <f t="shared" si="4"/>
        <v>BOYACAQUIPAMA</v>
      </c>
      <c r="B290" s="183">
        <v>15580</v>
      </c>
      <c r="C290" s="184" t="s">
        <v>373</v>
      </c>
      <c r="D290" s="184" t="s">
        <v>442</v>
      </c>
      <c r="E290" s="184" t="s">
        <v>1221</v>
      </c>
    </row>
    <row r="291" spans="1:5" ht="15">
      <c r="A291" s="70" t="str">
        <f t="shared" si="4"/>
        <v>BOYACARAMIRIQUI</v>
      </c>
      <c r="B291" s="183">
        <v>15599</v>
      </c>
      <c r="C291" s="184" t="s">
        <v>373</v>
      </c>
      <c r="D291" s="184" t="s">
        <v>443</v>
      </c>
      <c r="E291" s="184" t="s">
        <v>1221</v>
      </c>
    </row>
    <row r="292" spans="1:5" ht="15">
      <c r="A292" s="70" t="str">
        <f t="shared" si="4"/>
        <v>BOYACARAQUIRA</v>
      </c>
      <c r="B292" s="183">
        <v>15600</v>
      </c>
      <c r="C292" s="184" t="s">
        <v>373</v>
      </c>
      <c r="D292" s="184" t="s">
        <v>444</v>
      </c>
      <c r="E292" s="184" t="s">
        <v>1221</v>
      </c>
    </row>
    <row r="293" spans="1:5" ht="15">
      <c r="A293" s="70" t="str">
        <f t="shared" si="4"/>
        <v>BOYACARONDON</v>
      </c>
      <c r="B293" s="183">
        <v>15621</v>
      </c>
      <c r="C293" s="184" t="s">
        <v>373</v>
      </c>
      <c r="D293" s="184" t="s">
        <v>445</v>
      </c>
      <c r="E293" s="184" t="s">
        <v>1221</v>
      </c>
    </row>
    <row r="294" spans="1:5" ht="15">
      <c r="A294" s="70" t="str">
        <f t="shared" si="4"/>
        <v>BOYACASABOYA</v>
      </c>
      <c r="B294" s="183">
        <v>15632</v>
      </c>
      <c r="C294" s="184" t="s">
        <v>373</v>
      </c>
      <c r="D294" s="184" t="s">
        <v>446</v>
      </c>
      <c r="E294" s="184" t="s">
        <v>1221</v>
      </c>
    </row>
    <row r="295" spans="1:5" ht="15">
      <c r="A295" s="70" t="str">
        <f t="shared" si="4"/>
        <v>BOYACASACHICA</v>
      </c>
      <c r="B295" s="183">
        <v>15638</v>
      </c>
      <c r="C295" s="184" t="s">
        <v>373</v>
      </c>
      <c r="D295" s="184" t="s">
        <v>447</v>
      </c>
      <c r="E295" s="184" t="s">
        <v>1221</v>
      </c>
    </row>
    <row r="296" spans="1:5" ht="15">
      <c r="A296" s="70" t="str">
        <f t="shared" si="4"/>
        <v>BOYACASAMACA</v>
      </c>
      <c r="B296" s="183">
        <v>15646</v>
      </c>
      <c r="C296" s="184" t="s">
        <v>373</v>
      </c>
      <c r="D296" s="184" t="s">
        <v>448</v>
      </c>
      <c r="E296" s="184" t="s">
        <v>1221</v>
      </c>
    </row>
    <row r="297" spans="1:5" ht="15">
      <c r="A297" s="70" t="str">
        <f t="shared" si="4"/>
        <v>BOYACASAN EDUARDO</v>
      </c>
      <c r="B297" s="183">
        <v>15660</v>
      </c>
      <c r="C297" s="184" t="s">
        <v>373</v>
      </c>
      <c r="D297" s="184" t="s">
        <v>449</v>
      </c>
      <c r="E297" s="184" t="s">
        <v>1221</v>
      </c>
    </row>
    <row r="298" spans="1:5" ht="15">
      <c r="A298" s="70" t="str">
        <f t="shared" si="4"/>
        <v>BOYACASAN JOSE DE PARE</v>
      </c>
      <c r="B298" s="183">
        <v>15664</v>
      </c>
      <c r="C298" s="184" t="s">
        <v>373</v>
      </c>
      <c r="D298" s="184" t="s">
        <v>450</v>
      </c>
      <c r="E298" s="184" t="s">
        <v>1221</v>
      </c>
    </row>
    <row r="299" spans="1:5" ht="15">
      <c r="A299" s="70" t="str">
        <f t="shared" si="4"/>
        <v>BOYACASAN LUIS DE GACENO</v>
      </c>
      <c r="B299" s="183">
        <v>15667</v>
      </c>
      <c r="C299" s="184" t="s">
        <v>373</v>
      </c>
      <c r="D299" s="184" t="s">
        <v>451</v>
      </c>
      <c r="E299" s="184" t="s">
        <v>1221</v>
      </c>
    </row>
    <row r="300" spans="1:5" ht="15">
      <c r="A300" s="70" t="str">
        <f t="shared" si="4"/>
        <v>BOYACASAN MATEO</v>
      </c>
      <c r="B300" s="183">
        <v>15673</v>
      </c>
      <c r="C300" s="184" t="s">
        <v>373</v>
      </c>
      <c r="D300" s="184" t="s">
        <v>452</v>
      </c>
      <c r="E300" s="184" t="s">
        <v>1221</v>
      </c>
    </row>
    <row r="301" spans="1:5" ht="15">
      <c r="A301" s="70" t="str">
        <f t="shared" si="4"/>
        <v>BOYACASAN MIGUEL DE SEMA</v>
      </c>
      <c r="B301" s="183">
        <v>15676</v>
      </c>
      <c r="C301" s="184" t="s">
        <v>373</v>
      </c>
      <c r="D301" s="184" t="s">
        <v>453</v>
      </c>
      <c r="E301" s="184" t="s">
        <v>1221</v>
      </c>
    </row>
    <row r="302" spans="1:5" ht="15">
      <c r="A302" s="70" t="str">
        <f t="shared" si="4"/>
        <v>BOYACASAN PABLO DE BORBUR</v>
      </c>
      <c r="B302" s="183">
        <v>15681</v>
      </c>
      <c r="C302" s="184" t="s">
        <v>373</v>
      </c>
      <c r="D302" s="184" t="s">
        <v>454</v>
      </c>
      <c r="E302" s="184" t="s">
        <v>1221</v>
      </c>
    </row>
    <row r="303" spans="1:5" ht="15">
      <c r="A303" s="70" t="str">
        <f t="shared" si="4"/>
        <v>BOYACASANTA MARIA</v>
      </c>
      <c r="B303" s="183">
        <v>15690</v>
      </c>
      <c r="C303" s="184" t="s">
        <v>373</v>
      </c>
      <c r="D303" s="184" t="s">
        <v>455</v>
      </c>
      <c r="E303" s="184" t="s">
        <v>1221</v>
      </c>
    </row>
    <row r="304" spans="1:5" ht="15">
      <c r="A304" s="70" t="str">
        <f t="shared" si="4"/>
        <v>BOYACASANTA ROSA DE VITERBO</v>
      </c>
      <c r="B304" s="183">
        <v>15693</v>
      </c>
      <c r="C304" s="184" t="s">
        <v>373</v>
      </c>
      <c r="D304" s="184" t="s">
        <v>456</v>
      </c>
      <c r="E304" s="184" t="s">
        <v>1221</v>
      </c>
    </row>
    <row r="305" spans="1:5" ht="15">
      <c r="A305" s="70" t="str">
        <f t="shared" si="4"/>
        <v>BOYACASANTA SOFIA</v>
      </c>
      <c r="B305" s="183">
        <v>15696</v>
      </c>
      <c r="C305" s="184" t="s">
        <v>373</v>
      </c>
      <c r="D305" s="184" t="s">
        <v>457</v>
      </c>
      <c r="E305" s="184" t="s">
        <v>1221</v>
      </c>
    </row>
    <row r="306" spans="1:5" ht="15">
      <c r="A306" s="70" t="str">
        <f t="shared" si="4"/>
        <v>BOYACASANTANA</v>
      </c>
      <c r="B306" s="183">
        <v>15686</v>
      </c>
      <c r="C306" s="184" t="s">
        <v>373</v>
      </c>
      <c r="D306" s="184" t="s">
        <v>458</v>
      </c>
      <c r="E306" s="184" t="s">
        <v>1221</v>
      </c>
    </row>
    <row r="307" spans="1:5" ht="15">
      <c r="A307" s="70" t="str">
        <f t="shared" si="4"/>
        <v>BOYACASATIVANORTE</v>
      </c>
      <c r="B307" s="183">
        <v>15720</v>
      </c>
      <c r="C307" s="184" t="s">
        <v>373</v>
      </c>
      <c r="D307" s="184" t="s">
        <v>459</v>
      </c>
      <c r="E307" s="184" t="s">
        <v>1221</v>
      </c>
    </row>
    <row r="308" spans="1:5" ht="15">
      <c r="A308" s="70" t="str">
        <f t="shared" si="4"/>
        <v>BOYACASATIVASUR</v>
      </c>
      <c r="B308" s="183">
        <v>15723</v>
      </c>
      <c r="C308" s="184" t="s">
        <v>373</v>
      </c>
      <c r="D308" s="184" t="s">
        <v>460</v>
      </c>
      <c r="E308" s="184" t="s">
        <v>1221</v>
      </c>
    </row>
    <row r="309" spans="1:5" ht="15">
      <c r="A309" s="70" t="str">
        <f t="shared" si="4"/>
        <v>BOYACASIACHOQUE</v>
      </c>
      <c r="B309" s="183">
        <v>15740</v>
      </c>
      <c r="C309" s="184" t="s">
        <v>373</v>
      </c>
      <c r="D309" s="184" t="s">
        <v>461</v>
      </c>
      <c r="E309" s="184" t="s">
        <v>1221</v>
      </c>
    </row>
    <row r="310" spans="1:5" ht="15">
      <c r="A310" s="70" t="str">
        <f t="shared" si="4"/>
        <v>BOYACASOATA</v>
      </c>
      <c r="B310" s="183">
        <v>15753</v>
      </c>
      <c r="C310" s="184" t="s">
        <v>373</v>
      </c>
      <c r="D310" s="184" t="s">
        <v>462</v>
      </c>
      <c r="E310" s="184" t="s">
        <v>1221</v>
      </c>
    </row>
    <row r="311" spans="1:5" ht="15">
      <c r="A311" s="70" t="str">
        <f t="shared" si="4"/>
        <v>BOYACASOCHA</v>
      </c>
      <c r="B311" s="183">
        <v>15757</v>
      </c>
      <c r="C311" s="184" t="s">
        <v>373</v>
      </c>
      <c r="D311" s="184" t="s">
        <v>463</v>
      </c>
      <c r="E311" s="184" t="s">
        <v>1221</v>
      </c>
    </row>
    <row r="312" spans="1:5" ht="15">
      <c r="A312" s="70" t="str">
        <f t="shared" si="4"/>
        <v>BOYACASOCOTA</v>
      </c>
      <c r="B312" s="183">
        <v>15755</v>
      </c>
      <c r="C312" s="184" t="s">
        <v>373</v>
      </c>
      <c r="D312" s="184" t="s">
        <v>464</v>
      </c>
      <c r="E312" s="184" t="s">
        <v>1221</v>
      </c>
    </row>
    <row r="313" spans="1:5" ht="15">
      <c r="A313" s="70" t="str">
        <f t="shared" si="4"/>
        <v>BOYACASOGAMOSO</v>
      </c>
      <c r="B313" s="183">
        <v>15759</v>
      </c>
      <c r="C313" s="184" t="s">
        <v>373</v>
      </c>
      <c r="D313" s="184" t="s">
        <v>465</v>
      </c>
      <c r="E313" s="184" t="s">
        <v>1221</v>
      </c>
    </row>
    <row r="314" spans="1:5" ht="15">
      <c r="A314" s="70" t="str">
        <f t="shared" si="4"/>
        <v>BOYACASOMONDOCO</v>
      </c>
      <c r="B314" s="183">
        <v>15761</v>
      </c>
      <c r="C314" s="184" t="s">
        <v>373</v>
      </c>
      <c r="D314" s="184" t="s">
        <v>466</v>
      </c>
      <c r="E314" s="184" t="s">
        <v>1221</v>
      </c>
    </row>
    <row r="315" spans="1:5" ht="15">
      <c r="A315" s="70" t="str">
        <f t="shared" si="4"/>
        <v>BOYACASORA</v>
      </c>
      <c r="B315" s="183">
        <v>15762</v>
      </c>
      <c r="C315" s="184" t="s">
        <v>373</v>
      </c>
      <c r="D315" s="184" t="s">
        <v>467</v>
      </c>
      <c r="E315" s="184" t="s">
        <v>1221</v>
      </c>
    </row>
    <row r="316" spans="1:5" ht="15">
      <c r="A316" s="70" t="str">
        <f t="shared" si="4"/>
        <v>BOYACASORACA</v>
      </c>
      <c r="B316" s="183">
        <v>15764</v>
      </c>
      <c r="C316" s="184" t="s">
        <v>373</v>
      </c>
      <c r="D316" s="184" t="s">
        <v>468</v>
      </c>
      <c r="E316" s="184" t="s">
        <v>1221</v>
      </c>
    </row>
    <row r="317" spans="1:5" ht="15">
      <c r="A317" s="70" t="str">
        <f t="shared" si="4"/>
        <v>BOYACASOTAQUIRA</v>
      </c>
      <c r="B317" s="183">
        <v>15763</v>
      </c>
      <c r="C317" s="184" t="s">
        <v>373</v>
      </c>
      <c r="D317" s="184" t="s">
        <v>469</v>
      </c>
      <c r="E317" s="184" t="s">
        <v>1221</v>
      </c>
    </row>
    <row r="318" spans="1:5" ht="15">
      <c r="A318" s="70" t="str">
        <f t="shared" si="4"/>
        <v>BOYACASUSACON</v>
      </c>
      <c r="B318" s="183">
        <v>15774</v>
      </c>
      <c r="C318" s="184" t="s">
        <v>373</v>
      </c>
      <c r="D318" s="184" t="s">
        <v>470</v>
      </c>
      <c r="E318" s="184" t="s">
        <v>1221</v>
      </c>
    </row>
    <row r="319" spans="1:5" ht="15">
      <c r="A319" s="70" t="str">
        <f t="shared" si="4"/>
        <v>BOYACASUTAMARCHAN</v>
      </c>
      <c r="B319" s="183">
        <v>15776</v>
      </c>
      <c r="C319" s="184" t="s">
        <v>373</v>
      </c>
      <c r="D319" s="184" t="s">
        <v>471</v>
      </c>
      <c r="E319" s="184" t="s">
        <v>1221</v>
      </c>
    </row>
    <row r="320" spans="1:5" ht="15">
      <c r="A320" s="70" t="str">
        <f t="shared" si="4"/>
        <v>BOYACASUTATENZA</v>
      </c>
      <c r="B320" s="183">
        <v>15778</v>
      </c>
      <c r="C320" s="184" t="s">
        <v>373</v>
      </c>
      <c r="D320" s="184" t="s">
        <v>472</v>
      </c>
      <c r="E320" s="184" t="s">
        <v>1221</v>
      </c>
    </row>
    <row r="321" spans="1:5" ht="15">
      <c r="A321" s="70" t="str">
        <f t="shared" si="4"/>
        <v>BOYACATASCO</v>
      </c>
      <c r="B321" s="183">
        <v>15790</v>
      </c>
      <c r="C321" s="184" t="s">
        <v>373</v>
      </c>
      <c r="D321" s="184" t="s">
        <v>473</v>
      </c>
      <c r="E321" s="184" t="s">
        <v>1221</v>
      </c>
    </row>
    <row r="322" spans="1:5" ht="15">
      <c r="A322" s="70" t="str">
        <f t="shared" si="4"/>
        <v>BOYACATENZA</v>
      </c>
      <c r="B322" s="183">
        <v>15798</v>
      </c>
      <c r="C322" s="184" t="s">
        <v>373</v>
      </c>
      <c r="D322" s="184" t="s">
        <v>474</v>
      </c>
      <c r="E322" s="184" t="s">
        <v>1221</v>
      </c>
    </row>
    <row r="323" spans="1:5" ht="15">
      <c r="A323" s="70" t="str">
        <f t="shared" si="4"/>
        <v>BOYACATIBANA</v>
      </c>
      <c r="B323" s="183">
        <v>15804</v>
      </c>
      <c r="C323" s="184" t="s">
        <v>373</v>
      </c>
      <c r="D323" s="184" t="s">
        <v>475</v>
      </c>
      <c r="E323" s="184" t="s">
        <v>1221</v>
      </c>
    </row>
    <row r="324" spans="1:5" ht="15">
      <c r="A324" s="70" t="str">
        <f aca="true" t="shared" si="5" ref="A324:A387">CONCATENATE(C324,D324)</f>
        <v>BOYACATIBASOSA</v>
      </c>
      <c r="B324" s="183">
        <v>15806</v>
      </c>
      <c r="C324" s="184" t="s">
        <v>373</v>
      </c>
      <c r="D324" s="184" t="s">
        <v>476</v>
      </c>
      <c r="E324" s="184" t="s">
        <v>1221</v>
      </c>
    </row>
    <row r="325" spans="1:5" ht="15">
      <c r="A325" s="70" t="str">
        <f t="shared" si="5"/>
        <v>BOYACATINJACA</v>
      </c>
      <c r="B325" s="183">
        <v>15808</v>
      </c>
      <c r="C325" s="184" t="s">
        <v>373</v>
      </c>
      <c r="D325" s="184" t="s">
        <v>477</v>
      </c>
      <c r="E325" s="184" t="s">
        <v>1221</v>
      </c>
    </row>
    <row r="326" spans="1:5" ht="15">
      <c r="A326" s="70" t="str">
        <f t="shared" si="5"/>
        <v>BOYACATIPACOQUE</v>
      </c>
      <c r="B326" s="183">
        <v>15810</v>
      </c>
      <c r="C326" s="184" t="s">
        <v>373</v>
      </c>
      <c r="D326" s="184" t="s">
        <v>478</v>
      </c>
      <c r="E326" s="184" t="s">
        <v>1221</v>
      </c>
    </row>
    <row r="327" spans="1:5" ht="15">
      <c r="A327" s="70" t="str">
        <f t="shared" si="5"/>
        <v>BOYACATOCA</v>
      </c>
      <c r="B327" s="183">
        <v>15814</v>
      </c>
      <c r="C327" s="184" t="s">
        <v>373</v>
      </c>
      <c r="D327" s="184" t="s">
        <v>479</v>
      </c>
      <c r="E327" s="184" t="s">
        <v>1221</v>
      </c>
    </row>
    <row r="328" spans="1:5" ht="15">
      <c r="A328" s="70" t="str">
        <f t="shared" si="5"/>
        <v>BOYACATOGUI</v>
      </c>
      <c r="B328" s="183">
        <v>15816</v>
      </c>
      <c r="C328" s="184" t="s">
        <v>373</v>
      </c>
      <c r="D328" s="184" t="s">
        <v>480</v>
      </c>
      <c r="E328" s="184" t="s">
        <v>1221</v>
      </c>
    </row>
    <row r="329" spans="1:5" ht="15">
      <c r="A329" s="70" t="str">
        <f t="shared" si="5"/>
        <v>BOYACATOPAGA</v>
      </c>
      <c r="B329" s="183">
        <v>15820</v>
      </c>
      <c r="C329" s="184" t="s">
        <v>373</v>
      </c>
      <c r="D329" s="184" t="s">
        <v>481</v>
      </c>
      <c r="E329" s="184" t="s">
        <v>1221</v>
      </c>
    </row>
    <row r="330" spans="1:5" ht="15">
      <c r="A330" s="70" t="str">
        <f t="shared" si="5"/>
        <v>BOYACATOTA</v>
      </c>
      <c r="B330" s="183">
        <v>15822</v>
      </c>
      <c r="C330" s="184" t="s">
        <v>373</v>
      </c>
      <c r="D330" s="184" t="s">
        <v>482</v>
      </c>
      <c r="E330" s="184" t="s">
        <v>1221</v>
      </c>
    </row>
    <row r="331" spans="1:5" ht="15">
      <c r="A331" s="70" t="str">
        <f t="shared" si="5"/>
        <v>BOYACATUNJA</v>
      </c>
      <c r="B331" s="183">
        <v>15001</v>
      </c>
      <c r="C331" s="184" t="s">
        <v>373</v>
      </c>
      <c r="D331" s="184" t="s">
        <v>483</v>
      </c>
      <c r="E331" s="184" t="s">
        <v>1221</v>
      </c>
    </row>
    <row r="332" spans="1:5" ht="15">
      <c r="A332" s="70" t="str">
        <f t="shared" si="5"/>
        <v>BOYACATUNUNGUA</v>
      </c>
      <c r="B332" s="183">
        <v>15832</v>
      </c>
      <c r="C332" s="184" t="s">
        <v>373</v>
      </c>
      <c r="D332" s="184" t="s">
        <v>484</v>
      </c>
      <c r="E332" s="184" t="s">
        <v>1221</v>
      </c>
    </row>
    <row r="333" spans="1:5" ht="15">
      <c r="A333" s="70" t="str">
        <f t="shared" si="5"/>
        <v>BOYACATURMEQUE</v>
      </c>
      <c r="B333" s="183">
        <v>15835</v>
      </c>
      <c r="C333" s="184" t="s">
        <v>373</v>
      </c>
      <c r="D333" s="184" t="s">
        <v>485</v>
      </c>
      <c r="E333" s="184" t="s">
        <v>1221</v>
      </c>
    </row>
    <row r="334" spans="1:5" ht="15">
      <c r="A334" s="70" t="str">
        <f t="shared" si="5"/>
        <v>BOYACATUTA</v>
      </c>
      <c r="B334" s="183">
        <v>15837</v>
      </c>
      <c r="C334" s="184" t="s">
        <v>373</v>
      </c>
      <c r="D334" s="184" t="s">
        <v>486</v>
      </c>
      <c r="E334" s="184" t="s">
        <v>1221</v>
      </c>
    </row>
    <row r="335" spans="1:5" ht="15">
      <c r="A335" s="70" t="str">
        <f t="shared" si="5"/>
        <v>BOYACATUTASA</v>
      </c>
      <c r="B335" s="183">
        <v>15839</v>
      </c>
      <c r="C335" s="184" t="s">
        <v>373</v>
      </c>
      <c r="D335" s="184" t="s">
        <v>487</v>
      </c>
      <c r="E335" s="184" t="s">
        <v>1221</v>
      </c>
    </row>
    <row r="336" spans="1:5" ht="15">
      <c r="A336" s="70" t="str">
        <f t="shared" si="5"/>
        <v>BOYACAUMBITA</v>
      </c>
      <c r="B336" s="183">
        <v>15842</v>
      </c>
      <c r="C336" s="184" t="s">
        <v>373</v>
      </c>
      <c r="D336" s="184" t="s">
        <v>488</v>
      </c>
      <c r="E336" s="184" t="s">
        <v>1221</v>
      </c>
    </row>
    <row r="337" spans="1:5" ht="15">
      <c r="A337" s="70" t="str">
        <f t="shared" si="5"/>
        <v>BOYACAVENTAQUEMADA</v>
      </c>
      <c r="B337" s="183">
        <v>15861</v>
      </c>
      <c r="C337" s="184" t="s">
        <v>373</v>
      </c>
      <c r="D337" s="184" t="s">
        <v>489</v>
      </c>
      <c r="E337" s="184" t="s">
        <v>1221</v>
      </c>
    </row>
    <row r="338" spans="1:5" ht="15">
      <c r="A338" s="70" t="str">
        <f t="shared" si="5"/>
        <v>BOYACAVILLA DE LEYVA</v>
      </c>
      <c r="B338" s="183">
        <v>15407</v>
      </c>
      <c r="C338" s="184" t="s">
        <v>373</v>
      </c>
      <c r="D338" s="184" t="s">
        <v>490</v>
      </c>
      <c r="E338" s="184" t="s">
        <v>1221</v>
      </c>
    </row>
    <row r="339" spans="1:5" ht="15">
      <c r="A339" s="70" t="str">
        <f t="shared" si="5"/>
        <v>BOYACAVIRACACHA</v>
      </c>
      <c r="B339" s="183">
        <v>15879</v>
      </c>
      <c r="C339" s="184" t="s">
        <v>373</v>
      </c>
      <c r="D339" s="184" t="s">
        <v>491</v>
      </c>
      <c r="E339" s="184" t="s">
        <v>1221</v>
      </c>
    </row>
    <row r="340" spans="1:5" ht="15">
      <c r="A340" s="70" t="str">
        <f t="shared" si="5"/>
        <v>BOYACAZETAQUIRA</v>
      </c>
      <c r="B340" s="183">
        <v>15897</v>
      </c>
      <c r="C340" s="184" t="s">
        <v>373</v>
      </c>
      <c r="D340" s="184" t="s">
        <v>492</v>
      </c>
      <c r="E340" s="184" t="s">
        <v>1221</v>
      </c>
    </row>
    <row r="341" spans="1:5" ht="15">
      <c r="A341" s="70" t="str">
        <f t="shared" si="5"/>
        <v>CALDASAGUADAS</v>
      </c>
      <c r="B341" s="183">
        <v>17013</v>
      </c>
      <c r="C341" s="184" t="s">
        <v>195</v>
      </c>
      <c r="D341" s="184" t="s">
        <v>493</v>
      </c>
      <c r="E341" s="184" t="s">
        <v>1221</v>
      </c>
    </row>
    <row r="342" spans="1:5" ht="15">
      <c r="A342" s="70" t="str">
        <f t="shared" si="5"/>
        <v>CALDASANSERMA</v>
      </c>
      <c r="B342" s="183">
        <v>17042</v>
      </c>
      <c r="C342" s="184" t="s">
        <v>195</v>
      </c>
      <c r="D342" s="184" t="s">
        <v>494</v>
      </c>
      <c r="E342" s="184" t="s">
        <v>1222</v>
      </c>
    </row>
    <row r="343" spans="1:5" ht="15">
      <c r="A343" s="70" t="str">
        <f t="shared" si="5"/>
        <v>CALDASARANZAZU</v>
      </c>
      <c r="B343" s="183">
        <v>17050</v>
      </c>
      <c r="C343" s="184" t="s">
        <v>195</v>
      </c>
      <c r="D343" s="184" t="s">
        <v>495</v>
      </c>
      <c r="E343" s="184" t="s">
        <v>1221</v>
      </c>
    </row>
    <row r="344" spans="1:5" ht="15">
      <c r="A344" s="70" t="str">
        <f t="shared" si="5"/>
        <v>CALDASBELALCAZAR</v>
      </c>
      <c r="B344" s="183">
        <v>17088</v>
      </c>
      <c r="C344" s="184" t="s">
        <v>195</v>
      </c>
      <c r="D344" s="184" t="s">
        <v>496</v>
      </c>
      <c r="E344" s="184" t="s">
        <v>1221</v>
      </c>
    </row>
    <row r="345" spans="1:5" ht="15">
      <c r="A345" s="70" t="str">
        <f t="shared" si="5"/>
        <v>CALDASCHINCHINA</v>
      </c>
      <c r="B345" s="183">
        <v>17174</v>
      </c>
      <c r="C345" s="184" t="s">
        <v>195</v>
      </c>
      <c r="D345" s="184" t="s">
        <v>497</v>
      </c>
      <c r="E345" s="184" t="s">
        <v>1222</v>
      </c>
    </row>
    <row r="346" spans="1:5" ht="15">
      <c r="A346" s="70" t="str">
        <f t="shared" si="5"/>
        <v>CALDASFILADELFIA</v>
      </c>
      <c r="B346" s="183">
        <v>17272</v>
      </c>
      <c r="C346" s="184" t="s">
        <v>195</v>
      </c>
      <c r="D346" s="184" t="s">
        <v>498</v>
      </c>
      <c r="E346" s="184" t="s">
        <v>1221</v>
      </c>
    </row>
    <row r="347" spans="1:5" ht="15">
      <c r="A347" s="70" t="str">
        <f t="shared" si="5"/>
        <v>CALDASLA DORADA</v>
      </c>
      <c r="B347" s="183">
        <v>17380</v>
      </c>
      <c r="C347" s="184" t="s">
        <v>195</v>
      </c>
      <c r="D347" s="184" t="s">
        <v>499</v>
      </c>
      <c r="E347" s="184" t="s">
        <v>1222</v>
      </c>
    </row>
    <row r="348" spans="1:5" ht="15">
      <c r="A348" s="70" t="str">
        <f t="shared" si="5"/>
        <v>CALDASLA MERCED</v>
      </c>
      <c r="B348" s="183">
        <v>17388</v>
      </c>
      <c r="C348" s="184" t="s">
        <v>195</v>
      </c>
      <c r="D348" s="184" t="s">
        <v>500</v>
      </c>
      <c r="E348" s="184" t="s">
        <v>1221</v>
      </c>
    </row>
    <row r="349" spans="1:5" ht="15">
      <c r="A349" s="70" t="str">
        <f t="shared" si="5"/>
        <v>CALDASMANIZALES</v>
      </c>
      <c r="B349" s="183">
        <v>17001</v>
      </c>
      <c r="C349" s="184" t="s">
        <v>195</v>
      </c>
      <c r="D349" s="184" t="s">
        <v>501</v>
      </c>
      <c r="E349" s="184" t="s">
        <v>1222</v>
      </c>
    </row>
    <row r="350" spans="1:5" ht="15">
      <c r="A350" s="70" t="str">
        <f t="shared" si="5"/>
        <v>CALDASMANZANARES</v>
      </c>
      <c r="B350" s="183">
        <v>17433</v>
      </c>
      <c r="C350" s="184" t="s">
        <v>195</v>
      </c>
      <c r="D350" s="184" t="s">
        <v>502</v>
      </c>
      <c r="E350" s="184" t="s">
        <v>1221</v>
      </c>
    </row>
    <row r="351" spans="1:5" ht="15">
      <c r="A351" s="70" t="str">
        <f t="shared" si="5"/>
        <v>CALDASMARMATO</v>
      </c>
      <c r="B351" s="183">
        <v>17442</v>
      </c>
      <c r="C351" s="184" t="s">
        <v>195</v>
      </c>
      <c r="D351" s="184" t="s">
        <v>503</v>
      </c>
      <c r="E351" s="184" t="s">
        <v>1221</v>
      </c>
    </row>
    <row r="352" spans="1:5" ht="15">
      <c r="A352" s="70" t="str">
        <f t="shared" si="5"/>
        <v>CALDASMARQUETALIA</v>
      </c>
      <c r="B352" s="183">
        <v>17444</v>
      </c>
      <c r="C352" s="184" t="s">
        <v>195</v>
      </c>
      <c r="D352" s="184" t="s">
        <v>504</v>
      </c>
      <c r="E352" s="184" t="s">
        <v>1221</v>
      </c>
    </row>
    <row r="353" spans="1:5" ht="15">
      <c r="A353" s="70" t="str">
        <f t="shared" si="5"/>
        <v>CALDASMARULANDA</v>
      </c>
      <c r="B353" s="183">
        <v>17446</v>
      </c>
      <c r="C353" s="184" t="s">
        <v>195</v>
      </c>
      <c r="D353" s="184" t="s">
        <v>505</v>
      </c>
      <c r="E353" s="184" t="s">
        <v>1221</v>
      </c>
    </row>
    <row r="354" spans="1:5" ht="15">
      <c r="A354" s="70" t="str">
        <f t="shared" si="5"/>
        <v>CALDASNEIRA</v>
      </c>
      <c r="B354" s="183">
        <v>17486</v>
      </c>
      <c r="C354" s="184" t="s">
        <v>195</v>
      </c>
      <c r="D354" s="184" t="s">
        <v>506</v>
      </c>
      <c r="E354" s="184" t="s">
        <v>1221</v>
      </c>
    </row>
    <row r="355" spans="1:5" ht="15">
      <c r="A355" s="70" t="str">
        <f t="shared" si="5"/>
        <v>CALDASNORCASIA</v>
      </c>
      <c r="B355" s="183">
        <v>17495</v>
      </c>
      <c r="C355" s="184" t="s">
        <v>195</v>
      </c>
      <c r="D355" s="184" t="s">
        <v>507</v>
      </c>
      <c r="E355" s="184" t="s">
        <v>1221</v>
      </c>
    </row>
    <row r="356" spans="1:5" ht="15">
      <c r="A356" s="70" t="str">
        <f t="shared" si="5"/>
        <v>CALDASPACORA</v>
      </c>
      <c r="B356" s="183">
        <v>17513</v>
      </c>
      <c r="C356" s="184" t="s">
        <v>195</v>
      </c>
      <c r="D356" s="184" t="s">
        <v>508</v>
      </c>
      <c r="E356" s="184" t="s">
        <v>1221</v>
      </c>
    </row>
    <row r="357" spans="1:5" ht="15">
      <c r="A357" s="70" t="str">
        <f t="shared" si="5"/>
        <v>CALDASPALESTINA</v>
      </c>
      <c r="B357" s="183">
        <v>17524</v>
      </c>
      <c r="C357" s="184" t="s">
        <v>195</v>
      </c>
      <c r="D357" s="184" t="s">
        <v>509</v>
      </c>
      <c r="E357" s="184" t="s">
        <v>1221</v>
      </c>
    </row>
    <row r="358" spans="1:5" ht="15">
      <c r="A358" s="70" t="str">
        <f t="shared" si="5"/>
        <v>CALDASPENSILVANIA</v>
      </c>
      <c r="B358" s="183">
        <v>17541</v>
      </c>
      <c r="C358" s="184" t="s">
        <v>195</v>
      </c>
      <c r="D358" s="184" t="s">
        <v>510</v>
      </c>
      <c r="E358" s="184" t="s">
        <v>1221</v>
      </c>
    </row>
    <row r="359" spans="1:5" ht="15">
      <c r="A359" s="70" t="str">
        <f t="shared" si="5"/>
        <v>CALDASRIOSUCIO</v>
      </c>
      <c r="B359" s="183">
        <v>17614</v>
      </c>
      <c r="C359" s="184" t="s">
        <v>195</v>
      </c>
      <c r="D359" s="184" t="s">
        <v>511</v>
      </c>
      <c r="E359" s="184" t="s">
        <v>1221</v>
      </c>
    </row>
    <row r="360" spans="1:5" ht="15">
      <c r="A360" s="70" t="str">
        <f t="shared" si="5"/>
        <v>CALDASRISARALDA</v>
      </c>
      <c r="B360" s="183">
        <v>17616</v>
      </c>
      <c r="C360" s="184" t="s">
        <v>195</v>
      </c>
      <c r="D360" s="184" t="s">
        <v>512</v>
      </c>
      <c r="E360" s="184" t="s">
        <v>1221</v>
      </c>
    </row>
    <row r="361" spans="1:5" ht="15">
      <c r="A361" s="70" t="str">
        <f t="shared" si="5"/>
        <v>CALDASSALAMINA</v>
      </c>
      <c r="B361" s="183">
        <v>17653</v>
      </c>
      <c r="C361" s="184" t="s">
        <v>195</v>
      </c>
      <c r="D361" s="184" t="s">
        <v>513</v>
      </c>
      <c r="E361" s="184" t="s">
        <v>1221</v>
      </c>
    </row>
    <row r="362" spans="1:5" ht="15">
      <c r="A362" s="70" t="str">
        <f t="shared" si="5"/>
        <v>CALDASSAMANA</v>
      </c>
      <c r="B362" s="183">
        <v>17662</v>
      </c>
      <c r="C362" s="184" t="s">
        <v>195</v>
      </c>
      <c r="D362" s="184" t="s">
        <v>514</v>
      </c>
      <c r="E362" s="184" t="s">
        <v>1221</v>
      </c>
    </row>
    <row r="363" spans="1:5" ht="15">
      <c r="A363" s="70" t="str">
        <f t="shared" si="5"/>
        <v>CALDASSAN JOSE</v>
      </c>
      <c r="B363" s="183">
        <v>17665</v>
      </c>
      <c r="C363" s="184" t="s">
        <v>195</v>
      </c>
      <c r="D363" s="184" t="s">
        <v>515</v>
      </c>
      <c r="E363" s="184" t="s">
        <v>1221</v>
      </c>
    </row>
    <row r="364" spans="1:5" ht="15">
      <c r="A364" s="70" t="str">
        <f t="shared" si="5"/>
        <v>CALDASSUPIA</v>
      </c>
      <c r="B364" s="183">
        <v>17777</v>
      </c>
      <c r="C364" s="184" t="s">
        <v>195</v>
      </c>
      <c r="D364" s="184" t="s">
        <v>516</v>
      </c>
      <c r="E364" s="184" t="s">
        <v>1221</v>
      </c>
    </row>
    <row r="365" spans="1:5" ht="15">
      <c r="A365" s="70" t="str">
        <f t="shared" si="5"/>
        <v>CALDASVICTORIA</v>
      </c>
      <c r="B365" s="183">
        <v>17867</v>
      </c>
      <c r="C365" s="184" t="s">
        <v>195</v>
      </c>
      <c r="D365" s="184" t="s">
        <v>517</v>
      </c>
      <c r="E365" s="184" t="s">
        <v>1221</v>
      </c>
    </row>
    <row r="366" spans="1:5" ht="15">
      <c r="A366" s="70" t="str">
        <f t="shared" si="5"/>
        <v>CALDASVILLAMARIA</v>
      </c>
      <c r="B366" s="183">
        <v>17873</v>
      </c>
      <c r="C366" s="184" t="s">
        <v>195</v>
      </c>
      <c r="D366" s="184" t="s">
        <v>518</v>
      </c>
      <c r="E366" s="184" t="s">
        <v>1222</v>
      </c>
    </row>
    <row r="367" spans="1:5" ht="15">
      <c r="A367" s="70" t="str">
        <f t="shared" si="5"/>
        <v>CALDASVITERBO</v>
      </c>
      <c r="B367" s="183">
        <v>17877</v>
      </c>
      <c r="C367" s="184" t="s">
        <v>195</v>
      </c>
      <c r="D367" s="184" t="s">
        <v>519</v>
      </c>
      <c r="E367" s="184" t="s">
        <v>1222</v>
      </c>
    </row>
    <row r="368" spans="1:5" ht="15">
      <c r="A368" s="70" t="str">
        <f t="shared" si="5"/>
        <v>CAQUETAALBANIA</v>
      </c>
      <c r="B368" s="183">
        <v>18029</v>
      </c>
      <c r="C368" s="184" t="s">
        <v>520</v>
      </c>
      <c r="D368" s="184" t="s">
        <v>521</v>
      </c>
      <c r="E368" s="184" t="s">
        <v>1221</v>
      </c>
    </row>
    <row r="369" spans="1:5" ht="15">
      <c r="A369" s="70" t="str">
        <f t="shared" si="5"/>
        <v>CAQUETABELEN ANDAQUIES</v>
      </c>
      <c r="B369" s="183">
        <v>18094</v>
      </c>
      <c r="C369" s="184" t="s">
        <v>520</v>
      </c>
      <c r="D369" s="184" t="s">
        <v>522</v>
      </c>
      <c r="E369" s="184" t="s">
        <v>1221</v>
      </c>
    </row>
    <row r="370" spans="1:5" ht="15">
      <c r="A370" s="70" t="str">
        <f t="shared" si="5"/>
        <v>CAQUETACARTAGENA DEL CHAIRA</v>
      </c>
      <c r="B370" s="183">
        <v>18150</v>
      </c>
      <c r="C370" s="184" t="s">
        <v>520</v>
      </c>
      <c r="D370" s="184" t="s">
        <v>523</v>
      </c>
      <c r="E370" s="184" t="s">
        <v>1221</v>
      </c>
    </row>
    <row r="371" spans="1:5" ht="15">
      <c r="A371" s="70" t="str">
        <f t="shared" si="5"/>
        <v>CAQUETACURILLO</v>
      </c>
      <c r="B371" s="183">
        <v>18205</v>
      </c>
      <c r="C371" s="184" t="s">
        <v>520</v>
      </c>
      <c r="D371" s="184" t="s">
        <v>524</v>
      </c>
      <c r="E371" s="184" t="s">
        <v>1221</v>
      </c>
    </row>
    <row r="372" spans="1:5" ht="15">
      <c r="A372" s="70" t="str">
        <f t="shared" si="5"/>
        <v>CAQUETAEL DONCELLO</v>
      </c>
      <c r="B372" s="183">
        <v>18247</v>
      </c>
      <c r="C372" s="184" t="s">
        <v>520</v>
      </c>
      <c r="D372" s="184" t="s">
        <v>525</v>
      </c>
      <c r="E372" s="184" t="s">
        <v>1221</v>
      </c>
    </row>
    <row r="373" spans="1:5" ht="15">
      <c r="A373" s="70" t="str">
        <f t="shared" si="5"/>
        <v>CAQUETAEL PAUJIL</v>
      </c>
      <c r="B373" s="183">
        <v>18256</v>
      </c>
      <c r="C373" s="184" t="s">
        <v>520</v>
      </c>
      <c r="D373" s="184" t="s">
        <v>526</v>
      </c>
      <c r="E373" s="184" t="s">
        <v>1221</v>
      </c>
    </row>
    <row r="374" spans="1:5" ht="15">
      <c r="A374" s="70" t="str">
        <f t="shared" si="5"/>
        <v>CAQUETAFLORENCIA</v>
      </c>
      <c r="B374" s="183">
        <v>18001</v>
      </c>
      <c r="C374" s="184" t="s">
        <v>520</v>
      </c>
      <c r="D374" s="184" t="s">
        <v>527</v>
      </c>
      <c r="E374" s="184" t="s">
        <v>1221</v>
      </c>
    </row>
    <row r="375" spans="1:5" ht="15">
      <c r="A375" s="70" t="str">
        <f t="shared" si="5"/>
        <v>CAQUETALA MONTAÑITA</v>
      </c>
      <c r="B375" s="183">
        <v>18410</v>
      </c>
      <c r="C375" s="184" t="s">
        <v>520</v>
      </c>
      <c r="D375" s="184" t="s">
        <v>528</v>
      </c>
      <c r="E375" s="184" t="s">
        <v>1221</v>
      </c>
    </row>
    <row r="376" spans="1:5" ht="15">
      <c r="A376" s="70" t="str">
        <f t="shared" si="5"/>
        <v>CAQUETAMILAN</v>
      </c>
      <c r="B376" s="183">
        <v>18460</v>
      </c>
      <c r="C376" s="184" t="s">
        <v>520</v>
      </c>
      <c r="D376" s="184" t="s">
        <v>529</v>
      </c>
      <c r="E376" s="184" t="s">
        <v>1221</v>
      </c>
    </row>
    <row r="377" spans="1:5" ht="15">
      <c r="A377" s="70" t="str">
        <f t="shared" si="5"/>
        <v>CAQUETAMORELIA</v>
      </c>
      <c r="B377" s="183">
        <v>18479</v>
      </c>
      <c r="C377" s="184" t="s">
        <v>520</v>
      </c>
      <c r="D377" s="184" t="s">
        <v>530</v>
      </c>
      <c r="E377" s="184" t="s">
        <v>1221</v>
      </c>
    </row>
    <row r="378" spans="1:5" ht="15">
      <c r="A378" s="70" t="str">
        <f t="shared" si="5"/>
        <v>CAQUETAPUERTO RICO</v>
      </c>
      <c r="B378" s="183">
        <v>18592</v>
      </c>
      <c r="C378" s="184" t="s">
        <v>520</v>
      </c>
      <c r="D378" s="184" t="s">
        <v>531</v>
      </c>
      <c r="E378" s="184" t="s">
        <v>1221</v>
      </c>
    </row>
    <row r="379" spans="1:5" ht="15">
      <c r="A379" s="70" t="str">
        <f t="shared" si="5"/>
        <v>CAQUETASAN  VICENTE DEL CAGUAN</v>
      </c>
      <c r="B379" s="183">
        <v>18753</v>
      </c>
      <c r="C379" s="184" t="s">
        <v>520</v>
      </c>
      <c r="D379" s="184" t="s">
        <v>532</v>
      </c>
      <c r="E379" s="184" t="s">
        <v>1221</v>
      </c>
    </row>
    <row r="380" spans="1:5" ht="15">
      <c r="A380" s="70" t="str">
        <f t="shared" si="5"/>
        <v>CAQUETASAN JOSE DE FRAGUA</v>
      </c>
      <c r="B380" s="183">
        <v>18610</v>
      </c>
      <c r="C380" s="184" t="s">
        <v>520</v>
      </c>
      <c r="D380" s="184" t="s">
        <v>533</v>
      </c>
      <c r="E380" s="184" t="s">
        <v>1221</v>
      </c>
    </row>
    <row r="381" spans="1:5" ht="15">
      <c r="A381" s="70" t="str">
        <f t="shared" si="5"/>
        <v>CAQUETASOLANO</v>
      </c>
      <c r="B381" s="183">
        <v>18756</v>
      </c>
      <c r="C381" s="184" t="s">
        <v>520</v>
      </c>
      <c r="D381" s="184" t="s">
        <v>534</v>
      </c>
      <c r="E381" s="184" t="s">
        <v>1221</v>
      </c>
    </row>
    <row r="382" spans="1:5" ht="15">
      <c r="A382" s="70" t="str">
        <f t="shared" si="5"/>
        <v>CAQUETASOLITA</v>
      </c>
      <c r="B382" s="183">
        <v>18785</v>
      </c>
      <c r="C382" s="184" t="s">
        <v>520</v>
      </c>
      <c r="D382" s="184" t="s">
        <v>535</v>
      </c>
      <c r="E382" s="184" t="s">
        <v>1221</v>
      </c>
    </row>
    <row r="383" spans="1:5" ht="15">
      <c r="A383" s="70" t="str">
        <f t="shared" si="5"/>
        <v>CAQUETAVALPARAISO</v>
      </c>
      <c r="B383" s="183">
        <v>18860</v>
      </c>
      <c r="C383" s="184" t="s">
        <v>520</v>
      </c>
      <c r="D383" s="184" t="s">
        <v>286</v>
      </c>
      <c r="E383" s="184" t="s">
        <v>1221</v>
      </c>
    </row>
    <row r="384" spans="1:5" ht="15">
      <c r="A384" s="70" t="str">
        <f t="shared" si="5"/>
        <v>CASANAREAGUAZUL</v>
      </c>
      <c r="B384" s="183">
        <v>85010</v>
      </c>
      <c r="C384" s="184" t="s">
        <v>536</v>
      </c>
      <c r="D384" s="184" t="s">
        <v>537</v>
      </c>
      <c r="E384" s="184" t="s">
        <v>1221</v>
      </c>
    </row>
    <row r="385" spans="1:5" ht="15">
      <c r="A385" s="70" t="str">
        <f t="shared" si="5"/>
        <v>CASANARECHAMEZA</v>
      </c>
      <c r="B385" s="183">
        <v>85015</v>
      </c>
      <c r="C385" s="184" t="s">
        <v>536</v>
      </c>
      <c r="D385" s="184" t="s">
        <v>538</v>
      </c>
      <c r="E385" s="184" t="s">
        <v>1221</v>
      </c>
    </row>
    <row r="386" spans="1:5" ht="15">
      <c r="A386" s="70" t="str">
        <f t="shared" si="5"/>
        <v>CASANAREHATO COROZAL</v>
      </c>
      <c r="B386" s="183">
        <v>85125</v>
      </c>
      <c r="C386" s="184" t="s">
        <v>536</v>
      </c>
      <c r="D386" s="184" t="s">
        <v>539</v>
      </c>
      <c r="E386" s="184" t="s">
        <v>1221</v>
      </c>
    </row>
    <row r="387" spans="1:5" ht="15">
      <c r="A387" s="70" t="str">
        <f t="shared" si="5"/>
        <v>CASANARELA SALINA</v>
      </c>
      <c r="B387" s="183">
        <v>85136</v>
      </c>
      <c r="C387" s="184" t="s">
        <v>536</v>
      </c>
      <c r="D387" s="184" t="s">
        <v>540</v>
      </c>
      <c r="E387" s="184" t="s">
        <v>1221</v>
      </c>
    </row>
    <row r="388" spans="1:5" ht="15">
      <c r="A388" s="70" t="str">
        <f aca="true" t="shared" si="6" ref="A388:A451">CONCATENATE(C388,D388)</f>
        <v>CASANAREMANI</v>
      </c>
      <c r="B388" s="183">
        <v>85139</v>
      </c>
      <c r="C388" s="184" t="s">
        <v>536</v>
      </c>
      <c r="D388" s="184" t="s">
        <v>541</v>
      </c>
      <c r="E388" s="184" t="s">
        <v>1221</v>
      </c>
    </row>
    <row r="389" spans="1:5" ht="15">
      <c r="A389" s="70" t="str">
        <f t="shared" si="6"/>
        <v>CASANAREMONTERREY</v>
      </c>
      <c r="B389" s="183">
        <v>85162</v>
      </c>
      <c r="C389" s="184" t="s">
        <v>536</v>
      </c>
      <c r="D389" s="184" t="s">
        <v>542</v>
      </c>
      <c r="E389" s="184" t="s">
        <v>1221</v>
      </c>
    </row>
    <row r="390" spans="1:5" ht="15">
      <c r="A390" s="70" t="str">
        <f t="shared" si="6"/>
        <v>CASANARENUNCHIA</v>
      </c>
      <c r="B390" s="183">
        <v>85225</v>
      </c>
      <c r="C390" s="184" t="s">
        <v>536</v>
      </c>
      <c r="D390" s="184" t="s">
        <v>543</v>
      </c>
      <c r="E390" s="184" t="s">
        <v>1221</v>
      </c>
    </row>
    <row r="391" spans="1:5" ht="15">
      <c r="A391" s="70" t="str">
        <f t="shared" si="6"/>
        <v>CASANAREOROCUE</v>
      </c>
      <c r="B391" s="183">
        <v>85230</v>
      </c>
      <c r="C391" s="184" t="s">
        <v>536</v>
      </c>
      <c r="D391" s="184" t="s">
        <v>544</v>
      </c>
      <c r="E391" s="184" t="s">
        <v>1221</v>
      </c>
    </row>
    <row r="392" spans="1:5" ht="15">
      <c r="A392" s="70" t="str">
        <f t="shared" si="6"/>
        <v>CASANAREPAZ DE ARIPORO</v>
      </c>
      <c r="B392" s="183">
        <v>85250</v>
      </c>
      <c r="C392" s="184" t="s">
        <v>536</v>
      </c>
      <c r="D392" s="184" t="s">
        <v>545</v>
      </c>
      <c r="E392" s="184" t="s">
        <v>1221</v>
      </c>
    </row>
    <row r="393" spans="1:5" ht="15">
      <c r="A393" s="70" t="str">
        <f t="shared" si="6"/>
        <v>CASANAREPORE</v>
      </c>
      <c r="B393" s="183">
        <v>85263</v>
      </c>
      <c r="C393" s="184" t="s">
        <v>536</v>
      </c>
      <c r="D393" s="184" t="s">
        <v>546</v>
      </c>
      <c r="E393" s="184" t="s">
        <v>1221</v>
      </c>
    </row>
    <row r="394" spans="1:5" ht="15">
      <c r="A394" s="70" t="str">
        <f t="shared" si="6"/>
        <v>CASANARERECETOR</v>
      </c>
      <c r="B394" s="183">
        <v>85279</v>
      </c>
      <c r="C394" s="184" t="s">
        <v>536</v>
      </c>
      <c r="D394" s="184" t="s">
        <v>547</v>
      </c>
      <c r="E394" s="184" t="s">
        <v>1221</v>
      </c>
    </row>
    <row r="395" spans="1:5" ht="15">
      <c r="A395" s="70" t="str">
        <f t="shared" si="6"/>
        <v>CASANARESABANALARGA</v>
      </c>
      <c r="B395" s="183">
        <v>85300</v>
      </c>
      <c r="C395" s="184" t="s">
        <v>536</v>
      </c>
      <c r="D395" s="184" t="s">
        <v>255</v>
      </c>
      <c r="E395" s="184" t="s">
        <v>1221</v>
      </c>
    </row>
    <row r="396" spans="1:5" ht="15">
      <c r="A396" s="70" t="str">
        <f t="shared" si="6"/>
        <v>CASANARESACAMA</v>
      </c>
      <c r="B396" s="183">
        <v>85315</v>
      </c>
      <c r="C396" s="184" t="s">
        <v>536</v>
      </c>
      <c r="D396" s="184" t="s">
        <v>548</v>
      </c>
      <c r="E396" s="184" t="s">
        <v>1221</v>
      </c>
    </row>
    <row r="397" spans="1:5" ht="15">
      <c r="A397" s="70" t="str">
        <f t="shared" si="6"/>
        <v>CASANARESAN LUIS DE PALENQUE</v>
      </c>
      <c r="B397" s="183">
        <v>85325</v>
      </c>
      <c r="C397" s="184" t="s">
        <v>536</v>
      </c>
      <c r="D397" s="184" t="s">
        <v>549</v>
      </c>
      <c r="E397" s="184" t="s">
        <v>1221</v>
      </c>
    </row>
    <row r="398" spans="1:5" ht="15">
      <c r="A398" s="70" t="str">
        <f t="shared" si="6"/>
        <v>CASANARETAMARA</v>
      </c>
      <c r="B398" s="183">
        <v>85400</v>
      </c>
      <c r="C398" s="184" t="s">
        <v>536</v>
      </c>
      <c r="D398" s="184" t="s">
        <v>550</v>
      </c>
      <c r="E398" s="184" t="s">
        <v>1221</v>
      </c>
    </row>
    <row r="399" spans="1:5" ht="15">
      <c r="A399" s="70" t="str">
        <f t="shared" si="6"/>
        <v>CASANARETAURAMENA</v>
      </c>
      <c r="B399" s="183">
        <v>85410</v>
      </c>
      <c r="C399" s="184" t="s">
        <v>536</v>
      </c>
      <c r="D399" s="184" t="s">
        <v>551</v>
      </c>
      <c r="E399" s="184" t="s">
        <v>1221</v>
      </c>
    </row>
    <row r="400" spans="1:5" ht="15">
      <c r="A400" s="70" t="str">
        <f t="shared" si="6"/>
        <v>CASANARETRINIDAD</v>
      </c>
      <c r="B400" s="183">
        <v>85430</v>
      </c>
      <c r="C400" s="184" t="s">
        <v>536</v>
      </c>
      <c r="D400" s="184" t="s">
        <v>552</v>
      </c>
      <c r="E400" s="184" t="s">
        <v>1221</v>
      </c>
    </row>
    <row r="401" spans="1:5" ht="15">
      <c r="A401" s="70" t="str">
        <f t="shared" si="6"/>
        <v>CASANAREVILLANUEVA</v>
      </c>
      <c r="B401" s="183">
        <v>85440</v>
      </c>
      <c r="C401" s="184" t="s">
        <v>536</v>
      </c>
      <c r="D401" s="184" t="s">
        <v>371</v>
      </c>
      <c r="E401" s="184" t="s">
        <v>1221</v>
      </c>
    </row>
    <row r="402" spans="1:5" ht="15">
      <c r="A402" s="70" t="str">
        <f t="shared" si="6"/>
        <v>CASANAREYOPAL</v>
      </c>
      <c r="B402" s="183">
        <v>85001</v>
      </c>
      <c r="C402" s="184" t="s">
        <v>536</v>
      </c>
      <c r="D402" s="184" t="s">
        <v>553</v>
      </c>
      <c r="E402" s="184" t="s">
        <v>1221</v>
      </c>
    </row>
    <row r="403" spans="1:5" ht="15">
      <c r="A403" s="70" t="str">
        <f t="shared" si="6"/>
        <v>CAUCAALMAGUER</v>
      </c>
      <c r="B403" s="183">
        <v>19022</v>
      </c>
      <c r="C403" s="184" t="s">
        <v>554</v>
      </c>
      <c r="D403" s="184" t="s">
        <v>555</v>
      </c>
      <c r="E403" s="184" t="s">
        <v>1222</v>
      </c>
    </row>
    <row r="404" spans="1:5" ht="15">
      <c r="A404" s="70" t="str">
        <f t="shared" si="6"/>
        <v>CAUCAARGELIA</v>
      </c>
      <c r="B404" s="183">
        <v>19050</v>
      </c>
      <c r="C404" s="184" t="s">
        <v>554</v>
      </c>
      <c r="D404" s="184" t="s">
        <v>183</v>
      </c>
      <c r="E404" s="184" t="s">
        <v>1222</v>
      </c>
    </row>
    <row r="405" spans="1:5" ht="15">
      <c r="A405" s="70" t="str">
        <f t="shared" si="6"/>
        <v>CAUCABALBOA</v>
      </c>
      <c r="B405" s="183">
        <v>19075</v>
      </c>
      <c r="C405" s="184" t="s">
        <v>554</v>
      </c>
      <c r="D405" s="184" t="s">
        <v>556</v>
      </c>
      <c r="E405" s="184" t="s">
        <v>1222</v>
      </c>
    </row>
    <row r="406" spans="1:5" ht="15">
      <c r="A406" s="70" t="str">
        <f t="shared" si="6"/>
        <v>CAUCABOLIVAR</v>
      </c>
      <c r="B406" s="183">
        <v>19100</v>
      </c>
      <c r="C406" s="184" t="s">
        <v>554</v>
      </c>
      <c r="D406" s="184" t="s">
        <v>190</v>
      </c>
      <c r="E406" s="184" t="s">
        <v>1222</v>
      </c>
    </row>
    <row r="407" spans="1:5" ht="15">
      <c r="A407" s="70" t="str">
        <f t="shared" si="6"/>
        <v>CAUCABUENOS AIRES</v>
      </c>
      <c r="B407" s="183">
        <v>19110</v>
      </c>
      <c r="C407" s="184" t="s">
        <v>554</v>
      </c>
      <c r="D407" s="184" t="s">
        <v>557</v>
      </c>
      <c r="E407" s="184" t="s">
        <v>1221</v>
      </c>
    </row>
    <row r="408" spans="1:5" ht="15">
      <c r="A408" s="70" t="str">
        <f t="shared" si="6"/>
        <v>CAUCACAJIBIO</v>
      </c>
      <c r="B408" s="183">
        <v>19130</v>
      </c>
      <c r="C408" s="184" t="s">
        <v>554</v>
      </c>
      <c r="D408" s="184" t="s">
        <v>558</v>
      </c>
      <c r="E408" s="184" t="s">
        <v>1222</v>
      </c>
    </row>
    <row r="409" spans="1:5" ht="15">
      <c r="A409" s="70" t="str">
        <f t="shared" si="6"/>
        <v>CAUCACALDONO</v>
      </c>
      <c r="B409" s="183">
        <v>19137</v>
      </c>
      <c r="C409" s="184" t="s">
        <v>554</v>
      </c>
      <c r="D409" s="184" t="s">
        <v>559</v>
      </c>
      <c r="E409" s="184" t="s">
        <v>1222</v>
      </c>
    </row>
    <row r="410" spans="1:5" ht="15">
      <c r="A410" s="70" t="str">
        <f t="shared" si="6"/>
        <v>CAUCACALOTO</v>
      </c>
      <c r="B410" s="183">
        <v>19142</v>
      </c>
      <c r="C410" s="184" t="s">
        <v>554</v>
      </c>
      <c r="D410" s="184" t="s">
        <v>560</v>
      </c>
      <c r="E410" s="184" t="s">
        <v>1221</v>
      </c>
    </row>
    <row r="411" spans="1:5" ht="15">
      <c r="A411" s="70" t="str">
        <f t="shared" si="6"/>
        <v>CAUCACORINTO</v>
      </c>
      <c r="B411" s="183">
        <v>19212</v>
      </c>
      <c r="C411" s="184" t="s">
        <v>554</v>
      </c>
      <c r="D411" s="184" t="s">
        <v>561</v>
      </c>
      <c r="E411" s="184" t="s">
        <v>1222</v>
      </c>
    </row>
    <row r="412" spans="1:5" ht="15">
      <c r="A412" s="70" t="str">
        <f t="shared" si="6"/>
        <v>CAUCAEL TAMBO</v>
      </c>
      <c r="B412" s="183">
        <v>19256</v>
      </c>
      <c r="C412" s="184" t="s">
        <v>554</v>
      </c>
      <c r="D412" s="184" t="s">
        <v>562</v>
      </c>
      <c r="E412" s="184" t="s">
        <v>1221</v>
      </c>
    </row>
    <row r="413" spans="1:5" ht="15">
      <c r="A413" s="70" t="str">
        <f t="shared" si="6"/>
        <v>CAUCAFLORENCIA</v>
      </c>
      <c r="B413" s="183">
        <v>19290</v>
      </c>
      <c r="C413" s="184" t="s">
        <v>554</v>
      </c>
      <c r="D413" s="184" t="s">
        <v>527</v>
      </c>
      <c r="E413" s="184" t="s">
        <v>1221</v>
      </c>
    </row>
    <row r="414" spans="1:5" ht="15">
      <c r="A414" s="70" t="str">
        <f t="shared" si="6"/>
        <v>CAUCAGUACHENE</v>
      </c>
      <c r="B414" s="183">
        <v>19300</v>
      </c>
      <c r="C414" s="184" t="s">
        <v>554</v>
      </c>
      <c r="D414" s="184" t="s">
        <v>1216</v>
      </c>
      <c r="E414" s="184" t="s">
        <v>1222</v>
      </c>
    </row>
    <row r="415" spans="1:5" ht="15">
      <c r="A415" s="70" t="str">
        <f t="shared" si="6"/>
        <v>CAUCAGUAPI</v>
      </c>
      <c r="B415" s="183">
        <v>19318</v>
      </c>
      <c r="C415" s="184" t="s">
        <v>554</v>
      </c>
      <c r="D415" s="184" t="s">
        <v>564</v>
      </c>
      <c r="E415" s="184" t="s">
        <v>1222</v>
      </c>
    </row>
    <row r="416" spans="1:5" ht="15">
      <c r="A416" s="70" t="str">
        <f t="shared" si="6"/>
        <v>CAUCAINZA</v>
      </c>
      <c r="B416" s="183">
        <v>19355</v>
      </c>
      <c r="C416" s="184" t="s">
        <v>554</v>
      </c>
      <c r="D416" s="184" t="s">
        <v>565</v>
      </c>
      <c r="E416" s="184" t="s">
        <v>1222</v>
      </c>
    </row>
    <row r="417" spans="1:5" ht="15">
      <c r="A417" s="70" t="str">
        <f t="shared" si="6"/>
        <v>CAUCAJAMBALO</v>
      </c>
      <c r="B417" s="183">
        <v>19364</v>
      </c>
      <c r="C417" s="184" t="s">
        <v>554</v>
      </c>
      <c r="D417" s="184" t="s">
        <v>566</v>
      </c>
      <c r="E417" s="184" t="s">
        <v>1221</v>
      </c>
    </row>
    <row r="418" spans="1:5" ht="15">
      <c r="A418" s="70" t="str">
        <f t="shared" si="6"/>
        <v>CAUCALA SIERRA</v>
      </c>
      <c r="B418" s="183">
        <v>19392</v>
      </c>
      <c r="C418" s="184" t="s">
        <v>554</v>
      </c>
      <c r="D418" s="184" t="s">
        <v>567</v>
      </c>
      <c r="E418" s="184" t="s">
        <v>1222</v>
      </c>
    </row>
    <row r="419" spans="1:5" ht="15">
      <c r="A419" s="70" t="str">
        <f t="shared" si="6"/>
        <v>CAUCALA VEGA</v>
      </c>
      <c r="B419" s="183">
        <v>19397</v>
      </c>
      <c r="C419" s="184" t="s">
        <v>554</v>
      </c>
      <c r="D419" s="184" t="s">
        <v>568</v>
      </c>
      <c r="E419" s="184" t="s">
        <v>1222</v>
      </c>
    </row>
    <row r="420" spans="1:5" ht="15">
      <c r="A420" s="70" t="str">
        <f t="shared" si="6"/>
        <v>CAUCALOPEZ</v>
      </c>
      <c r="B420" s="183">
        <v>19418</v>
      </c>
      <c r="C420" s="184" t="s">
        <v>554</v>
      </c>
      <c r="D420" s="184" t="s">
        <v>569</v>
      </c>
      <c r="E420" s="184" t="s">
        <v>1221</v>
      </c>
    </row>
    <row r="421" spans="1:5" ht="15">
      <c r="A421" s="70" t="str">
        <f t="shared" si="6"/>
        <v>CAUCAMERCADERES</v>
      </c>
      <c r="B421" s="183">
        <v>19450</v>
      </c>
      <c r="C421" s="184" t="s">
        <v>554</v>
      </c>
      <c r="D421" s="184" t="s">
        <v>570</v>
      </c>
      <c r="E421" s="184" t="s">
        <v>1222</v>
      </c>
    </row>
    <row r="422" spans="1:5" ht="15">
      <c r="A422" s="70" t="str">
        <f t="shared" si="6"/>
        <v>CAUCAMIRANDA</v>
      </c>
      <c r="B422" s="183">
        <v>19455</v>
      </c>
      <c r="C422" s="184" t="s">
        <v>554</v>
      </c>
      <c r="D422" s="184" t="s">
        <v>571</v>
      </c>
      <c r="E422" s="184" t="s">
        <v>1222</v>
      </c>
    </row>
    <row r="423" spans="1:5" ht="15">
      <c r="A423" s="70" t="str">
        <f t="shared" si="6"/>
        <v>CAUCAMORALES</v>
      </c>
      <c r="B423" s="183">
        <v>19473</v>
      </c>
      <c r="C423" s="184" t="s">
        <v>554</v>
      </c>
      <c r="D423" s="184" t="s">
        <v>349</v>
      </c>
      <c r="E423" s="184" t="s">
        <v>1222</v>
      </c>
    </row>
    <row r="424" spans="1:5" ht="15">
      <c r="A424" s="70" t="str">
        <f t="shared" si="6"/>
        <v>CAUCAPADILLA</v>
      </c>
      <c r="B424" s="183">
        <v>19513</v>
      </c>
      <c r="C424" s="184" t="s">
        <v>554</v>
      </c>
      <c r="D424" s="184" t="s">
        <v>572</v>
      </c>
      <c r="E424" s="184" t="s">
        <v>1221</v>
      </c>
    </row>
    <row r="425" spans="1:5" ht="15">
      <c r="A425" s="70" t="str">
        <f t="shared" si="6"/>
        <v>CAUCAPAEZ</v>
      </c>
      <c r="B425" s="183">
        <v>19517</v>
      </c>
      <c r="C425" s="184" t="s">
        <v>554</v>
      </c>
      <c r="D425" s="184" t="s">
        <v>432</v>
      </c>
      <c r="E425" s="184" t="s">
        <v>1222</v>
      </c>
    </row>
    <row r="426" spans="1:5" ht="15">
      <c r="A426" s="70" t="str">
        <f t="shared" si="6"/>
        <v>CAUCAPATIA (EL BORDO)</v>
      </c>
      <c r="B426" s="183">
        <v>19532</v>
      </c>
      <c r="C426" s="184" t="s">
        <v>554</v>
      </c>
      <c r="D426" s="184" t="s">
        <v>573</v>
      </c>
      <c r="E426" s="184" t="s">
        <v>1222</v>
      </c>
    </row>
    <row r="427" spans="1:5" ht="15">
      <c r="A427" s="70" t="str">
        <f t="shared" si="6"/>
        <v>CAUCAPIAMONTE</v>
      </c>
      <c r="B427" s="183">
        <v>19533</v>
      </c>
      <c r="C427" s="184" t="s">
        <v>554</v>
      </c>
      <c r="D427" s="184" t="s">
        <v>574</v>
      </c>
      <c r="E427" s="184" t="s">
        <v>1221</v>
      </c>
    </row>
    <row r="428" spans="1:5" ht="15">
      <c r="A428" s="70" t="str">
        <f t="shared" si="6"/>
        <v>CAUCAPIENDAMO</v>
      </c>
      <c r="B428" s="183">
        <v>19548</v>
      </c>
      <c r="C428" s="184" t="s">
        <v>554</v>
      </c>
      <c r="D428" s="184" t="s">
        <v>575</v>
      </c>
      <c r="E428" s="184" t="s">
        <v>1222</v>
      </c>
    </row>
    <row r="429" spans="1:5" ht="15">
      <c r="A429" s="70" t="str">
        <f t="shared" si="6"/>
        <v>CAUCAPOPAYAN</v>
      </c>
      <c r="B429" s="183">
        <v>19001</v>
      </c>
      <c r="C429" s="184" t="s">
        <v>554</v>
      </c>
      <c r="D429" s="184" t="s">
        <v>576</v>
      </c>
      <c r="E429" s="184" t="s">
        <v>1221</v>
      </c>
    </row>
    <row r="430" spans="1:5" ht="15">
      <c r="A430" s="70" t="str">
        <f t="shared" si="6"/>
        <v>CAUCAPUERTO TEJADA</v>
      </c>
      <c r="B430" s="183">
        <v>19573</v>
      </c>
      <c r="C430" s="184" t="s">
        <v>554</v>
      </c>
      <c r="D430" s="184" t="s">
        <v>577</v>
      </c>
      <c r="E430" s="184" t="s">
        <v>1222</v>
      </c>
    </row>
    <row r="431" spans="1:5" ht="15">
      <c r="A431" s="70" t="str">
        <f t="shared" si="6"/>
        <v>CAUCAPURACE</v>
      </c>
      <c r="B431" s="183">
        <v>19585</v>
      </c>
      <c r="C431" s="184" t="s">
        <v>554</v>
      </c>
      <c r="D431" s="184" t="s">
        <v>578</v>
      </c>
      <c r="E431" s="184" t="s">
        <v>1221</v>
      </c>
    </row>
    <row r="432" spans="1:5" ht="15">
      <c r="A432" s="70" t="str">
        <f t="shared" si="6"/>
        <v>CAUCAROSAS</v>
      </c>
      <c r="B432" s="183">
        <v>19622</v>
      </c>
      <c r="C432" s="184" t="s">
        <v>554</v>
      </c>
      <c r="D432" s="184" t="s">
        <v>579</v>
      </c>
      <c r="E432" s="184" t="s">
        <v>1222</v>
      </c>
    </row>
    <row r="433" spans="1:5" ht="15">
      <c r="A433" s="70" t="str">
        <f t="shared" si="6"/>
        <v>CAUCASAN SEBASTIAN</v>
      </c>
      <c r="B433" s="183">
        <v>19693</v>
      </c>
      <c r="C433" s="184" t="s">
        <v>554</v>
      </c>
      <c r="D433" s="184" t="s">
        <v>580</v>
      </c>
      <c r="E433" s="184" t="s">
        <v>1222</v>
      </c>
    </row>
    <row r="434" spans="1:5" ht="15">
      <c r="A434" s="70" t="str">
        <f t="shared" si="6"/>
        <v>CAUCASANTA ROSA</v>
      </c>
      <c r="B434" s="183">
        <v>19701</v>
      </c>
      <c r="C434" s="184" t="s">
        <v>554</v>
      </c>
      <c r="D434" s="184" t="s">
        <v>363</v>
      </c>
      <c r="E434" s="184" t="s">
        <v>1222</v>
      </c>
    </row>
    <row r="435" spans="1:5" ht="15">
      <c r="A435" s="70" t="str">
        <f t="shared" si="6"/>
        <v>CAUCASANTANDER DE QUILICHAO</v>
      </c>
      <c r="B435" s="183">
        <v>19698</v>
      </c>
      <c r="C435" s="184" t="s">
        <v>554</v>
      </c>
      <c r="D435" s="184" t="s">
        <v>581</v>
      </c>
      <c r="E435" s="184" t="s">
        <v>1222</v>
      </c>
    </row>
    <row r="436" spans="1:5" ht="15">
      <c r="A436" s="70" t="str">
        <f t="shared" si="6"/>
        <v>CAUCASILVIA</v>
      </c>
      <c r="B436" s="183">
        <v>19743</v>
      </c>
      <c r="C436" s="184" t="s">
        <v>554</v>
      </c>
      <c r="D436" s="184" t="s">
        <v>582</v>
      </c>
      <c r="E436" s="184" t="s">
        <v>1221</v>
      </c>
    </row>
    <row r="437" spans="1:5" ht="15">
      <c r="A437" s="70" t="str">
        <f t="shared" si="6"/>
        <v>CAUCASOTARA</v>
      </c>
      <c r="B437" s="183">
        <v>19760</v>
      </c>
      <c r="C437" s="184" t="s">
        <v>554</v>
      </c>
      <c r="D437" s="184" t="s">
        <v>583</v>
      </c>
      <c r="E437" s="184" t="s">
        <v>1222</v>
      </c>
    </row>
    <row r="438" spans="1:5" ht="15">
      <c r="A438" s="70" t="str">
        <f t="shared" si="6"/>
        <v>CAUCASUAREZ</v>
      </c>
      <c r="B438" s="183">
        <v>19780</v>
      </c>
      <c r="C438" s="184" t="s">
        <v>554</v>
      </c>
      <c r="D438" s="184" t="s">
        <v>584</v>
      </c>
      <c r="E438" s="184" t="s">
        <v>1222</v>
      </c>
    </row>
    <row r="439" spans="1:5" ht="15">
      <c r="A439" s="70" t="str">
        <f t="shared" si="6"/>
        <v>CAUCASUCRE</v>
      </c>
      <c r="B439" s="183">
        <v>19785</v>
      </c>
      <c r="C439" s="184" t="s">
        <v>554</v>
      </c>
      <c r="D439" s="184" t="s">
        <v>585</v>
      </c>
      <c r="E439" s="184" t="s">
        <v>1221</v>
      </c>
    </row>
    <row r="440" spans="1:5" ht="15">
      <c r="A440" s="70" t="str">
        <f t="shared" si="6"/>
        <v>CAUCATIMBIO</v>
      </c>
      <c r="B440" s="183">
        <v>19807</v>
      </c>
      <c r="C440" s="184" t="s">
        <v>554</v>
      </c>
      <c r="D440" s="184" t="s">
        <v>586</v>
      </c>
      <c r="E440" s="184" t="s">
        <v>1222</v>
      </c>
    </row>
    <row r="441" spans="1:5" ht="15">
      <c r="A441" s="70" t="str">
        <f t="shared" si="6"/>
        <v>CAUCATIMBIQUI</v>
      </c>
      <c r="B441" s="183">
        <v>19809</v>
      </c>
      <c r="C441" s="184" t="s">
        <v>554</v>
      </c>
      <c r="D441" s="184" t="s">
        <v>587</v>
      </c>
      <c r="E441" s="184" t="s">
        <v>1222</v>
      </c>
    </row>
    <row r="442" spans="1:5" ht="15">
      <c r="A442" s="70" t="str">
        <f t="shared" si="6"/>
        <v>CAUCATORIBIO</v>
      </c>
      <c r="B442" s="183">
        <v>19821</v>
      </c>
      <c r="C442" s="184" t="s">
        <v>554</v>
      </c>
      <c r="D442" s="184" t="s">
        <v>588</v>
      </c>
      <c r="E442" s="184" t="s">
        <v>1222</v>
      </c>
    </row>
    <row r="443" spans="1:5" ht="15">
      <c r="A443" s="70" t="str">
        <f t="shared" si="6"/>
        <v>CAUCATOTORO</v>
      </c>
      <c r="B443" s="183">
        <v>19824</v>
      </c>
      <c r="C443" s="184" t="s">
        <v>554</v>
      </c>
      <c r="D443" s="184" t="s">
        <v>589</v>
      </c>
      <c r="E443" s="184" t="s">
        <v>1221</v>
      </c>
    </row>
    <row r="444" spans="1:5" ht="15">
      <c r="A444" s="70" t="str">
        <f t="shared" si="6"/>
        <v>CAUCAVILLA RICA</v>
      </c>
      <c r="B444" s="183">
        <v>19845</v>
      </c>
      <c r="C444" s="184" t="s">
        <v>554</v>
      </c>
      <c r="D444" s="184" t="s">
        <v>590</v>
      </c>
      <c r="E444" s="184" t="s">
        <v>1222</v>
      </c>
    </row>
    <row r="445" spans="1:5" ht="15">
      <c r="A445" s="70" t="str">
        <f t="shared" si="6"/>
        <v>CESARAGUACHICA</v>
      </c>
      <c r="B445" s="183">
        <v>20011</v>
      </c>
      <c r="C445" s="184" t="s">
        <v>591</v>
      </c>
      <c r="D445" s="184" t="s">
        <v>592</v>
      </c>
      <c r="E445" s="184" t="s">
        <v>1221</v>
      </c>
    </row>
    <row r="446" spans="1:5" ht="15">
      <c r="A446" s="70" t="str">
        <f t="shared" si="6"/>
        <v>CESARAGUSTIN CODAZZI</v>
      </c>
      <c r="B446" s="183">
        <v>20013</v>
      </c>
      <c r="C446" s="184" t="s">
        <v>591</v>
      </c>
      <c r="D446" s="184" t="s">
        <v>593</v>
      </c>
      <c r="E446" s="184" t="s">
        <v>1221</v>
      </c>
    </row>
    <row r="447" spans="1:5" ht="15">
      <c r="A447" s="70" t="str">
        <f t="shared" si="6"/>
        <v>CESARASTREA</v>
      </c>
      <c r="B447" s="183">
        <v>20032</v>
      </c>
      <c r="C447" s="184" t="s">
        <v>591</v>
      </c>
      <c r="D447" s="184" t="s">
        <v>594</v>
      </c>
      <c r="E447" s="184" t="s">
        <v>1221</v>
      </c>
    </row>
    <row r="448" spans="1:5" ht="15">
      <c r="A448" s="70" t="str">
        <f t="shared" si="6"/>
        <v>CESARBECERRIL</v>
      </c>
      <c r="B448" s="183">
        <v>20045</v>
      </c>
      <c r="C448" s="184" t="s">
        <v>591</v>
      </c>
      <c r="D448" s="184" t="s">
        <v>595</v>
      </c>
      <c r="E448" s="184" t="s">
        <v>1221</v>
      </c>
    </row>
    <row r="449" spans="1:5" ht="15">
      <c r="A449" s="70" t="str">
        <f t="shared" si="6"/>
        <v>CESARBOSCONIA</v>
      </c>
      <c r="B449" s="183">
        <v>20060</v>
      </c>
      <c r="C449" s="184" t="s">
        <v>591</v>
      </c>
      <c r="D449" s="184" t="s">
        <v>596</v>
      </c>
      <c r="E449" s="184" t="s">
        <v>1221</v>
      </c>
    </row>
    <row r="450" spans="1:5" ht="15">
      <c r="A450" s="70" t="str">
        <f t="shared" si="6"/>
        <v>CESARCHIMICHAGUA</v>
      </c>
      <c r="B450" s="183">
        <v>20175</v>
      </c>
      <c r="C450" s="184" t="s">
        <v>591</v>
      </c>
      <c r="D450" s="184" t="s">
        <v>597</v>
      </c>
      <c r="E450" s="184" t="s">
        <v>1221</v>
      </c>
    </row>
    <row r="451" spans="1:5" ht="15">
      <c r="A451" s="70" t="str">
        <f t="shared" si="6"/>
        <v>CESARCHIRIGUANA</v>
      </c>
      <c r="B451" s="183">
        <v>20178</v>
      </c>
      <c r="C451" s="184" t="s">
        <v>591</v>
      </c>
      <c r="D451" s="184" t="s">
        <v>598</v>
      </c>
      <c r="E451" s="184" t="s">
        <v>1221</v>
      </c>
    </row>
    <row r="452" spans="1:5" ht="15">
      <c r="A452" s="70" t="str">
        <f aca="true" t="shared" si="7" ref="A452:A515">CONCATENATE(C452,D452)</f>
        <v>CESARCURUMANI</v>
      </c>
      <c r="B452" s="183">
        <v>20228</v>
      </c>
      <c r="C452" s="184" t="s">
        <v>591</v>
      </c>
      <c r="D452" s="184" t="s">
        <v>599</v>
      </c>
      <c r="E452" s="184" t="s">
        <v>1221</v>
      </c>
    </row>
    <row r="453" spans="1:5" ht="15">
      <c r="A453" s="70" t="str">
        <f t="shared" si="7"/>
        <v>CESAREL COPEY</v>
      </c>
      <c r="B453" s="183">
        <v>20238</v>
      </c>
      <c r="C453" s="184" t="s">
        <v>591</v>
      </c>
      <c r="D453" s="184" t="s">
        <v>600</v>
      </c>
      <c r="E453" s="184" t="s">
        <v>1221</v>
      </c>
    </row>
    <row r="454" spans="1:5" ht="15">
      <c r="A454" s="70" t="str">
        <f t="shared" si="7"/>
        <v>CESAREL PASO</v>
      </c>
      <c r="B454" s="183">
        <v>20250</v>
      </c>
      <c r="C454" s="184" t="s">
        <v>591</v>
      </c>
      <c r="D454" s="184" t="s">
        <v>601</v>
      </c>
      <c r="E454" s="184" t="s">
        <v>1221</v>
      </c>
    </row>
    <row r="455" spans="1:5" ht="15">
      <c r="A455" s="70" t="str">
        <f t="shared" si="7"/>
        <v>CESARGAMARRA</v>
      </c>
      <c r="B455" s="183">
        <v>20295</v>
      </c>
      <c r="C455" s="184" t="s">
        <v>591</v>
      </c>
      <c r="D455" s="184" t="s">
        <v>602</v>
      </c>
      <c r="E455" s="184" t="s">
        <v>1221</v>
      </c>
    </row>
    <row r="456" spans="1:5" ht="15">
      <c r="A456" s="70" t="str">
        <f t="shared" si="7"/>
        <v>CESARGONZALEZ</v>
      </c>
      <c r="B456" s="183">
        <v>20310</v>
      </c>
      <c r="C456" s="184" t="s">
        <v>591</v>
      </c>
      <c r="D456" s="184" t="s">
        <v>603</v>
      </c>
      <c r="E456" s="184" t="s">
        <v>1221</v>
      </c>
    </row>
    <row r="457" spans="1:5" ht="15">
      <c r="A457" s="70" t="str">
        <f t="shared" si="7"/>
        <v>CESARLA GLORIA</v>
      </c>
      <c r="B457" s="183">
        <v>20383</v>
      </c>
      <c r="C457" s="184" t="s">
        <v>591</v>
      </c>
      <c r="D457" s="184" t="s">
        <v>604</v>
      </c>
      <c r="E457" s="184" t="s">
        <v>1221</v>
      </c>
    </row>
    <row r="458" spans="1:5" ht="15">
      <c r="A458" s="70" t="str">
        <f t="shared" si="7"/>
        <v>CESARLA JAGUA DE IBIRICO</v>
      </c>
      <c r="B458" s="183">
        <v>20400</v>
      </c>
      <c r="C458" s="184" t="s">
        <v>591</v>
      </c>
      <c r="D458" s="184" t="s">
        <v>605</v>
      </c>
      <c r="E458" s="184" t="s">
        <v>1221</v>
      </c>
    </row>
    <row r="459" spans="1:5" ht="15">
      <c r="A459" s="70" t="str">
        <f t="shared" si="7"/>
        <v>CESARMANAURE</v>
      </c>
      <c r="B459" s="183">
        <v>20443</v>
      </c>
      <c r="C459" s="184" t="s">
        <v>591</v>
      </c>
      <c r="D459" s="184" t="s">
        <v>606</v>
      </c>
      <c r="E459" s="184" t="s">
        <v>1221</v>
      </c>
    </row>
    <row r="460" spans="1:5" ht="15">
      <c r="A460" s="70" t="str">
        <f t="shared" si="7"/>
        <v>CESARPAILITAS</v>
      </c>
      <c r="B460" s="183">
        <v>20517</v>
      </c>
      <c r="C460" s="184" t="s">
        <v>591</v>
      </c>
      <c r="D460" s="184" t="s">
        <v>607</v>
      </c>
      <c r="E460" s="184" t="s">
        <v>1221</v>
      </c>
    </row>
    <row r="461" spans="1:5" ht="15">
      <c r="A461" s="70" t="str">
        <f t="shared" si="7"/>
        <v>CESARPELAYA</v>
      </c>
      <c r="B461" s="183">
        <v>20550</v>
      </c>
      <c r="C461" s="184" t="s">
        <v>591</v>
      </c>
      <c r="D461" s="184" t="s">
        <v>608</v>
      </c>
      <c r="E461" s="184" t="s">
        <v>1221</v>
      </c>
    </row>
    <row r="462" spans="1:5" ht="15">
      <c r="A462" s="70" t="str">
        <f t="shared" si="7"/>
        <v>CESARPUEBLO BELLO</v>
      </c>
      <c r="B462" s="183">
        <v>20570</v>
      </c>
      <c r="C462" s="184" t="s">
        <v>591</v>
      </c>
      <c r="D462" s="184" t="s">
        <v>609</v>
      </c>
      <c r="E462" s="184" t="s">
        <v>1221</v>
      </c>
    </row>
    <row r="463" spans="1:5" ht="15">
      <c r="A463" s="70" t="str">
        <f t="shared" si="7"/>
        <v>CESARRIO DE ORO</v>
      </c>
      <c r="B463" s="183">
        <v>20614</v>
      </c>
      <c r="C463" s="184" t="s">
        <v>591</v>
      </c>
      <c r="D463" s="184" t="s">
        <v>610</v>
      </c>
      <c r="E463" s="184" t="s">
        <v>1221</v>
      </c>
    </row>
    <row r="464" spans="1:5" ht="15">
      <c r="A464" s="70" t="str">
        <f t="shared" si="7"/>
        <v>CESARROBLES (LA PAZ)</v>
      </c>
      <c r="B464" s="183">
        <v>20621</v>
      </c>
      <c r="C464" s="184" t="s">
        <v>591</v>
      </c>
      <c r="D464" s="184" t="s">
        <v>611</v>
      </c>
      <c r="E464" s="184" t="s">
        <v>1221</v>
      </c>
    </row>
    <row r="465" spans="1:5" ht="15">
      <c r="A465" s="70" t="str">
        <f t="shared" si="7"/>
        <v>CESARSAN ALBERTO</v>
      </c>
      <c r="B465" s="183">
        <v>20710</v>
      </c>
      <c r="C465" s="184" t="s">
        <v>591</v>
      </c>
      <c r="D465" s="184" t="s">
        <v>612</v>
      </c>
      <c r="E465" s="184" t="s">
        <v>1221</v>
      </c>
    </row>
    <row r="466" spans="1:5" ht="15">
      <c r="A466" s="70" t="str">
        <f t="shared" si="7"/>
        <v>CESARSAN DIEGO</v>
      </c>
      <c r="B466" s="183">
        <v>20750</v>
      </c>
      <c r="C466" s="184" t="s">
        <v>591</v>
      </c>
      <c r="D466" s="184" t="s">
        <v>613</v>
      </c>
      <c r="E466" s="184" t="s">
        <v>1221</v>
      </c>
    </row>
    <row r="467" spans="1:5" ht="15">
      <c r="A467" s="70" t="str">
        <f t="shared" si="7"/>
        <v>CESARSAN MARTIN</v>
      </c>
      <c r="B467" s="183">
        <v>20770</v>
      </c>
      <c r="C467" s="184" t="s">
        <v>591</v>
      </c>
      <c r="D467" s="184" t="s">
        <v>614</v>
      </c>
      <c r="E467" s="184" t="s">
        <v>1221</v>
      </c>
    </row>
    <row r="468" spans="1:5" ht="15">
      <c r="A468" s="70" t="str">
        <f t="shared" si="7"/>
        <v>CESARTAMALAMEQUE</v>
      </c>
      <c r="B468" s="183">
        <v>20787</v>
      </c>
      <c r="C468" s="184" t="s">
        <v>591</v>
      </c>
      <c r="D468" s="184" t="s">
        <v>615</v>
      </c>
      <c r="E468" s="184" t="s">
        <v>1221</v>
      </c>
    </row>
    <row r="469" spans="1:5" ht="15">
      <c r="A469" s="70" t="str">
        <f t="shared" si="7"/>
        <v>CESARVALLEDUPAR</v>
      </c>
      <c r="B469" s="183">
        <v>20001</v>
      </c>
      <c r="C469" s="184" t="s">
        <v>591</v>
      </c>
      <c r="D469" s="184" t="s">
        <v>616</v>
      </c>
      <c r="E469" s="184" t="s">
        <v>1221</v>
      </c>
    </row>
    <row r="470" spans="1:5" ht="15">
      <c r="A470" s="70" t="str">
        <f t="shared" si="7"/>
        <v>CHOCOACANDI</v>
      </c>
      <c r="B470" s="183">
        <v>27006</v>
      </c>
      <c r="C470" s="184" t="s">
        <v>617</v>
      </c>
      <c r="D470" s="184" t="s">
        <v>618</v>
      </c>
      <c r="E470" s="184" t="s">
        <v>1221</v>
      </c>
    </row>
    <row r="471" spans="1:5" ht="15">
      <c r="A471" s="70" t="str">
        <f t="shared" si="7"/>
        <v>CHOCOALTO BAUDO (PIE DE PATO)</v>
      </c>
      <c r="B471" s="183">
        <v>27025</v>
      </c>
      <c r="C471" s="184" t="s">
        <v>617</v>
      </c>
      <c r="D471" s="184" t="s">
        <v>619</v>
      </c>
      <c r="E471" s="184" t="s">
        <v>1221</v>
      </c>
    </row>
    <row r="472" spans="1:5" ht="15">
      <c r="A472" s="70" t="str">
        <f t="shared" si="7"/>
        <v>CHOCOATRATO</v>
      </c>
      <c r="B472" s="183">
        <v>27050</v>
      </c>
      <c r="C472" s="184" t="s">
        <v>617</v>
      </c>
      <c r="D472" s="184" t="s">
        <v>620</v>
      </c>
      <c r="E472" s="184" t="s">
        <v>1221</v>
      </c>
    </row>
    <row r="473" spans="1:5" ht="15">
      <c r="A473" s="70" t="str">
        <f t="shared" si="7"/>
        <v>CHOCOBAGADO</v>
      </c>
      <c r="B473" s="183">
        <v>27073</v>
      </c>
      <c r="C473" s="184" t="s">
        <v>617</v>
      </c>
      <c r="D473" s="184" t="s">
        <v>621</v>
      </c>
      <c r="E473" s="184" t="s">
        <v>1221</v>
      </c>
    </row>
    <row r="474" spans="1:5" ht="15">
      <c r="A474" s="70" t="str">
        <f t="shared" si="7"/>
        <v>CHOCOBAHIA SOLANO (MUTIS)</v>
      </c>
      <c r="B474" s="183">
        <v>27075</v>
      </c>
      <c r="C474" s="184" t="s">
        <v>617</v>
      </c>
      <c r="D474" s="184" t="s">
        <v>622</v>
      </c>
      <c r="E474" s="184" t="s">
        <v>1221</v>
      </c>
    </row>
    <row r="475" spans="1:5" ht="15">
      <c r="A475" s="70" t="str">
        <f t="shared" si="7"/>
        <v>CHOCOBAJO BAUDO (PIZARRO)</v>
      </c>
      <c r="B475" s="183">
        <v>27077</v>
      </c>
      <c r="C475" s="184" t="s">
        <v>617</v>
      </c>
      <c r="D475" s="184" t="s">
        <v>623</v>
      </c>
      <c r="E475" s="184" t="s">
        <v>1221</v>
      </c>
    </row>
    <row r="476" spans="1:5" ht="15">
      <c r="A476" s="70" t="str">
        <f t="shared" si="7"/>
        <v>CHOCOBOJAYA (BELLAVISTA)</v>
      </c>
      <c r="B476" s="183">
        <v>27099</v>
      </c>
      <c r="C476" s="184" t="s">
        <v>617</v>
      </c>
      <c r="D476" s="184" t="s">
        <v>624</v>
      </c>
      <c r="E476" s="184" t="s">
        <v>1221</v>
      </c>
    </row>
    <row r="477" spans="1:5" ht="15">
      <c r="A477" s="70" t="str">
        <f t="shared" si="7"/>
        <v>CHOCOCANTON DE SAN PABLO</v>
      </c>
      <c r="B477" s="183">
        <v>27135</v>
      </c>
      <c r="C477" s="184" t="s">
        <v>617</v>
      </c>
      <c r="D477" s="184" t="s">
        <v>625</v>
      </c>
      <c r="E477" s="184" t="s">
        <v>1221</v>
      </c>
    </row>
    <row r="478" spans="1:5" ht="15">
      <c r="A478" s="70" t="str">
        <f t="shared" si="7"/>
        <v>CHOCOCARMEN DEL DARIEN</v>
      </c>
      <c r="B478" s="183">
        <v>27150</v>
      </c>
      <c r="C478" s="184" t="s">
        <v>617</v>
      </c>
      <c r="D478" s="184" t="s">
        <v>626</v>
      </c>
      <c r="E478" s="184" t="s">
        <v>1221</v>
      </c>
    </row>
    <row r="479" spans="1:5" ht="15">
      <c r="A479" s="70" t="str">
        <f t="shared" si="7"/>
        <v>CHOCOCERTEGUI</v>
      </c>
      <c r="B479" s="183">
        <v>27160</v>
      </c>
      <c r="C479" s="184" t="s">
        <v>617</v>
      </c>
      <c r="D479" s="184" t="s">
        <v>627</v>
      </c>
      <c r="E479" s="184" t="s">
        <v>1221</v>
      </c>
    </row>
    <row r="480" spans="1:5" ht="15">
      <c r="A480" s="70" t="str">
        <f t="shared" si="7"/>
        <v>CHOCOCONDOTO</v>
      </c>
      <c r="B480" s="183">
        <v>27205</v>
      </c>
      <c r="C480" s="184" t="s">
        <v>617</v>
      </c>
      <c r="D480" s="184" t="s">
        <v>628</v>
      </c>
      <c r="E480" s="184" t="s">
        <v>1221</v>
      </c>
    </row>
    <row r="481" spans="1:5" ht="15">
      <c r="A481" s="70" t="str">
        <f t="shared" si="7"/>
        <v>CHOCOEL CARMEN</v>
      </c>
      <c r="B481" s="183">
        <v>27245</v>
      </c>
      <c r="C481" s="184" t="s">
        <v>617</v>
      </c>
      <c r="D481" s="184" t="s">
        <v>629</v>
      </c>
      <c r="E481" s="184" t="s">
        <v>1221</v>
      </c>
    </row>
    <row r="482" spans="1:5" ht="15">
      <c r="A482" s="70" t="str">
        <f t="shared" si="7"/>
        <v>CHOCOISTMINA</v>
      </c>
      <c r="B482" s="183">
        <v>27361</v>
      </c>
      <c r="C482" s="184" t="s">
        <v>617</v>
      </c>
      <c r="D482" s="184" t="s">
        <v>630</v>
      </c>
      <c r="E482" s="184" t="s">
        <v>1221</v>
      </c>
    </row>
    <row r="483" spans="1:5" ht="15">
      <c r="A483" s="70" t="str">
        <f t="shared" si="7"/>
        <v>CHOCOJURADO</v>
      </c>
      <c r="B483" s="183">
        <v>27372</v>
      </c>
      <c r="C483" s="184" t="s">
        <v>617</v>
      </c>
      <c r="D483" s="184" t="s">
        <v>631</v>
      </c>
      <c r="E483" s="184" t="s">
        <v>1221</v>
      </c>
    </row>
    <row r="484" spans="1:5" ht="15">
      <c r="A484" s="70" t="str">
        <f t="shared" si="7"/>
        <v>CHOCOLITORAL DEL SAN JUAN</v>
      </c>
      <c r="B484" s="183">
        <v>27250</v>
      </c>
      <c r="C484" s="184" t="s">
        <v>617</v>
      </c>
      <c r="D484" s="184" t="s">
        <v>632</v>
      </c>
      <c r="E484" s="184" t="s">
        <v>1221</v>
      </c>
    </row>
    <row r="485" spans="1:5" ht="15">
      <c r="A485" s="70" t="str">
        <f t="shared" si="7"/>
        <v>CHOCOLLORO</v>
      </c>
      <c r="B485" s="183">
        <v>27413</v>
      </c>
      <c r="C485" s="184" t="s">
        <v>617</v>
      </c>
      <c r="D485" s="184" t="s">
        <v>633</v>
      </c>
      <c r="E485" s="184" t="s">
        <v>1221</v>
      </c>
    </row>
    <row r="486" spans="1:5" ht="15">
      <c r="A486" s="70" t="str">
        <f t="shared" si="7"/>
        <v>CHOCOMEDIO ATRATO</v>
      </c>
      <c r="B486" s="183">
        <v>27425</v>
      </c>
      <c r="C486" s="184" t="s">
        <v>617</v>
      </c>
      <c r="D486" s="184" t="s">
        <v>634</v>
      </c>
      <c r="E486" s="184" t="s">
        <v>1221</v>
      </c>
    </row>
    <row r="487" spans="1:5" ht="15">
      <c r="A487" s="70" t="str">
        <f t="shared" si="7"/>
        <v>CHOCOMEDIO BAUDO</v>
      </c>
      <c r="B487" s="183">
        <v>27430</v>
      </c>
      <c r="C487" s="184" t="s">
        <v>617</v>
      </c>
      <c r="D487" s="184" t="s">
        <v>635</v>
      </c>
      <c r="E487" s="184" t="s">
        <v>1221</v>
      </c>
    </row>
    <row r="488" spans="1:5" ht="15">
      <c r="A488" s="70" t="str">
        <f t="shared" si="7"/>
        <v>CHOCOMEDIO SAN JUAN</v>
      </c>
      <c r="B488" s="183">
        <v>27450</v>
      </c>
      <c r="C488" s="184" t="s">
        <v>617</v>
      </c>
      <c r="D488" s="184" t="s">
        <v>636</v>
      </c>
      <c r="E488" s="184" t="s">
        <v>1221</v>
      </c>
    </row>
    <row r="489" spans="1:5" ht="15">
      <c r="A489" s="70" t="str">
        <f t="shared" si="7"/>
        <v>CHOCONOVITA</v>
      </c>
      <c r="B489" s="183">
        <v>27491</v>
      </c>
      <c r="C489" s="184" t="s">
        <v>617</v>
      </c>
      <c r="D489" s="184" t="s">
        <v>637</v>
      </c>
      <c r="E489" s="184" t="s">
        <v>1221</v>
      </c>
    </row>
    <row r="490" spans="1:5" ht="15">
      <c r="A490" s="70" t="str">
        <f t="shared" si="7"/>
        <v>CHOCONUQUI</v>
      </c>
      <c r="B490" s="183">
        <v>27495</v>
      </c>
      <c r="C490" s="184" t="s">
        <v>617</v>
      </c>
      <c r="D490" s="184" t="s">
        <v>638</v>
      </c>
      <c r="E490" s="184" t="s">
        <v>1221</v>
      </c>
    </row>
    <row r="491" spans="1:5" ht="15">
      <c r="A491" s="70" t="str">
        <f t="shared" si="7"/>
        <v>CHOCOQUIBDO</v>
      </c>
      <c r="B491" s="183">
        <v>27001</v>
      </c>
      <c r="C491" s="184" t="s">
        <v>617</v>
      </c>
      <c r="D491" s="184" t="s">
        <v>639</v>
      </c>
      <c r="E491" s="184" t="s">
        <v>1222</v>
      </c>
    </row>
    <row r="492" spans="1:5" ht="15">
      <c r="A492" s="70" t="str">
        <f t="shared" si="7"/>
        <v>CHOCORIO IRO</v>
      </c>
      <c r="B492" s="183">
        <v>27580</v>
      </c>
      <c r="C492" s="184" t="s">
        <v>617</v>
      </c>
      <c r="D492" s="184" t="s">
        <v>640</v>
      </c>
      <c r="E492" s="184" t="s">
        <v>1221</v>
      </c>
    </row>
    <row r="493" spans="1:5" ht="15">
      <c r="A493" s="70" t="str">
        <f t="shared" si="7"/>
        <v>CHOCORIO QUITO</v>
      </c>
      <c r="B493" s="183">
        <v>27600</v>
      </c>
      <c r="C493" s="184" t="s">
        <v>617</v>
      </c>
      <c r="D493" s="184" t="s">
        <v>641</v>
      </c>
      <c r="E493" s="184" t="s">
        <v>1221</v>
      </c>
    </row>
    <row r="494" spans="1:5" ht="15">
      <c r="A494" s="70" t="str">
        <f t="shared" si="7"/>
        <v>CHOCORIOSUCIO</v>
      </c>
      <c r="B494" s="183">
        <v>27615</v>
      </c>
      <c r="C494" s="184" t="s">
        <v>617</v>
      </c>
      <c r="D494" s="184" t="s">
        <v>511</v>
      </c>
      <c r="E494" s="184" t="s">
        <v>1221</v>
      </c>
    </row>
    <row r="495" spans="1:5" ht="15">
      <c r="A495" s="70" t="str">
        <f t="shared" si="7"/>
        <v>CHOCOSAN JOSE DEL PALMAR</v>
      </c>
      <c r="B495" s="183">
        <v>27660</v>
      </c>
      <c r="C495" s="184" t="s">
        <v>617</v>
      </c>
      <c r="D495" s="184" t="s">
        <v>642</v>
      </c>
      <c r="E495" s="184" t="s">
        <v>1221</v>
      </c>
    </row>
    <row r="496" spans="1:5" ht="15">
      <c r="A496" s="70" t="str">
        <f t="shared" si="7"/>
        <v>CHOCOSIPI</v>
      </c>
      <c r="B496" s="183">
        <v>27745</v>
      </c>
      <c r="C496" s="184" t="s">
        <v>617</v>
      </c>
      <c r="D496" s="184" t="s">
        <v>643</v>
      </c>
      <c r="E496" s="184" t="s">
        <v>1221</v>
      </c>
    </row>
    <row r="497" spans="1:5" ht="15">
      <c r="A497" s="70" t="str">
        <f t="shared" si="7"/>
        <v>CHOCOTADO</v>
      </c>
      <c r="B497" s="183">
        <v>27787</v>
      </c>
      <c r="C497" s="184" t="s">
        <v>617</v>
      </c>
      <c r="D497" s="184" t="s">
        <v>644</v>
      </c>
      <c r="E497" s="184" t="s">
        <v>1221</v>
      </c>
    </row>
    <row r="498" spans="1:5" ht="15">
      <c r="A498" s="70" t="str">
        <f t="shared" si="7"/>
        <v>CHOCOUNGUIA</v>
      </c>
      <c r="B498" s="183">
        <v>27800</v>
      </c>
      <c r="C498" s="184" t="s">
        <v>617</v>
      </c>
      <c r="D498" s="184" t="s">
        <v>645</v>
      </c>
      <c r="E498" s="184" t="s">
        <v>1221</v>
      </c>
    </row>
    <row r="499" spans="1:5" ht="15">
      <c r="A499" s="70" t="str">
        <f t="shared" si="7"/>
        <v>CHOCOUNION PANAMERICANA</v>
      </c>
      <c r="B499" s="183">
        <v>27810</v>
      </c>
      <c r="C499" s="184" t="s">
        <v>617</v>
      </c>
      <c r="D499" s="184" t="s">
        <v>646</v>
      </c>
      <c r="E499" s="184" t="s">
        <v>1221</v>
      </c>
    </row>
    <row r="500" spans="1:5" ht="15">
      <c r="A500" s="70" t="str">
        <f t="shared" si="7"/>
        <v>CORDOBAAYAPEL</v>
      </c>
      <c r="B500" s="183">
        <v>23068</v>
      </c>
      <c r="C500" s="184" t="s">
        <v>338</v>
      </c>
      <c r="D500" s="184" t="s">
        <v>647</v>
      </c>
      <c r="E500" s="184" t="s">
        <v>1221</v>
      </c>
    </row>
    <row r="501" spans="1:5" ht="15">
      <c r="A501" s="70" t="str">
        <f t="shared" si="7"/>
        <v>CORDOBABUENAVISTA</v>
      </c>
      <c r="B501" s="183">
        <v>23079</v>
      </c>
      <c r="C501" s="184" t="s">
        <v>338</v>
      </c>
      <c r="D501" s="184" t="s">
        <v>381</v>
      </c>
      <c r="E501" s="184" t="s">
        <v>1221</v>
      </c>
    </row>
    <row r="502" spans="1:5" ht="15">
      <c r="A502" s="70" t="str">
        <f t="shared" si="7"/>
        <v>CORDOBACANALETE</v>
      </c>
      <c r="B502" s="183">
        <v>23090</v>
      </c>
      <c r="C502" s="184" t="s">
        <v>338</v>
      </c>
      <c r="D502" s="184" t="s">
        <v>648</v>
      </c>
      <c r="E502" s="184" t="s">
        <v>1221</v>
      </c>
    </row>
    <row r="503" spans="1:5" ht="15">
      <c r="A503" s="70" t="str">
        <f t="shared" si="7"/>
        <v>CORDOBACERETE</v>
      </c>
      <c r="B503" s="183">
        <v>23162</v>
      </c>
      <c r="C503" s="184" t="s">
        <v>338</v>
      </c>
      <c r="D503" s="184" t="s">
        <v>649</v>
      </c>
      <c r="E503" s="184" t="s">
        <v>1221</v>
      </c>
    </row>
    <row r="504" spans="1:5" ht="15">
      <c r="A504" s="70" t="str">
        <f t="shared" si="7"/>
        <v>CORDOBACHIMA</v>
      </c>
      <c r="B504" s="183">
        <v>23168</v>
      </c>
      <c r="C504" s="184" t="s">
        <v>338</v>
      </c>
      <c r="D504" s="184" t="s">
        <v>650</v>
      </c>
      <c r="E504" s="184" t="s">
        <v>1221</v>
      </c>
    </row>
    <row r="505" spans="1:5" ht="15">
      <c r="A505" s="70" t="str">
        <f t="shared" si="7"/>
        <v>CORDOBACHINU</v>
      </c>
      <c r="B505" s="183">
        <v>23182</v>
      </c>
      <c r="C505" s="184" t="s">
        <v>338</v>
      </c>
      <c r="D505" s="184" t="s">
        <v>651</v>
      </c>
      <c r="E505" s="184" t="s">
        <v>1221</v>
      </c>
    </row>
    <row r="506" spans="1:5" ht="15">
      <c r="A506" s="70" t="str">
        <f t="shared" si="7"/>
        <v>CORDOBACIENAGA DE ORO</v>
      </c>
      <c r="B506" s="183">
        <v>23189</v>
      </c>
      <c r="C506" s="184" t="s">
        <v>338</v>
      </c>
      <c r="D506" s="184" t="s">
        <v>652</v>
      </c>
      <c r="E506" s="184" t="s">
        <v>1221</v>
      </c>
    </row>
    <row r="507" spans="1:5" ht="15">
      <c r="A507" s="70" t="str">
        <f t="shared" si="7"/>
        <v>CORDOBACOTORRA</v>
      </c>
      <c r="B507" s="183">
        <v>23300</v>
      </c>
      <c r="C507" s="184" t="s">
        <v>338</v>
      </c>
      <c r="D507" s="184" t="s">
        <v>653</v>
      </c>
      <c r="E507" s="184" t="s">
        <v>1221</v>
      </c>
    </row>
    <row r="508" spans="1:5" ht="15">
      <c r="A508" s="70" t="str">
        <f t="shared" si="7"/>
        <v>CORDOBALA APARTADA</v>
      </c>
      <c r="B508" s="183">
        <v>23350</v>
      </c>
      <c r="C508" s="184" t="s">
        <v>338</v>
      </c>
      <c r="D508" s="184" t="s">
        <v>654</v>
      </c>
      <c r="E508" s="184" t="s">
        <v>1221</v>
      </c>
    </row>
    <row r="509" spans="1:5" ht="15">
      <c r="A509" s="70" t="str">
        <f t="shared" si="7"/>
        <v>CORDOBALORICA</v>
      </c>
      <c r="B509" s="183">
        <v>23417</v>
      </c>
      <c r="C509" s="184" t="s">
        <v>338</v>
      </c>
      <c r="D509" s="184" t="s">
        <v>655</v>
      </c>
      <c r="E509" s="184" t="s">
        <v>1221</v>
      </c>
    </row>
    <row r="510" spans="1:5" ht="15">
      <c r="A510" s="70" t="str">
        <f t="shared" si="7"/>
        <v>CORDOBALOS CORDOBAS</v>
      </c>
      <c r="B510" s="183">
        <v>23419</v>
      </c>
      <c r="C510" s="184" t="s">
        <v>338</v>
      </c>
      <c r="D510" s="184" t="s">
        <v>656</v>
      </c>
      <c r="E510" s="184" t="s">
        <v>1221</v>
      </c>
    </row>
    <row r="511" spans="1:5" ht="15">
      <c r="A511" s="70" t="str">
        <f t="shared" si="7"/>
        <v>CORDOBAMOMIL</v>
      </c>
      <c r="B511" s="183">
        <v>23464</v>
      </c>
      <c r="C511" s="184" t="s">
        <v>338</v>
      </c>
      <c r="D511" s="184" t="s">
        <v>657</v>
      </c>
      <c r="E511" s="184" t="s">
        <v>1221</v>
      </c>
    </row>
    <row r="512" spans="1:5" ht="15">
      <c r="A512" s="70" t="str">
        <f t="shared" si="7"/>
        <v>CORDOBAMONTELIBANO</v>
      </c>
      <c r="B512" s="183">
        <v>23466</v>
      </c>
      <c r="C512" s="184" t="s">
        <v>338</v>
      </c>
      <c r="D512" s="184" t="s">
        <v>658</v>
      </c>
      <c r="E512" s="184" t="s">
        <v>1221</v>
      </c>
    </row>
    <row r="513" spans="1:5" ht="15">
      <c r="A513" s="70" t="str">
        <f t="shared" si="7"/>
        <v>CORDOBAMONTERIA</v>
      </c>
      <c r="B513" s="183">
        <v>23001</v>
      </c>
      <c r="C513" s="184" t="s">
        <v>338</v>
      </c>
      <c r="D513" s="184" t="s">
        <v>659</v>
      </c>
      <c r="E513" s="184" t="s">
        <v>1222</v>
      </c>
    </row>
    <row r="514" spans="1:5" ht="15">
      <c r="A514" s="70" t="str">
        <f t="shared" si="7"/>
        <v>CORDOBAMOÑITOS</v>
      </c>
      <c r="B514" s="183">
        <v>23500</v>
      </c>
      <c r="C514" s="184" t="s">
        <v>338</v>
      </c>
      <c r="D514" s="184" t="s">
        <v>660</v>
      </c>
      <c r="E514" s="184" t="s">
        <v>1221</v>
      </c>
    </row>
    <row r="515" spans="1:5" ht="15">
      <c r="A515" s="70" t="str">
        <f t="shared" si="7"/>
        <v>CORDOBAPLANETA RICA</v>
      </c>
      <c r="B515" s="183">
        <v>23555</v>
      </c>
      <c r="C515" s="184" t="s">
        <v>338</v>
      </c>
      <c r="D515" s="184" t="s">
        <v>661</v>
      </c>
      <c r="E515" s="184" t="s">
        <v>1221</v>
      </c>
    </row>
    <row r="516" spans="1:5" ht="15">
      <c r="A516" s="70" t="str">
        <f aca="true" t="shared" si="8" ref="A516:A579">CONCATENATE(C516,D516)</f>
        <v>CORDOBAPUEBLO NUEVO</v>
      </c>
      <c r="B516" s="183">
        <v>23570</v>
      </c>
      <c r="C516" s="184" t="s">
        <v>338</v>
      </c>
      <c r="D516" s="184" t="s">
        <v>662</v>
      </c>
      <c r="E516" s="184" t="s">
        <v>1221</v>
      </c>
    </row>
    <row r="517" spans="1:5" ht="15">
      <c r="A517" s="70" t="str">
        <f t="shared" si="8"/>
        <v>CORDOBAPUERTO ESCONDIDO</v>
      </c>
      <c r="B517" s="183">
        <v>23574</v>
      </c>
      <c r="C517" s="184" t="s">
        <v>338</v>
      </c>
      <c r="D517" s="184" t="s">
        <v>663</v>
      </c>
      <c r="E517" s="184" t="s">
        <v>1221</v>
      </c>
    </row>
    <row r="518" spans="1:5" ht="15">
      <c r="A518" s="70" t="str">
        <f t="shared" si="8"/>
        <v>CORDOBAPUERTO LIBERTADOR</v>
      </c>
      <c r="B518" s="183">
        <v>23580</v>
      </c>
      <c r="C518" s="184" t="s">
        <v>338</v>
      </c>
      <c r="D518" s="184" t="s">
        <v>664</v>
      </c>
      <c r="E518" s="184" t="s">
        <v>1221</v>
      </c>
    </row>
    <row r="519" spans="1:5" ht="15">
      <c r="A519" s="70" t="str">
        <f t="shared" si="8"/>
        <v>CORDOBAPURISIMA</v>
      </c>
      <c r="B519" s="183">
        <v>23586</v>
      </c>
      <c r="C519" s="184" t="s">
        <v>338</v>
      </c>
      <c r="D519" s="184" t="s">
        <v>665</v>
      </c>
      <c r="E519" s="184" t="s">
        <v>1221</v>
      </c>
    </row>
    <row r="520" spans="1:5" ht="15">
      <c r="A520" s="70" t="str">
        <f t="shared" si="8"/>
        <v>CORDOBASAHAGUN</v>
      </c>
      <c r="B520" s="183">
        <v>23660</v>
      </c>
      <c r="C520" s="184" t="s">
        <v>338</v>
      </c>
      <c r="D520" s="184" t="s">
        <v>666</v>
      </c>
      <c r="E520" s="184" t="s">
        <v>1221</v>
      </c>
    </row>
    <row r="521" spans="1:5" ht="15">
      <c r="A521" s="70" t="str">
        <f t="shared" si="8"/>
        <v>CORDOBASAN ANDRES SOTAVENTO</v>
      </c>
      <c r="B521" s="183">
        <v>23670</v>
      </c>
      <c r="C521" s="184" t="s">
        <v>338</v>
      </c>
      <c r="D521" s="184" t="s">
        <v>667</v>
      </c>
      <c r="E521" s="184" t="s">
        <v>1221</v>
      </c>
    </row>
    <row r="522" spans="1:5" ht="15">
      <c r="A522" s="70" t="str">
        <f t="shared" si="8"/>
        <v>CORDOBASAN ANTERO</v>
      </c>
      <c r="B522" s="183">
        <v>23672</v>
      </c>
      <c r="C522" s="184" t="s">
        <v>338</v>
      </c>
      <c r="D522" s="184" t="s">
        <v>668</v>
      </c>
      <c r="E522" s="184" t="s">
        <v>1221</v>
      </c>
    </row>
    <row r="523" spans="1:5" ht="15">
      <c r="A523" s="70" t="str">
        <f t="shared" si="8"/>
        <v>CORDOBASAN BERNARDO VIENTO</v>
      </c>
      <c r="B523" s="183">
        <v>23675</v>
      </c>
      <c r="C523" s="184" t="s">
        <v>338</v>
      </c>
      <c r="D523" s="184" t="s">
        <v>669</v>
      </c>
      <c r="E523" s="184" t="s">
        <v>1221</v>
      </c>
    </row>
    <row r="524" spans="1:5" ht="15">
      <c r="A524" s="70" t="str">
        <f t="shared" si="8"/>
        <v>CORDOBASAN CARLOS</v>
      </c>
      <c r="B524" s="183">
        <v>23678</v>
      </c>
      <c r="C524" s="184" t="s">
        <v>338</v>
      </c>
      <c r="D524" s="184" t="s">
        <v>259</v>
      </c>
      <c r="E524" s="184" t="s">
        <v>1221</v>
      </c>
    </row>
    <row r="525" spans="1:5" ht="15">
      <c r="A525" s="70" t="str">
        <f t="shared" si="8"/>
        <v>CORDOBASAN PELAYO</v>
      </c>
      <c r="B525" s="183">
        <v>23686</v>
      </c>
      <c r="C525" s="184" t="s">
        <v>338</v>
      </c>
      <c r="D525" s="184" t="s">
        <v>670</v>
      </c>
      <c r="E525" s="184" t="s">
        <v>1221</v>
      </c>
    </row>
    <row r="526" spans="1:5" ht="15">
      <c r="A526" s="70" t="str">
        <f t="shared" si="8"/>
        <v>CORDOBATIERRALTA</v>
      </c>
      <c r="B526" s="183">
        <v>23807</v>
      </c>
      <c r="C526" s="184" t="s">
        <v>338</v>
      </c>
      <c r="D526" s="184" t="s">
        <v>671</v>
      </c>
      <c r="E526" s="184" t="s">
        <v>1221</v>
      </c>
    </row>
    <row r="527" spans="1:5" ht="15">
      <c r="A527" s="70" t="str">
        <f t="shared" si="8"/>
        <v>CORDOBATUCHIN</v>
      </c>
      <c r="B527" s="183">
        <v>23815</v>
      </c>
      <c r="C527" s="184" t="s">
        <v>338</v>
      </c>
      <c r="D527" s="184" t="s">
        <v>672</v>
      </c>
      <c r="E527" s="184" t="s">
        <v>1221</v>
      </c>
    </row>
    <row r="528" spans="1:5" ht="15">
      <c r="A528" s="70" t="str">
        <f t="shared" si="8"/>
        <v>CORDOBAVALENCIA</v>
      </c>
      <c r="B528" s="183">
        <v>23855</v>
      </c>
      <c r="C528" s="184" t="s">
        <v>338</v>
      </c>
      <c r="D528" s="184" t="s">
        <v>673</v>
      </c>
      <c r="E528" s="184" t="s">
        <v>1221</v>
      </c>
    </row>
    <row r="529" spans="1:5" ht="15">
      <c r="A529" s="70" t="str">
        <f t="shared" si="8"/>
        <v>CUNDINAMARCAAGUA DE DIOS</v>
      </c>
      <c r="B529" s="183">
        <v>25001</v>
      </c>
      <c r="C529" s="184" t="s">
        <v>674</v>
      </c>
      <c r="D529" s="184" t="s">
        <v>675</v>
      </c>
      <c r="E529" s="184" t="s">
        <v>1221</v>
      </c>
    </row>
    <row r="530" spans="1:5" ht="15">
      <c r="A530" s="70" t="str">
        <f t="shared" si="8"/>
        <v>CUNDINAMARCAALBAN</v>
      </c>
      <c r="B530" s="183">
        <v>25019</v>
      </c>
      <c r="C530" s="184" t="s">
        <v>674</v>
      </c>
      <c r="D530" s="184" t="s">
        <v>676</v>
      </c>
      <c r="E530" s="184" t="s">
        <v>1221</v>
      </c>
    </row>
    <row r="531" spans="1:5" ht="15">
      <c r="A531" s="70" t="str">
        <f t="shared" si="8"/>
        <v>CUNDINAMARCAANAPOIMA</v>
      </c>
      <c r="B531" s="183">
        <v>25035</v>
      </c>
      <c r="C531" s="184" t="s">
        <v>674</v>
      </c>
      <c r="D531" s="184" t="s">
        <v>677</v>
      </c>
      <c r="E531" s="184" t="s">
        <v>1221</v>
      </c>
    </row>
    <row r="532" spans="1:5" ht="15">
      <c r="A532" s="70" t="str">
        <f t="shared" si="8"/>
        <v>CUNDINAMARCAANOLAIMA</v>
      </c>
      <c r="B532" s="183">
        <v>25040</v>
      </c>
      <c r="C532" s="184" t="s">
        <v>674</v>
      </c>
      <c r="D532" s="184" t="s">
        <v>678</v>
      </c>
      <c r="E532" s="184" t="s">
        <v>1221</v>
      </c>
    </row>
    <row r="533" spans="1:5" ht="15">
      <c r="A533" s="70" t="str">
        <f t="shared" si="8"/>
        <v>CUNDINAMARCAAPULO</v>
      </c>
      <c r="B533" s="183">
        <v>25599</v>
      </c>
      <c r="C533" s="184" t="s">
        <v>674</v>
      </c>
      <c r="D533" s="184" t="s">
        <v>679</v>
      </c>
      <c r="E533" s="184" t="s">
        <v>1221</v>
      </c>
    </row>
    <row r="534" spans="1:5" ht="15">
      <c r="A534" s="70" t="str">
        <f t="shared" si="8"/>
        <v>CUNDINAMARCAARBELAEZ</v>
      </c>
      <c r="B534" s="183">
        <v>25053</v>
      </c>
      <c r="C534" s="184" t="s">
        <v>674</v>
      </c>
      <c r="D534" s="184" t="s">
        <v>680</v>
      </c>
      <c r="E534" s="184" t="s">
        <v>1221</v>
      </c>
    </row>
    <row r="535" spans="1:5" ht="15">
      <c r="A535" s="70" t="str">
        <f t="shared" si="8"/>
        <v>CUNDINAMARCABELTRAN</v>
      </c>
      <c r="B535" s="183">
        <v>25086</v>
      </c>
      <c r="C535" s="184" t="s">
        <v>674</v>
      </c>
      <c r="D535" s="184" t="s">
        <v>681</v>
      </c>
      <c r="E535" s="184" t="s">
        <v>1221</v>
      </c>
    </row>
    <row r="536" spans="1:5" ht="15">
      <c r="A536" s="70" t="str">
        <f t="shared" si="8"/>
        <v>CUNDINAMARCABITUIMA</v>
      </c>
      <c r="B536" s="183">
        <v>25095</v>
      </c>
      <c r="C536" s="184" t="s">
        <v>674</v>
      </c>
      <c r="D536" s="184" t="s">
        <v>682</v>
      </c>
      <c r="E536" s="184" t="s">
        <v>1221</v>
      </c>
    </row>
    <row r="537" spans="1:5" ht="15">
      <c r="A537" s="70" t="str">
        <f t="shared" si="8"/>
        <v>CUNDINAMARCABOJACA</v>
      </c>
      <c r="B537" s="183">
        <v>25099</v>
      </c>
      <c r="C537" s="184" t="s">
        <v>674</v>
      </c>
      <c r="D537" s="184" t="s">
        <v>683</v>
      </c>
      <c r="E537" s="184" t="s">
        <v>1221</v>
      </c>
    </row>
    <row r="538" spans="1:5" ht="15">
      <c r="A538" s="70" t="str">
        <f t="shared" si="8"/>
        <v>CUNDINAMARCACABRERA</v>
      </c>
      <c r="B538" s="183">
        <v>25120</v>
      </c>
      <c r="C538" s="184" t="s">
        <v>674</v>
      </c>
      <c r="D538" s="184" t="s">
        <v>684</v>
      </c>
      <c r="E538" s="184" t="s">
        <v>1221</v>
      </c>
    </row>
    <row r="539" spans="1:5" ht="15">
      <c r="A539" s="70" t="str">
        <f t="shared" si="8"/>
        <v>CUNDINAMARCACACHIPAY</v>
      </c>
      <c r="B539" s="183">
        <v>25123</v>
      </c>
      <c r="C539" s="184" t="s">
        <v>674</v>
      </c>
      <c r="D539" s="184" t="s">
        <v>685</v>
      </c>
      <c r="E539" s="184" t="s">
        <v>1221</v>
      </c>
    </row>
    <row r="540" spans="1:5" ht="15">
      <c r="A540" s="70" t="str">
        <f t="shared" si="8"/>
        <v>CUNDINAMARCACAJICA</v>
      </c>
      <c r="B540" s="183">
        <v>25126</v>
      </c>
      <c r="C540" s="184" t="s">
        <v>674</v>
      </c>
      <c r="D540" s="184" t="s">
        <v>686</v>
      </c>
      <c r="E540" s="184" t="s">
        <v>1221</v>
      </c>
    </row>
    <row r="541" spans="1:5" ht="15">
      <c r="A541" s="70" t="str">
        <f t="shared" si="8"/>
        <v>CUNDINAMARCACAPARRAPI</v>
      </c>
      <c r="B541" s="183">
        <v>25148</v>
      </c>
      <c r="C541" s="184" t="s">
        <v>674</v>
      </c>
      <c r="D541" s="184" t="s">
        <v>687</v>
      </c>
      <c r="E541" s="184" t="s">
        <v>1221</v>
      </c>
    </row>
    <row r="542" spans="1:5" ht="15">
      <c r="A542" s="70" t="str">
        <f t="shared" si="8"/>
        <v>CUNDINAMARCACAQUEZA</v>
      </c>
      <c r="B542" s="183">
        <v>25151</v>
      </c>
      <c r="C542" s="184" t="s">
        <v>674</v>
      </c>
      <c r="D542" s="184" t="s">
        <v>688</v>
      </c>
      <c r="E542" s="184" t="s">
        <v>1221</v>
      </c>
    </row>
    <row r="543" spans="1:5" ht="15">
      <c r="A543" s="70" t="str">
        <f t="shared" si="8"/>
        <v>CUNDINAMARCACARMEN DE CARUPA</v>
      </c>
      <c r="B543" s="183">
        <v>25154</v>
      </c>
      <c r="C543" s="184" t="s">
        <v>674</v>
      </c>
      <c r="D543" s="184" t="s">
        <v>689</v>
      </c>
      <c r="E543" s="184" t="s">
        <v>1221</v>
      </c>
    </row>
    <row r="544" spans="1:5" ht="15">
      <c r="A544" s="70" t="str">
        <f t="shared" si="8"/>
        <v>CUNDINAMARCACHAGUANI</v>
      </c>
      <c r="B544" s="183">
        <v>25168</v>
      </c>
      <c r="C544" s="184" t="s">
        <v>674</v>
      </c>
      <c r="D544" s="184" t="s">
        <v>690</v>
      </c>
      <c r="E544" s="184" t="s">
        <v>1221</v>
      </c>
    </row>
    <row r="545" spans="1:5" ht="15">
      <c r="A545" s="70" t="str">
        <f t="shared" si="8"/>
        <v>CUNDINAMARCACHIA</v>
      </c>
      <c r="B545" s="183">
        <v>25175</v>
      </c>
      <c r="C545" s="184" t="s">
        <v>674</v>
      </c>
      <c r="D545" s="184" t="s">
        <v>691</v>
      </c>
      <c r="E545" s="184" t="s">
        <v>1221</v>
      </c>
    </row>
    <row r="546" spans="1:5" ht="15">
      <c r="A546" s="70" t="str">
        <f t="shared" si="8"/>
        <v>CUNDINAMARCACHIPAQUE</v>
      </c>
      <c r="B546" s="183">
        <v>25178</v>
      </c>
      <c r="C546" s="184" t="s">
        <v>674</v>
      </c>
      <c r="D546" s="184" t="s">
        <v>692</v>
      </c>
      <c r="E546" s="184" t="s">
        <v>1221</v>
      </c>
    </row>
    <row r="547" spans="1:5" ht="15">
      <c r="A547" s="70" t="str">
        <f t="shared" si="8"/>
        <v>CUNDINAMARCACHOACHI</v>
      </c>
      <c r="B547" s="183">
        <v>25181</v>
      </c>
      <c r="C547" s="184" t="s">
        <v>674</v>
      </c>
      <c r="D547" s="184" t="s">
        <v>693</v>
      </c>
      <c r="E547" s="184" t="s">
        <v>1221</v>
      </c>
    </row>
    <row r="548" spans="1:5" ht="15">
      <c r="A548" s="70" t="str">
        <f t="shared" si="8"/>
        <v>CUNDINAMARCACHOCONTA</v>
      </c>
      <c r="B548" s="183">
        <v>25183</v>
      </c>
      <c r="C548" s="184" t="s">
        <v>674</v>
      </c>
      <c r="D548" s="184" t="s">
        <v>694</v>
      </c>
      <c r="E548" s="184" t="s">
        <v>1221</v>
      </c>
    </row>
    <row r="549" spans="1:5" ht="15">
      <c r="A549" s="70" t="str">
        <f t="shared" si="8"/>
        <v>CUNDINAMARCACOGUA</v>
      </c>
      <c r="B549" s="183">
        <v>25200</v>
      </c>
      <c r="C549" s="184" t="s">
        <v>674</v>
      </c>
      <c r="D549" s="184" t="s">
        <v>695</v>
      </c>
      <c r="E549" s="184" t="s">
        <v>1221</v>
      </c>
    </row>
    <row r="550" spans="1:5" ht="15">
      <c r="A550" s="70" t="str">
        <f t="shared" si="8"/>
        <v>CUNDINAMARCACOTA</v>
      </c>
      <c r="B550" s="183">
        <v>25214</v>
      </c>
      <c r="C550" s="184" t="s">
        <v>674</v>
      </c>
      <c r="D550" s="184" t="s">
        <v>696</v>
      </c>
      <c r="E550" s="184" t="s">
        <v>1221</v>
      </c>
    </row>
    <row r="551" spans="1:5" ht="15">
      <c r="A551" s="70" t="str">
        <f t="shared" si="8"/>
        <v>CUNDINAMARCACUCUNUBA</v>
      </c>
      <c r="B551" s="183">
        <v>25224</v>
      </c>
      <c r="C551" s="184" t="s">
        <v>674</v>
      </c>
      <c r="D551" s="184" t="s">
        <v>697</v>
      </c>
      <c r="E551" s="184" t="s">
        <v>1221</v>
      </c>
    </row>
    <row r="552" spans="1:5" ht="15">
      <c r="A552" s="70" t="str">
        <f t="shared" si="8"/>
        <v>CUNDINAMARCACUNDINAMARCA</v>
      </c>
      <c r="B552" s="183">
        <v>25</v>
      </c>
      <c r="C552" s="184" t="s">
        <v>674</v>
      </c>
      <c r="D552" s="184" t="s">
        <v>674</v>
      </c>
      <c r="E552" s="184" t="s">
        <v>1221</v>
      </c>
    </row>
    <row r="553" spans="1:5" ht="15">
      <c r="A553" s="70" t="str">
        <f t="shared" si="8"/>
        <v>CUNDINAMARCAEL COLEGIO</v>
      </c>
      <c r="B553" s="183">
        <v>25245</v>
      </c>
      <c r="C553" s="184" t="s">
        <v>674</v>
      </c>
      <c r="D553" s="184" t="s">
        <v>698</v>
      </c>
      <c r="E553" s="184" t="s">
        <v>1221</v>
      </c>
    </row>
    <row r="554" spans="1:5" ht="15">
      <c r="A554" s="70" t="str">
        <f t="shared" si="8"/>
        <v>CUNDINAMARCAEL PEÑON</v>
      </c>
      <c r="B554" s="183">
        <v>25258</v>
      </c>
      <c r="C554" s="184" t="s">
        <v>674</v>
      </c>
      <c r="D554" s="184" t="s">
        <v>341</v>
      </c>
      <c r="E554" s="184" t="s">
        <v>1221</v>
      </c>
    </row>
    <row r="555" spans="1:5" ht="15">
      <c r="A555" s="70" t="str">
        <f t="shared" si="8"/>
        <v>CUNDINAMARCAEL ROSAL</v>
      </c>
      <c r="B555" s="183">
        <v>25260</v>
      </c>
      <c r="C555" s="184" t="s">
        <v>674</v>
      </c>
      <c r="D555" s="184" t="s">
        <v>699</v>
      </c>
      <c r="E555" s="184" t="s">
        <v>1221</v>
      </c>
    </row>
    <row r="556" spans="1:5" ht="15">
      <c r="A556" s="70" t="str">
        <f t="shared" si="8"/>
        <v>CUNDINAMARCAFACATATIVA</v>
      </c>
      <c r="B556" s="183">
        <v>25269</v>
      </c>
      <c r="C556" s="184" t="s">
        <v>674</v>
      </c>
      <c r="D556" s="184" t="s">
        <v>700</v>
      </c>
      <c r="E556" s="184" t="s">
        <v>1221</v>
      </c>
    </row>
    <row r="557" spans="1:5" ht="15">
      <c r="A557" s="70" t="str">
        <f t="shared" si="8"/>
        <v>CUNDINAMARCAFOMEQUE</v>
      </c>
      <c r="B557" s="183">
        <v>25279</v>
      </c>
      <c r="C557" s="184" t="s">
        <v>674</v>
      </c>
      <c r="D557" s="184" t="s">
        <v>701</v>
      </c>
      <c r="E557" s="184" t="s">
        <v>1221</v>
      </c>
    </row>
    <row r="558" spans="1:5" ht="15">
      <c r="A558" s="70" t="str">
        <f t="shared" si="8"/>
        <v>CUNDINAMARCAFOSCA</v>
      </c>
      <c r="B558" s="183">
        <v>25281</v>
      </c>
      <c r="C558" s="184" t="s">
        <v>674</v>
      </c>
      <c r="D558" s="184" t="s">
        <v>702</v>
      </c>
      <c r="E558" s="184" t="s">
        <v>1221</v>
      </c>
    </row>
    <row r="559" spans="1:5" ht="15">
      <c r="A559" s="70" t="str">
        <f t="shared" si="8"/>
        <v>CUNDINAMARCAFUNZA</v>
      </c>
      <c r="B559" s="183">
        <v>25286</v>
      </c>
      <c r="C559" s="184" t="s">
        <v>674</v>
      </c>
      <c r="D559" s="184" t="s">
        <v>703</v>
      </c>
      <c r="E559" s="184" t="s">
        <v>1221</v>
      </c>
    </row>
    <row r="560" spans="1:5" ht="15">
      <c r="A560" s="70" t="str">
        <f t="shared" si="8"/>
        <v>CUNDINAMARCAFUQUENE</v>
      </c>
      <c r="B560" s="183">
        <v>25288</v>
      </c>
      <c r="C560" s="184" t="s">
        <v>674</v>
      </c>
      <c r="D560" s="184" t="s">
        <v>704</v>
      </c>
      <c r="E560" s="184" t="s">
        <v>1221</v>
      </c>
    </row>
    <row r="561" spans="1:5" ht="15">
      <c r="A561" s="70" t="str">
        <f t="shared" si="8"/>
        <v>CUNDINAMARCAFUSAGASUGA</v>
      </c>
      <c r="B561" s="183">
        <v>25290</v>
      </c>
      <c r="C561" s="184" t="s">
        <v>674</v>
      </c>
      <c r="D561" s="184" t="s">
        <v>705</v>
      </c>
      <c r="E561" s="184" t="s">
        <v>1221</v>
      </c>
    </row>
    <row r="562" spans="1:5" ht="15">
      <c r="A562" s="70" t="str">
        <f t="shared" si="8"/>
        <v>CUNDINAMARCAGACHALA</v>
      </c>
      <c r="B562" s="183">
        <v>25293</v>
      </c>
      <c r="C562" s="184" t="s">
        <v>674</v>
      </c>
      <c r="D562" s="184" t="s">
        <v>706</v>
      </c>
      <c r="E562" s="184" t="s">
        <v>1221</v>
      </c>
    </row>
    <row r="563" spans="1:5" ht="15">
      <c r="A563" s="70" t="str">
        <f t="shared" si="8"/>
        <v>CUNDINAMARCAGACHANCIPA</v>
      </c>
      <c r="B563" s="183">
        <v>25295</v>
      </c>
      <c r="C563" s="184" t="s">
        <v>674</v>
      </c>
      <c r="D563" s="184" t="s">
        <v>707</v>
      </c>
      <c r="E563" s="184" t="s">
        <v>1221</v>
      </c>
    </row>
    <row r="564" spans="1:5" ht="15">
      <c r="A564" s="70" t="str">
        <f t="shared" si="8"/>
        <v>CUNDINAMARCAGACHETA</v>
      </c>
      <c r="B564" s="183">
        <v>25297</v>
      </c>
      <c r="C564" s="184" t="s">
        <v>674</v>
      </c>
      <c r="D564" s="184" t="s">
        <v>708</v>
      </c>
      <c r="E564" s="184" t="s">
        <v>1221</v>
      </c>
    </row>
    <row r="565" spans="1:5" ht="15">
      <c r="A565" s="70" t="str">
        <f t="shared" si="8"/>
        <v>CUNDINAMARCAGAMA</v>
      </c>
      <c r="B565" s="183">
        <v>25299</v>
      </c>
      <c r="C565" s="184" t="s">
        <v>674</v>
      </c>
      <c r="D565" s="184" t="s">
        <v>709</v>
      </c>
      <c r="E565" s="184" t="s">
        <v>1221</v>
      </c>
    </row>
    <row r="566" spans="1:5" ht="15">
      <c r="A566" s="70" t="str">
        <f t="shared" si="8"/>
        <v>CUNDINAMARCAGIRARDOT</v>
      </c>
      <c r="B566" s="183">
        <v>25307</v>
      </c>
      <c r="C566" s="184" t="s">
        <v>674</v>
      </c>
      <c r="D566" s="184" t="s">
        <v>710</v>
      </c>
      <c r="E566" s="184" t="s">
        <v>1222</v>
      </c>
    </row>
    <row r="567" spans="1:5" ht="15">
      <c r="A567" s="70" t="str">
        <f t="shared" si="8"/>
        <v>CUNDINAMARCAGRANADA</v>
      </c>
      <c r="B567" s="183">
        <v>25312</v>
      </c>
      <c r="C567" s="184" t="s">
        <v>674</v>
      </c>
      <c r="D567" s="184" t="s">
        <v>221</v>
      </c>
      <c r="E567" s="184" t="s">
        <v>1221</v>
      </c>
    </row>
    <row r="568" spans="1:5" ht="15">
      <c r="A568" s="70" t="str">
        <f t="shared" si="8"/>
        <v>CUNDINAMARCAGUACHETA</v>
      </c>
      <c r="B568" s="183">
        <v>25317</v>
      </c>
      <c r="C568" s="184" t="s">
        <v>674</v>
      </c>
      <c r="D568" s="184" t="s">
        <v>711</v>
      </c>
      <c r="E568" s="184" t="s">
        <v>1221</v>
      </c>
    </row>
    <row r="569" spans="1:5" ht="15">
      <c r="A569" s="70" t="str">
        <f t="shared" si="8"/>
        <v>CUNDINAMARCAGUADUAS</v>
      </c>
      <c r="B569" s="187">
        <v>25320</v>
      </c>
      <c r="C569" s="184" t="s">
        <v>674</v>
      </c>
      <c r="D569" s="184" t="s">
        <v>712</v>
      </c>
      <c r="E569" s="184" t="s">
        <v>1221</v>
      </c>
    </row>
    <row r="570" spans="1:5" ht="15">
      <c r="A570" s="70" t="str">
        <f t="shared" si="8"/>
        <v>CUNDINAMARCAGUASCA</v>
      </c>
      <c r="B570" s="183">
        <v>25322</v>
      </c>
      <c r="C570" s="184" t="s">
        <v>674</v>
      </c>
      <c r="D570" s="184" t="s">
        <v>713</v>
      </c>
      <c r="E570" s="184" t="s">
        <v>1221</v>
      </c>
    </row>
    <row r="571" spans="1:5" ht="15">
      <c r="A571" s="70" t="str">
        <f t="shared" si="8"/>
        <v>CUNDINAMARCAGUATAQUI</v>
      </c>
      <c r="B571" s="183">
        <v>25324</v>
      </c>
      <c r="C571" s="184" t="s">
        <v>674</v>
      </c>
      <c r="D571" s="184" t="s">
        <v>714</v>
      </c>
      <c r="E571" s="184" t="s">
        <v>1221</v>
      </c>
    </row>
    <row r="572" spans="1:5" ht="15">
      <c r="A572" s="70" t="str">
        <f t="shared" si="8"/>
        <v>CUNDINAMARCAGUATAVITA</v>
      </c>
      <c r="B572" s="183">
        <v>25326</v>
      </c>
      <c r="C572" s="184" t="s">
        <v>674</v>
      </c>
      <c r="D572" s="184" t="s">
        <v>715</v>
      </c>
      <c r="E572" s="184" t="s">
        <v>1221</v>
      </c>
    </row>
    <row r="573" spans="1:5" ht="15">
      <c r="A573" s="70" t="str">
        <f t="shared" si="8"/>
        <v>CUNDINAMARCAGUAYABAL DE SIQUIMA</v>
      </c>
      <c r="B573" s="183">
        <v>25328</v>
      </c>
      <c r="C573" s="184" t="s">
        <v>674</v>
      </c>
      <c r="D573" s="184" t="s">
        <v>716</v>
      </c>
      <c r="E573" s="184" t="s">
        <v>1221</v>
      </c>
    </row>
    <row r="574" spans="1:5" ht="15">
      <c r="A574" s="70" t="str">
        <f t="shared" si="8"/>
        <v>CUNDINAMARCAGUAYABETAL</v>
      </c>
      <c r="B574" s="183">
        <v>25335</v>
      </c>
      <c r="C574" s="184" t="s">
        <v>674</v>
      </c>
      <c r="D574" s="184" t="s">
        <v>717</v>
      </c>
      <c r="E574" s="184" t="s">
        <v>1221</v>
      </c>
    </row>
    <row r="575" spans="1:5" ht="15">
      <c r="A575" s="70" t="str">
        <f t="shared" si="8"/>
        <v>CUNDINAMARCAGUTIERREZ</v>
      </c>
      <c r="B575" s="183">
        <v>25339</v>
      </c>
      <c r="C575" s="184" t="s">
        <v>674</v>
      </c>
      <c r="D575" s="184" t="s">
        <v>718</v>
      </c>
      <c r="E575" s="184" t="s">
        <v>1221</v>
      </c>
    </row>
    <row r="576" spans="1:5" ht="15">
      <c r="A576" s="70" t="str">
        <f t="shared" si="8"/>
        <v>CUNDINAMARCAJERUSALEN</v>
      </c>
      <c r="B576" s="183">
        <v>25368</v>
      </c>
      <c r="C576" s="184" t="s">
        <v>674</v>
      </c>
      <c r="D576" s="184" t="s">
        <v>719</v>
      </c>
      <c r="E576" s="184" t="s">
        <v>1221</v>
      </c>
    </row>
    <row r="577" spans="1:5" ht="15">
      <c r="A577" s="70" t="str">
        <f t="shared" si="8"/>
        <v>CUNDINAMARCAJUNIN</v>
      </c>
      <c r="B577" s="183">
        <v>25372</v>
      </c>
      <c r="C577" s="184" t="s">
        <v>674</v>
      </c>
      <c r="D577" s="184" t="s">
        <v>720</v>
      </c>
      <c r="E577" s="184" t="s">
        <v>1221</v>
      </c>
    </row>
    <row r="578" spans="1:5" ht="15">
      <c r="A578" s="70" t="str">
        <f t="shared" si="8"/>
        <v>CUNDINAMARCALA CALERA</v>
      </c>
      <c r="B578" s="183">
        <v>25377</v>
      </c>
      <c r="C578" s="184" t="s">
        <v>674</v>
      </c>
      <c r="D578" s="184" t="s">
        <v>721</v>
      </c>
      <c r="E578" s="184" t="s">
        <v>1221</v>
      </c>
    </row>
    <row r="579" spans="1:5" ht="15">
      <c r="A579" s="70" t="str">
        <f t="shared" si="8"/>
        <v>CUNDINAMARCALA MESA</v>
      </c>
      <c r="B579" s="183">
        <v>25386</v>
      </c>
      <c r="C579" s="184" t="s">
        <v>674</v>
      </c>
      <c r="D579" s="184" t="s">
        <v>722</v>
      </c>
      <c r="E579" s="184" t="s">
        <v>1221</v>
      </c>
    </row>
    <row r="580" spans="1:5" ht="15">
      <c r="A580" s="70" t="str">
        <f aca="true" t="shared" si="9" ref="A580:A643">CONCATENATE(C580,D580)</f>
        <v>CUNDINAMARCALA PALMA</v>
      </c>
      <c r="B580" s="183">
        <v>25394</v>
      </c>
      <c r="C580" s="184" t="s">
        <v>674</v>
      </c>
      <c r="D580" s="184" t="s">
        <v>723</v>
      </c>
      <c r="E580" s="184" t="s">
        <v>1221</v>
      </c>
    </row>
    <row r="581" spans="1:5" ht="15">
      <c r="A581" s="70" t="str">
        <f t="shared" si="9"/>
        <v>CUNDINAMARCALA PEÑA</v>
      </c>
      <c r="B581" s="183">
        <v>25398</v>
      </c>
      <c r="C581" s="184" t="s">
        <v>674</v>
      </c>
      <c r="D581" s="184" t="s">
        <v>724</v>
      </c>
      <c r="E581" s="184" t="s">
        <v>1221</v>
      </c>
    </row>
    <row r="582" spans="1:5" ht="15">
      <c r="A582" s="70" t="str">
        <f t="shared" si="9"/>
        <v>CUNDINAMARCALA VEGA</v>
      </c>
      <c r="B582" s="183">
        <v>25402</v>
      </c>
      <c r="C582" s="184" t="s">
        <v>674</v>
      </c>
      <c r="D582" s="184" t="s">
        <v>568</v>
      </c>
      <c r="E582" s="184" t="s">
        <v>1221</v>
      </c>
    </row>
    <row r="583" spans="1:5" ht="15">
      <c r="A583" s="70" t="str">
        <f t="shared" si="9"/>
        <v>CUNDINAMARCALENGUAZAQUE</v>
      </c>
      <c r="B583" s="183">
        <v>25407</v>
      </c>
      <c r="C583" s="184" t="s">
        <v>674</v>
      </c>
      <c r="D583" s="184" t="s">
        <v>725</v>
      </c>
      <c r="E583" s="184" t="s">
        <v>1221</v>
      </c>
    </row>
    <row r="584" spans="1:5" ht="15">
      <c r="A584" s="70" t="str">
        <f t="shared" si="9"/>
        <v>CUNDINAMARCAMACHETA</v>
      </c>
      <c r="B584" s="183">
        <v>25426</v>
      </c>
      <c r="C584" s="184" t="s">
        <v>674</v>
      </c>
      <c r="D584" s="184" t="s">
        <v>726</v>
      </c>
      <c r="E584" s="184" t="s">
        <v>1221</v>
      </c>
    </row>
    <row r="585" spans="1:5" ht="15">
      <c r="A585" s="70" t="str">
        <f t="shared" si="9"/>
        <v>CUNDINAMARCAMADRID</v>
      </c>
      <c r="B585" s="183">
        <v>25430</v>
      </c>
      <c r="C585" s="184" t="s">
        <v>674</v>
      </c>
      <c r="D585" s="184" t="s">
        <v>727</v>
      </c>
      <c r="E585" s="184" t="s">
        <v>1221</v>
      </c>
    </row>
    <row r="586" spans="1:5" ht="15">
      <c r="A586" s="70" t="str">
        <f t="shared" si="9"/>
        <v>CUNDINAMARCAMANTA</v>
      </c>
      <c r="B586" s="183">
        <v>25436</v>
      </c>
      <c r="C586" s="184" t="s">
        <v>674</v>
      </c>
      <c r="D586" s="184" t="s">
        <v>728</v>
      </c>
      <c r="E586" s="184" t="s">
        <v>1221</v>
      </c>
    </row>
    <row r="587" spans="1:5" ht="15">
      <c r="A587" s="70" t="str">
        <f t="shared" si="9"/>
        <v>CUNDINAMARCAMEDINA</v>
      </c>
      <c r="B587" s="183">
        <v>25438</v>
      </c>
      <c r="C587" s="184" t="s">
        <v>674</v>
      </c>
      <c r="D587" s="184" t="s">
        <v>729</v>
      </c>
      <c r="E587" s="184" t="s">
        <v>1221</v>
      </c>
    </row>
    <row r="588" spans="1:5" ht="15">
      <c r="A588" s="70" t="str">
        <f t="shared" si="9"/>
        <v>CUNDINAMARCAMOSQUERA</v>
      </c>
      <c r="B588" s="183">
        <v>25473</v>
      </c>
      <c r="C588" s="184" t="s">
        <v>674</v>
      </c>
      <c r="D588" s="184" t="s">
        <v>730</v>
      </c>
      <c r="E588" s="184" t="s">
        <v>1221</v>
      </c>
    </row>
    <row r="589" spans="1:5" ht="15">
      <c r="A589" s="70" t="str">
        <f t="shared" si="9"/>
        <v>CUNDINAMARCANARIÑO</v>
      </c>
      <c r="B589" s="183">
        <v>25483</v>
      </c>
      <c r="C589" s="184" t="s">
        <v>674</v>
      </c>
      <c r="D589" s="184" t="s">
        <v>242</v>
      </c>
      <c r="E589" s="184" t="s">
        <v>1221</v>
      </c>
    </row>
    <row r="590" spans="1:5" ht="15">
      <c r="A590" s="70" t="str">
        <f t="shared" si="9"/>
        <v>CUNDINAMARCANEMOCON</v>
      </c>
      <c r="B590" s="183">
        <v>25486</v>
      </c>
      <c r="C590" s="184" t="s">
        <v>674</v>
      </c>
      <c r="D590" s="184" t="s">
        <v>731</v>
      </c>
      <c r="E590" s="184" t="s">
        <v>1221</v>
      </c>
    </row>
    <row r="591" spans="1:5" ht="15">
      <c r="A591" s="70" t="str">
        <f t="shared" si="9"/>
        <v>CUNDINAMARCANILO</v>
      </c>
      <c r="B591" s="183">
        <v>25488</v>
      </c>
      <c r="C591" s="184" t="s">
        <v>674</v>
      </c>
      <c r="D591" s="184" t="s">
        <v>732</v>
      </c>
      <c r="E591" s="184" t="s">
        <v>1221</v>
      </c>
    </row>
    <row r="592" spans="1:5" ht="15">
      <c r="A592" s="70" t="str">
        <f t="shared" si="9"/>
        <v>CUNDINAMARCANIMAIMA</v>
      </c>
      <c r="B592" s="183">
        <v>25489</v>
      </c>
      <c r="C592" s="184" t="s">
        <v>674</v>
      </c>
      <c r="D592" s="184" t="s">
        <v>733</v>
      </c>
      <c r="E592" s="184" t="s">
        <v>1221</v>
      </c>
    </row>
    <row r="593" spans="1:5" ht="15">
      <c r="A593" s="70" t="str">
        <f t="shared" si="9"/>
        <v>CUNDINAMARCANOCAIMA</v>
      </c>
      <c r="B593" s="183">
        <v>25491</v>
      </c>
      <c r="C593" s="184" t="s">
        <v>674</v>
      </c>
      <c r="D593" s="184" t="s">
        <v>734</v>
      </c>
      <c r="E593" s="184" t="s">
        <v>1221</v>
      </c>
    </row>
    <row r="594" spans="1:5" ht="15">
      <c r="A594" s="70" t="str">
        <f t="shared" si="9"/>
        <v>CUNDINAMARCAPACHO</v>
      </c>
      <c r="B594" s="183">
        <v>25513</v>
      </c>
      <c r="C594" s="184" t="s">
        <v>674</v>
      </c>
      <c r="D594" s="184" t="s">
        <v>735</v>
      </c>
      <c r="E594" s="184" t="s">
        <v>1221</v>
      </c>
    </row>
    <row r="595" spans="1:5" ht="15">
      <c r="A595" s="70" t="str">
        <f t="shared" si="9"/>
        <v>CUNDINAMARCAPAIME</v>
      </c>
      <c r="B595" s="183">
        <v>25518</v>
      </c>
      <c r="C595" s="184" t="s">
        <v>674</v>
      </c>
      <c r="D595" s="184" t="s">
        <v>736</v>
      </c>
      <c r="E595" s="184" t="s">
        <v>1221</v>
      </c>
    </row>
    <row r="596" spans="1:5" ht="15">
      <c r="A596" s="70" t="str">
        <f t="shared" si="9"/>
        <v>CUNDINAMARCAPANDI</v>
      </c>
      <c r="B596" s="183">
        <v>25524</v>
      </c>
      <c r="C596" s="184" t="s">
        <v>674</v>
      </c>
      <c r="D596" s="184" t="s">
        <v>737</v>
      </c>
      <c r="E596" s="184" t="s">
        <v>1221</v>
      </c>
    </row>
    <row r="597" spans="1:5" ht="15">
      <c r="A597" s="70" t="str">
        <f t="shared" si="9"/>
        <v>CUNDINAMARCAPARATEBUENO</v>
      </c>
      <c r="B597" s="183">
        <v>25530</v>
      </c>
      <c r="C597" s="184" t="s">
        <v>674</v>
      </c>
      <c r="D597" s="184" t="s">
        <v>738</v>
      </c>
      <c r="E597" s="184" t="s">
        <v>1221</v>
      </c>
    </row>
    <row r="598" spans="1:5" ht="15">
      <c r="A598" s="70" t="str">
        <f t="shared" si="9"/>
        <v>CUNDINAMARCAPASCA</v>
      </c>
      <c r="B598" s="183">
        <v>25535</v>
      </c>
      <c r="C598" s="184" t="s">
        <v>674</v>
      </c>
      <c r="D598" s="184" t="s">
        <v>739</v>
      </c>
      <c r="E598" s="184" t="s">
        <v>1221</v>
      </c>
    </row>
    <row r="599" spans="1:5" ht="15">
      <c r="A599" s="70" t="str">
        <f t="shared" si="9"/>
        <v>CUNDINAMARCAPUERTO SALGAR</v>
      </c>
      <c r="B599" s="183">
        <v>25572</v>
      </c>
      <c r="C599" s="184" t="s">
        <v>674</v>
      </c>
      <c r="D599" s="184" t="s">
        <v>740</v>
      </c>
      <c r="E599" s="184" t="s">
        <v>1221</v>
      </c>
    </row>
    <row r="600" spans="1:5" ht="15">
      <c r="A600" s="70" t="str">
        <f t="shared" si="9"/>
        <v>CUNDINAMARCAPULI</v>
      </c>
      <c r="B600" s="183">
        <v>25580</v>
      </c>
      <c r="C600" s="184" t="s">
        <v>674</v>
      </c>
      <c r="D600" s="184" t="s">
        <v>741</v>
      </c>
      <c r="E600" s="184" t="s">
        <v>1221</v>
      </c>
    </row>
    <row r="601" spans="1:5" ht="15">
      <c r="A601" s="70" t="str">
        <f t="shared" si="9"/>
        <v>CUNDINAMARCAQUEBRADANEGRA</v>
      </c>
      <c r="B601" s="183">
        <v>25592</v>
      </c>
      <c r="C601" s="184" t="s">
        <v>674</v>
      </c>
      <c r="D601" s="184" t="s">
        <v>742</v>
      </c>
      <c r="E601" s="184" t="s">
        <v>1221</v>
      </c>
    </row>
    <row r="602" spans="1:5" ht="15">
      <c r="A602" s="70" t="str">
        <f t="shared" si="9"/>
        <v>CUNDINAMARCAQUETAME</v>
      </c>
      <c r="B602" s="183">
        <v>25594</v>
      </c>
      <c r="C602" s="184" t="s">
        <v>674</v>
      </c>
      <c r="D602" s="184" t="s">
        <v>743</v>
      </c>
      <c r="E602" s="184" t="s">
        <v>1221</v>
      </c>
    </row>
    <row r="603" spans="1:5" ht="15">
      <c r="A603" s="70" t="str">
        <f t="shared" si="9"/>
        <v>CUNDINAMARCAQUIPILE</v>
      </c>
      <c r="B603" s="183">
        <v>25596</v>
      </c>
      <c r="C603" s="184" t="s">
        <v>674</v>
      </c>
      <c r="D603" s="184" t="s">
        <v>744</v>
      </c>
      <c r="E603" s="184" t="s">
        <v>1221</v>
      </c>
    </row>
    <row r="604" spans="1:5" ht="15">
      <c r="A604" s="70" t="str">
        <f t="shared" si="9"/>
        <v>CUNDINAMARCARICAURTE</v>
      </c>
      <c r="B604" s="183">
        <v>25612</v>
      </c>
      <c r="C604" s="184" t="s">
        <v>674</v>
      </c>
      <c r="D604" s="184" t="s">
        <v>745</v>
      </c>
      <c r="E604" s="184" t="s">
        <v>1221</v>
      </c>
    </row>
    <row r="605" spans="1:5" ht="15">
      <c r="A605" s="70" t="str">
        <f t="shared" si="9"/>
        <v>CUNDINAMARCASAN  ANTONIO DEL  TEQUENDAMA</v>
      </c>
      <c r="B605" s="183">
        <v>25645</v>
      </c>
      <c r="C605" s="184" t="s">
        <v>674</v>
      </c>
      <c r="D605" s="184" t="s">
        <v>746</v>
      </c>
      <c r="E605" s="184" t="s">
        <v>1221</v>
      </c>
    </row>
    <row r="606" spans="1:5" ht="15">
      <c r="A606" s="70" t="str">
        <f t="shared" si="9"/>
        <v>CUNDINAMARCASAN BERNARDO</v>
      </c>
      <c r="B606" s="183">
        <v>25649</v>
      </c>
      <c r="C606" s="184" t="s">
        <v>674</v>
      </c>
      <c r="D606" s="184" t="s">
        <v>747</v>
      </c>
      <c r="E606" s="184" t="s">
        <v>1221</v>
      </c>
    </row>
    <row r="607" spans="1:5" ht="15">
      <c r="A607" s="70" t="str">
        <f t="shared" si="9"/>
        <v>CUNDINAMARCASAN CAYETANO</v>
      </c>
      <c r="B607" s="183">
        <v>25653</v>
      </c>
      <c r="C607" s="184" t="s">
        <v>674</v>
      </c>
      <c r="D607" s="184" t="s">
        <v>748</v>
      </c>
      <c r="E607" s="184" t="s">
        <v>1221</v>
      </c>
    </row>
    <row r="608" spans="1:5" ht="15">
      <c r="A608" s="70" t="str">
        <f t="shared" si="9"/>
        <v>CUNDINAMARCASAN FRANCISCO</v>
      </c>
      <c r="B608" s="183">
        <v>25658</v>
      </c>
      <c r="C608" s="184" t="s">
        <v>674</v>
      </c>
      <c r="D608" s="184" t="s">
        <v>260</v>
      </c>
      <c r="E608" s="184" t="s">
        <v>1221</v>
      </c>
    </row>
    <row r="609" spans="1:5" ht="15">
      <c r="A609" s="70" t="str">
        <f t="shared" si="9"/>
        <v>CUNDINAMARCASAN JUAN DE RIOSECO</v>
      </c>
      <c r="B609" s="183">
        <v>25662</v>
      </c>
      <c r="C609" s="184" t="s">
        <v>674</v>
      </c>
      <c r="D609" s="184" t="s">
        <v>749</v>
      </c>
      <c r="E609" s="184" t="s">
        <v>1221</v>
      </c>
    </row>
    <row r="610" spans="1:5" ht="15">
      <c r="A610" s="70" t="str">
        <f t="shared" si="9"/>
        <v>CUNDINAMARCASASAIMA</v>
      </c>
      <c r="B610" s="183">
        <v>25718</v>
      </c>
      <c r="C610" s="184" t="s">
        <v>674</v>
      </c>
      <c r="D610" s="184" t="s">
        <v>750</v>
      </c>
      <c r="E610" s="184" t="s">
        <v>1221</v>
      </c>
    </row>
    <row r="611" spans="1:5" ht="15">
      <c r="A611" s="70" t="str">
        <f t="shared" si="9"/>
        <v>CUNDINAMARCASESQUILE</v>
      </c>
      <c r="B611" s="183">
        <v>25736</v>
      </c>
      <c r="C611" s="184" t="s">
        <v>674</v>
      </c>
      <c r="D611" s="184" t="s">
        <v>751</v>
      </c>
      <c r="E611" s="184" t="s">
        <v>1221</v>
      </c>
    </row>
    <row r="612" spans="1:5" ht="15">
      <c r="A612" s="70" t="str">
        <f t="shared" si="9"/>
        <v>CUNDINAMARCASIBATE</v>
      </c>
      <c r="B612" s="183">
        <v>25740</v>
      </c>
      <c r="C612" s="184" t="s">
        <v>674</v>
      </c>
      <c r="D612" s="184" t="s">
        <v>752</v>
      </c>
      <c r="E612" s="184" t="s">
        <v>1221</v>
      </c>
    </row>
    <row r="613" spans="1:5" ht="15">
      <c r="A613" s="70" t="str">
        <f t="shared" si="9"/>
        <v>CUNDINAMARCASILVANIA</v>
      </c>
      <c r="B613" s="183">
        <v>25743</v>
      </c>
      <c r="C613" s="184" t="s">
        <v>674</v>
      </c>
      <c r="D613" s="184" t="s">
        <v>753</v>
      </c>
      <c r="E613" s="184" t="s">
        <v>1221</v>
      </c>
    </row>
    <row r="614" spans="1:5" ht="15">
      <c r="A614" s="70" t="str">
        <f t="shared" si="9"/>
        <v>CUNDINAMARCASIMIJACA</v>
      </c>
      <c r="B614" s="183">
        <v>25745</v>
      </c>
      <c r="C614" s="184" t="s">
        <v>674</v>
      </c>
      <c r="D614" s="184" t="s">
        <v>754</v>
      </c>
      <c r="E614" s="184" t="s">
        <v>1221</v>
      </c>
    </row>
    <row r="615" spans="1:5" ht="15">
      <c r="A615" s="70" t="str">
        <f t="shared" si="9"/>
        <v>CUNDINAMARCASOACHA</v>
      </c>
      <c r="B615" s="183">
        <v>25754</v>
      </c>
      <c r="C615" s="184" t="s">
        <v>674</v>
      </c>
      <c r="D615" s="184" t="s">
        <v>755</v>
      </c>
      <c r="E615" s="184" t="s">
        <v>1221</v>
      </c>
    </row>
    <row r="616" spans="1:5" ht="15">
      <c r="A616" s="70" t="str">
        <f t="shared" si="9"/>
        <v>CUNDINAMARCASOPO</v>
      </c>
      <c r="B616" s="183">
        <v>25758</v>
      </c>
      <c r="C616" s="184" t="s">
        <v>674</v>
      </c>
      <c r="D616" s="184" t="s">
        <v>756</v>
      </c>
      <c r="E616" s="184" t="s">
        <v>1221</v>
      </c>
    </row>
    <row r="617" spans="1:5" ht="15">
      <c r="A617" s="70" t="str">
        <f t="shared" si="9"/>
        <v>CUNDINAMARCASUBACHOQUE</v>
      </c>
      <c r="B617" s="183">
        <v>25769</v>
      </c>
      <c r="C617" s="184" t="s">
        <v>674</v>
      </c>
      <c r="D617" s="184" t="s">
        <v>757</v>
      </c>
      <c r="E617" s="184" t="s">
        <v>1221</v>
      </c>
    </row>
    <row r="618" spans="1:5" ht="15">
      <c r="A618" s="70" t="str">
        <f t="shared" si="9"/>
        <v>CUNDINAMARCASUESCA</v>
      </c>
      <c r="B618" s="183">
        <v>25772</v>
      </c>
      <c r="C618" s="184" t="s">
        <v>674</v>
      </c>
      <c r="D618" s="184" t="s">
        <v>758</v>
      </c>
      <c r="E618" s="184" t="s">
        <v>1221</v>
      </c>
    </row>
    <row r="619" spans="1:5" ht="15">
      <c r="A619" s="70" t="str">
        <f t="shared" si="9"/>
        <v>CUNDINAMARCASUPATA</v>
      </c>
      <c r="B619" s="183">
        <v>25777</v>
      </c>
      <c r="C619" s="184" t="s">
        <v>674</v>
      </c>
      <c r="D619" s="184" t="s">
        <v>759</v>
      </c>
      <c r="E619" s="184" t="s">
        <v>1221</v>
      </c>
    </row>
    <row r="620" spans="1:5" ht="15">
      <c r="A620" s="70" t="str">
        <f t="shared" si="9"/>
        <v>CUNDINAMARCASUSA</v>
      </c>
      <c r="B620" s="183">
        <v>25779</v>
      </c>
      <c r="C620" s="184" t="s">
        <v>674</v>
      </c>
      <c r="D620" s="184" t="s">
        <v>760</v>
      </c>
      <c r="E620" s="184" t="s">
        <v>1221</v>
      </c>
    </row>
    <row r="621" spans="1:5" ht="15">
      <c r="A621" s="70" t="str">
        <f t="shared" si="9"/>
        <v>CUNDINAMARCASUTATAUSA</v>
      </c>
      <c r="B621" s="183">
        <v>25781</v>
      </c>
      <c r="C621" s="184" t="s">
        <v>674</v>
      </c>
      <c r="D621" s="184" t="s">
        <v>761</v>
      </c>
      <c r="E621" s="184" t="s">
        <v>1221</v>
      </c>
    </row>
    <row r="622" spans="1:5" ht="15">
      <c r="A622" s="70" t="str">
        <f t="shared" si="9"/>
        <v>CUNDINAMARCATABIO</v>
      </c>
      <c r="B622" s="183">
        <v>25785</v>
      </c>
      <c r="C622" s="184" t="s">
        <v>674</v>
      </c>
      <c r="D622" s="184" t="s">
        <v>762</v>
      </c>
      <c r="E622" s="184" t="s">
        <v>1221</v>
      </c>
    </row>
    <row r="623" spans="1:5" ht="15">
      <c r="A623" s="70" t="str">
        <f t="shared" si="9"/>
        <v>CUNDINAMARCATAUSA</v>
      </c>
      <c r="B623" s="183">
        <v>25793</v>
      </c>
      <c r="C623" s="184" t="s">
        <v>674</v>
      </c>
      <c r="D623" s="184" t="s">
        <v>763</v>
      </c>
      <c r="E623" s="184" t="s">
        <v>1221</v>
      </c>
    </row>
    <row r="624" spans="1:5" ht="15">
      <c r="A624" s="70" t="str">
        <f t="shared" si="9"/>
        <v>CUNDINAMARCATENA</v>
      </c>
      <c r="B624" s="183">
        <v>25797</v>
      </c>
      <c r="C624" s="184" t="s">
        <v>674</v>
      </c>
      <c r="D624" s="184" t="s">
        <v>764</v>
      </c>
      <c r="E624" s="184" t="s">
        <v>1221</v>
      </c>
    </row>
    <row r="625" spans="1:5" ht="15">
      <c r="A625" s="70" t="str">
        <f t="shared" si="9"/>
        <v>CUNDINAMARCATENJO</v>
      </c>
      <c r="B625" s="183">
        <v>25799</v>
      </c>
      <c r="C625" s="184" t="s">
        <v>674</v>
      </c>
      <c r="D625" s="184" t="s">
        <v>765</v>
      </c>
      <c r="E625" s="184" t="s">
        <v>1221</v>
      </c>
    </row>
    <row r="626" spans="1:5" ht="15">
      <c r="A626" s="70" t="str">
        <f t="shared" si="9"/>
        <v>CUNDINAMARCATIBACUY</v>
      </c>
      <c r="B626" s="183">
        <v>25805</v>
      </c>
      <c r="C626" s="184" t="s">
        <v>674</v>
      </c>
      <c r="D626" s="184" t="s">
        <v>766</v>
      </c>
      <c r="E626" s="184" t="s">
        <v>1221</v>
      </c>
    </row>
    <row r="627" spans="1:5" ht="15">
      <c r="A627" s="70" t="str">
        <f t="shared" si="9"/>
        <v>CUNDINAMARCATIBIRITA</v>
      </c>
      <c r="B627" s="183">
        <v>25807</v>
      </c>
      <c r="C627" s="184" t="s">
        <v>674</v>
      </c>
      <c r="D627" s="184" t="s">
        <v>767</v>
      </c>
      <c r="E627" s="184" t="s">
        <v>1221</v>
      </c>
    </row>
    <row r="628" spans="1:5" ht="15">
      <c r="A628" s="70" t="str">
        <f t="shared" si="9"/>
        <v>CUNDINAMARCATOCAIMA</v>
      </c>
      <c r="B628" s="183">
        <v>25815</v>
      </c>
      <c r="C628" s="184" t="s">
        <v>674</v>
      </c>
      <c r="D628" s="184" t="s">
        <v>768</v>
      </c>
      <c r="E628" s="184" t="s">
        <v>1221</v>
      </c>
    </row>
    <row r="629" spans="1:5" ht="15">
      <c r="A629" s="70" t="str">
        <f t="shared" si="9"/>
        <v>CUNDINAMARCATOCANCIPA</v>
      </c>
      <c r="B629" s="183">
        <v>25817</v>
      </c>
      <c r="C629" s="184" t="s">
        <v>674</v>
      </c>
      <c r="D629" s="184" t="s">
        <v>769</v>
      </c>
      <c r="E629" s="184" t="s">
        <v>1221</v>
      </c>
    </row>
    <row r="630" spans="1:5" ht="15">
      <c r="A630" s="70" t="str">
        <f t="shared" si="9"/>
        <v>CUNDINAMARCATOPAIPI</v>
      </c>
      <c r="B630" s="183">
        <v>25823</v>
      </c>
      <c r="C630" s="184" t="s">
        <v>674</v>
      </c>
      <c r="D630" s="184" t="s">
        <v>770</v>
      </c>
      <c r="E630" s="184" t="s">
        <v>1221</v>
      </c>
    </row>
    <row r="631" spans="1:5" ht="15">
      <c r="A631" s="70" t="str">
        <f t="shared" si="9"/>
        <v>CUNDINAMARCAUBALA</v>
      </c>
      <c r="B631" s="183">
        <v>25839</v>
      </c>
      <c r="C631" s="184" t="s">
        <v>674</v>
      </c>
      <c r="D631" s="184" t="s">
        <v>771</v>
      </c>
      <c r="E631" s="184" t="s">
        <v>1221</v>
      </c>
    </row>
    <row r="632" spans="1:5" ht="15">
      <c r="A632" s="70" t="str">
        <f t="shared" si="9"/>
        <v>CUNDINAMARCAUBAQUE</v>
      </c>
      <c r="B632" s="183">
        <v>25841</v>
      </c>
      <c r="C632" s="184" t="s">
        <v>674</v>
      </c>
      <c r="D632" s="184" t="s">
        <v>772</v>
      </c>
      <c r="E632" s="184" t="s">
        <v>1221</v>
      </c>
    </row>
    <row r="633" spans="1:5" ht="15">
      <c r="A633" s="70" t="str">
        <f t="shared" si="9"/>
        <v>CUNDINAMARCAUBATE</v>
      </c>
      <c r="B633" s="183">
        <v>25843</v>
      </c>
      <c r="C633" s="184" t="s">
        <v>674</v>
      </c>
      <c r="D633" s="184" t="s">
        <v>773</v>
      </c>
      <c r="E633" s="184" t="s">
        <v>1221</v>
      </c>
    </row>
    <row r="634" spans="1:5" ht="15">
      <c r="A634" s="70" t="str">
        <f t="shared" si="9"/>
        <v>CUNDINAMARCAUNE</v>
      </c>
      <c r="B634" s="183">
        <v>25845</v>
      </c>
      <c r="C634" s="184" t="s">
        <v>674</v>
      </c>
      <c r="D634" s="184" t="s">
        <v>774</v>
      </c>
      <c r="E634" s="184" t="s">
        <v>1221</v>
      </c>
    </row>
    <row r="635" spans="1:5" ht="15">
      <c r="A635" s="70" t="str">
        <f t="shared" si="9"/>
        <v>CUNDINAMARCAUTICA</v>
      </c>
      <c r="B635" s="183">
        <v>25851</v>
      </c>
      <c r="C635" s="184" t="s">
        <v>674</v>
      </c>
      <c r="D635" s="184" t="s">
        <v>775</v>
      </c>
      <c r="E635" s="184" t="s">
        <v>1221</v>
      </c>
    </row>
    <row r="636" spans="1:5" ht="15">
      <c r="A636" s="70" t="str">
        <f t="shared" si="9"/>
        <v>CUNDINAMARCAVENECIA (OSPINA PEREZ)</v>
      </c>
      <c r="B636" s="183">
        <v>25506</v>
      </c>
      <c r="C636" s="184" t="s">
        <v>674</v>
      </c>
      <c r="D636" s="184" t="s">
        <v>776</v>
      </c>
      <c r="E636" s="184" t="s">
        <v>1221</v>
      </c>
    </row>
    <row r="637" spans="1:5" ht="15">
      <c r="A637" s="70" t="str">
        <f t="shared" si="9"/>
        <v>CUNDINAMARCAVERGARA</v>
      </c>
      <c r="B637" s="183">
        <v>25862</v>
      </c>
      <c r="C637" s="184" t="s">
        <v>674</v>
      </c>
      <c r="D637" s="184" t="s">
        <v>777</v>
      </c>
      <c r="E637" s="184" t="s">
        <v>1221</v>
      </c>
    </row>
    <row r="638" spans="1:5" ht="15">
      <c r="A638" s="70" t="str">
        <f t="shared" si="9"/>
        <v>CUNDINAMARCAVIANI</v>
      </c>
      <c r="B638" s="183">
        <v>25867</v>
      </c>
      <c r="C638" s="184" t="s">
        <v>674</v>
      </c>
      <c r="D638" s="184" t="s">
        <v>778</v>
      </c>
      <c r="E638" s="184" t="s">
        <v>1221</v>
      </c>
    </row>
    <row r="639" spans="1:5" ht="15">
      <c r="A639" s="70" t="str">
        <f t="shared" si="9"/>
        <v>CUNDINAMARCAVILLAGOMEZ</v>
      </c>
      <c r="B639" s="183">
        <v>25871</v>
      </c>
      <c r="C639" s="184" t="s">
        <v>674</v>
      </c>
      <c r="D639" s="184" t="s">
        <v>779</v>
      </c>
      <c r="E639" s="184" t="s">
        <v>1221</v>
      </c>
    </row>
    <row r="640" spans="1:5" ht="15">
      <c r="A640" s="70" t="str">
        <f t="shared" si="9"/>
        <v>CUNDINAMARCAVILLAPINZON</v>
      </c>
      <c r="B640" s="183">
        <v>25873</v>
      </c>
      <c r="C640" s="184" t="s">
        <v>674</v>
      </c>
      <c r="D640" s="184" t="s">
        <v>780</v>
      </c>
      <c r="E640" s="184" t="s">
        <v>1221</v>
      </c>
    </row>
    <row r="641" spans="1:5" ht="15">
      <c r="A641" s="70" t="str">
        <f t="shared" si="9"/>
        <v>CUNDINAMARCAVILLETA</v>
      </c>
      <c r="B641" s="183">
        <v>25875</v>
      </c>
      <c r="C641" s="184" t="s">
        <v>674</v>
      </c>
      <c r="D641" s="184" t="s">
        <v>781</v>
      </c>
      <c r="E641" s="184" t="s">
        <v>1221</v>
      </c>
    </row>
    <row r="642" spans="1:5" ht="15">
      <c r="A642" s="70" t="str">
        <f t="shared" si="9"/>
        <v>CUNDINAMARCAVIOTA</v>
      </c>
      <c r="B642" s="183">
        <v>25878</v>
      </c>
      <c r="C642" s="184" t="s">
        <v>674</v>
      </c>
      <c r="D642" s="184" t="s">
        <v>782</v>
      </c>
      <c r="E642" s="184" t="s">
        <v>1221</v>
      </c>
    </row>
    <row r="643" spans="1:5" ht="15">
      <c r="A643" s="70" t="str">
        <f t="shared" si="9"/>
        <v>CUNDINAMARCAYACOPI</v>
      </c>
      <c r="B643" s="183">
        <v>25885</v>
      </c>
      <c r="C643" s="184" t="s">
        <v>674</v>
      </c>
      <c r="D643" s="184" t="s">
        <v>783</v>
      </c>
      <c r="E643" s="184" t="s">
        <v>1221</v>
      </c>
    </row>
    <row r="644" spans="1:5" ht="15">
      <c r="A644" s="70" t="str">
        <f aca="true" t="shared" si="10" ref="A644:A707">CONCATENATE(C644,D644)</f>
        <v>CUNDINAMARCAZIPACON</v>
      </c>
      <c r="B644" s="183">
        <v>25898</v>
      </c>
      <c r="C644" s="184" t="s">
        <v>674</v>
      </c>
      <c r="D644" s="184" t="s">
        <v>784</v>
      </c>
      <c r="E644" s="184" t="s">
        <v>1221</v>
      </c>
    </row>
    <row r="645" spans="1:5" ht="15">
      <c r="A645" s="70" t="str">
        <f t="shared" si="10"/>
        <v>CUNDINAMARCAZIPAQUIRA</v>
      </c>
      <c r="B645" s="183">
        <v>25899</v>
      </c>
      <c r="C645" s="184" t="s">
        <v>674</v>
      </c>
      <c r="D645" s="184" t="s">
        <v>785</v>
      </c>
      <c r="E645" s="184" t="s">
        <v>1221</v>
      </c>
    </row>
    <row r="646" spans="1:5" ht="15">
      <c r="A646" s="70" t="str">
        <f t="shared" si="10"/>
        <v>GUAINIACD. BARRANCO MINA</v>
      </c>
      <c r="B646" s="183">
        <v>94343</v>
      </c>
      <c r="C646" s="184" t="s">
        <v>786</v>
      </c>
      <c r="D646" s="184" t="s">
        <v>787</v>
      </c>
      <c r="E646" s="184" t="s">
        <v>1221</v>
      </c>
    </row>
    <row r="647" spans="1:5" ht="15">
      <c r="A647" s="70" t="str">
        <f t="shared" si="10"/>
        <v>GUAINIACD. CACAHUAL</v>
      </c>
      <c r="B647" s="183">
        <v>94886</v>
      </c>
      <c r="C647" s="184" t="s">
        <v>786</v>
      </c>
      <c r="D647" s="184" t="s">
        <v>788</v>
      </c>
      <c r="E647" s="184" t="s">
        <v>1221</v>
      </c>
    </row>
    <row r="648" spans="1:5" ht="15">
      <c r="A648" s="70" t="str">
        <f t="shared" si="10"/>
        <v>GUAINIACD. LA GUADALUPE</v>
      </c>
      <c r="B648" s="183">
        <v>94885</v>
      </c>
      <c r="C648" s="184" t="s">
        <v>786</v>
      </c>
      <c r="D648" s="184" t="s">
        <v>789</v>
      </c>
      <c r="E648" s="184" t="s">
        <v>1221</v>
      </c>
    </row>
    <row r="649" spans="1:5" ht="15">
      <c r="A649" s="70" t="str">
        <f t="shared" si="10"/>
        <v>GUAINIACD. MAPIRIPAN</v>
      </c>
      <c r="B649" s="183">
        <v>94663</v>
      </c>
      <c r="C649" s="184" t="s">
        <v>786</v>
      </c>
      <c r="D649" s="184" t="s">
        <v>790</v>
      </c>
      <c r="E649" s="184" t="s">
        <v>1221</v>
      </c>
    </row>
    <row r="650" spans="1:5" ht="15">
      <c r="A650" s="70" t="str">
        <f t="shared" si="10"/>
        <v>GUAINIACD. MORICHAL</v>
      </c>
      <c r="B650" s="183">
        <v>94888</v>
      </c>
      <c r="C650" s="184" t="s">
        <v>786</v>
      </c>
      <c r="D650" s="184" t="s">
        <v>791</v>
      </c>
      <c r="E650" s="184" t="s">
        <v>1221</v>
      </c>
    </row>
    <row r="651" spans="1:5" ht="15">
      <c r="A651" s="70" t="str">
        <f t="shared" si="10"/>
        <v>GUAINIACD. PANA PANA</v>
      </c>
      <c r="B651" s="183">
        <v>94887</v>
      </c>
      <c r="C651" s="184" t="s">
        <v>786</v>
      </c>
      <c r="D651" s="184" t="s">
        <v>792</v>
      </c>
      <c r="E651" s="184" t="s">
        <v>1221</v>
      </c>
    </row>
    <row r="652" spans="1:5" ht="15">
      <c r="A652" s="70" t="str">
        <f t="shared" si="10"/>
        <v>GUAINIACD. PUERTO COLOMBIA</v>
      </c>
      <c r="B652" s="183">
        <v>94884</v>
      </c>
      <c r="C652" s="184" t="s">
        <v>786</v>
      </c>
      <c r="D652" s="184" t="s">
        <v>793</v>
      </c>
      <c r="E652" s="184" t="s">
        <v>1221</v>
      </c>
    </row>
    <row r="653" spans="1:5" ht="15">
      <c r="A653" s="70" t="str">
        <f t="shared" si="10"/>
        <v>GUAINIACD. SAN FELIPE</v>
      </c>
      <c r="B653" s="183">
        <v>94883</v>
      </c>
      <c r="C653" s="184" t="s">
        <v>786</v>
      </c>
      <c r="D653" s="184" t="s">
        <v>794</v>
      </c>
      <c r="E653" s="184" t="s">
        <v>1221</v>
      </c>
    </row>
    <row r="654" spans="1:5" ht="15">
      <c r="A654" s="70" t="str">
        <f t="shared" si="10"/>
        <v>GUAINIAGUAINIA</v>
      </c>
      <c r="B654" s="183">
        <v>94</v>
      </c>
      <c r="C654" s="184" t="s">
        <v>786</v>
      </c>
      <c r="D654" s="184" t="s">
        <v>786</v>
      </c>
      <c r="E654" s="184" t="s">
        <v>1221</v>
      </c>
    </row>
    <row r="655" spans="1:5" ht="15">
      <c r="A655" s="70" t="str">
        <f t="shared" si="10"/>
        <v>GUAINIAPUERTO INIRIDA</v>
      </c>
      <c r="B655" s="183">
        <v>94001</v>
      </c>
      <c r="C655" s="184" t="s">
        <v>786</v>
      </c>
      <c r="D655" s="184" t="s">
        <v>795</v>
      </c>
      <c r="E655" s="184" t="s">
        <v>1221</v>
      </c>
    </row>
    <row r="656" spans="1:5" ht="15">
      <c r="A656" s="70" t="str">
        <f t="shared" si="10"/>
        <v>GUAJIRAALBANIA</v>
      </c>
      <c r="B656" s="183">
        <v>44035</v>
      </c>
      <c r="C656" s="184" t="s">
        <v>796</v>
      </c>
      <c r="D656" s="184" t="s">
        <v>521</v>
      </c>
      <c r="E656" s="184" t="s">
        <v>1221</v>
      </c>
    </row>
    <row r="657" spans="1:5" ht="15">
      <c r="A657" s="70" t="str">
        <f t="shared" si="10"/>
        <v>GUAJIRABARRANCAS</v>
      </c>
      <c r="B657" s="183">
        <v>44078</v>
      </c>
      <c r="C657" s="184" t="s">
        <v>796</v>
      </c>
      <c r="D657" s="184" t="s">
        <v>797</v>
      </c>
      <c r="E657" s="184" t="s">
        <v>1221</v>
      </c>
    </row>
    <row r="658" spans="1:5" ht="15">
      <c r="A658" s="70" t="str">
        <f t="shared" si="10"/>
        <v>GUAJIRADIBULLA</v>
      </c>
      <c r="B658" s="183">
        <v>44090</v>
      </c>
      <c r="C658" s="184" t="s">
        <v>796</v>
      </c>
      <c r="D658" s="184" t="s">
        <v>798</v>
      </c>
      <c r="E658" s="184" t="s">
        <v>1221</v>
      </c>
    </row>
    <row r="659" spans="1:5" ht="15">
      <c r="A659" s="70" t="str">
        <f t="shared" si="10"/>
        <v>GUAJIRADISTRACCION</v>
      </c>
      <c r="B659" s="183">
        <v>44098</v>
      </c>
      <c r="C659" s="184" t="s">
        <v>796</v>
      </c>
      <c r="D659" s="184" t="s">
        <v>799</v>
      </c>
      <c r="E659" s="184" t="s">
        <v>1222</v>
      </c>
    </row>
    <row r="660" spans="1:5" ht="15">
      <c r="A660" s="70" t="str">
        <f t="shared" si="10"/>
        <v>GUAJIRAEL MOLINO</v>
      </c>
      <c r="B660" s="183">
        <v>44110</v>
      </c>
      <c r="C660" s="184" t="s">
        <v>796</v>
      </c>
      <c r="D660" s="184" t="s">
        <v>800</v>
      </c>
      <c r="E660" s="184" t="s">
        <v>1221</v>
      </c>
    </row>
    <row r="661" spans="1:5" ht="15">
      <c r="A661" s="70" t="str">
        <f t="shared" si="10"/>
        <v>GUAJIRAFONSECA</v>
      </c>
      <c r="B661" s="183">
        <v>44279</v>
      </c>
      <c r="C661" s="184" t="s">
        <v>796</v>
      </c>
      <c r="D661" s="184" t="s">
        <v>801</v>
      </c>
      <c r="E661" s="184" t="s">
        <v>1222</v>
      </c>
    </row>
    <row r="662" spans="1:5" ht="15">
      <c r="A662" s="70" t="str">
        <f t="shared" si="10"/>
        <v>GUAJIRAGUAJIRA</v>
      </c>
      <c r="B662" s="183">
        <v>44</v>
      </c>
      <c r="C662" s="184" t="s">
        <v>796</v>
      </c>
      <c r="D662" s="184" t="s">
        <v>796</v>
      </c>
      <c r="E662" s="184" t="s">
        <v>1221</v>
      </c>
    </row>
    <row r="663" spans="1:5" ht="15">
      <c r="A663" s="70" t="str">
        <f t="shared" si="10"/>
        <v>GUAJIRAHATONUEVO</v>
      </c>
      <c r="B663" s="183">
        <v>44378</v>
      </c>
      <c r="C663" s="184" t="s">
        <v>796</v>
      </c>
      <c r="D663" s="184" t="s">
        <v>802</v>
      </c>
      <c r="E663" s="184" t="s">
        <v>1221</v>
      </c>
    </row>
    <row r="664" spans="1:5" ht="15">
      <c r="A664" s="70" t="str">
        <f t="shared" si="10"/>
        <v>GUAJIRALA JAGUA DEL PILAR</v>
      </c>
      <c r="B664" s="183">
        <v>44420</v>
      </c>
      <c r="C664" s="184" t="s">
        <v>796</v>
      </c>
      <c r="D664" s="184" t="s">
        <v>803</v>
      </c>
      <c r="E664" s="184" t="s">
        <v>1221</v>
      </c>
    </row>
    <row r="665" spans="1:5" ht="15">
      <c r="A665" s="70" t="str">
        <f t="shared" si="10"/>
        <v>GUAJIRAMAICAO</v>
      </c>
      <c r="B665" s="183">
        <v>44430</v>
      </c>
      <c r="C665" s="184" t="s">
        <v>796</v>
      </c>
      <c r="D665" s="184" t="s">
        <v>804</v>
      </c>
      <c r="E665" s="184" t="s">
        <v>1222</v>
      </c>
    </row>
    <row r="666" spans="1:5" ht="15">
      <c r="A666" s="70" t="str">
        <f t="shared" si="10"/>
        <v>GUAJIRAMANAURE</v>
      </c>
      <c r="B666" s="183">
        <v>44560</v>
      </c>
      <c r="C666" s="184" t="s">
        <v>796</v>
      </c>
      <c r="D666" s="184" t="s">
        <v>606</v>
      </c>
      <c r="E666" s="184" t="s">
        <v>1221</v>
      </c>
    </row>
    <row r="667" spans="1:5" ht="15">
      <c r="A667" s="70" t="str">
        <f t="shared" si="10"/>
        <v>GUAJIRARIOHACHA</v>
      </c>
      <c r="B667" s="183">
        <v>44001</v>
      </c>
      <c r="C667" s="184" t="s">
        <v>796</v>
      </c>
      <c r="D667" s="184" t="s">
        <v>805</v>
      </c>
      <c r="E667" s="184" t="s">
        <v>1222</v>
      </c>
    </row>
    <row r="668" spans="1:5" ht="15">
      <c r="A668" s="70" t="str">
        <f t="shared" si="10"/>
        <v>GUAJIRASAN JUAN DEL CESAR</v>
      </c>
      <c r="B668" s="183">
        <v>44650</v>
      </c>
      <c r="C668" s="184" t="s">
        <v>796</v>
      </c>
      <c r="D668" s="184" t="s">
        <v>806</v>
      </c>
      <c r="E668" s="184" t="s">
        <v>1222</v>
      </c>
    </row>
    <row r="669" spans="1:5" ht="15">
      <c r="A669" s="70" t="str">
        <f t="shared" si="10"/>
        <v>GUAJIRAURIBIA</v>
      </c>
      <c r="B669" s="183">
        <v>44847</v>
      </c>
      <c r="C669" s="184" t="s">
        <v>796</v>
      </c>
      <c r="D669" s="184" t="s">
        <v>807</v>
      </c>
      <c r="E669" s="184" t="s">
        <v>1222</v>
      </c>
    </row>
    <row r="670" spans="1:5" ht="15">
      <c r="A670" s="70" t="str">
        <f t="shared" si="10"/>
        <v>GUAJIRAURUMITA</v>
      </c>
      <c r="B670" s="183">
        <v>44855</v>
      </c>
      <c r="C670" s="184" t="s">
        <v>796</v>
      </c>
      <c r="D670" s="184" t="s">
        <v>808</v>
      </c>
      <c r="E670" s="184" t="s">
        <v>1221</v>
      </c>
    </row>
    <row r="671" spans="1:5" ht="15">
      <c r="A671" s="70" t="str">
        <f t="shared" si="10"/>
        <v>GUAJIRAVILLANUEVA</v>
      </c>
      <c r="B671" s="183">
        <v>44874</v>
      </c>
      <c r="C671" s="184" t="s">
        <v>796</v>
      </c>
      <c r="D671" s="184" t="s">
        <v>371</v>
      </c>
      <c r="E671" s="184" t="s">
        <v>1222</v>
      </c>
    </row>
    <row r="672" spans="1:5" ht="15">
      <c r="A672" s="70" t="str">
        <f t="shared" si="10"/>
        <v>GUAVIARECALAMAR</v>
      </c>
      <c r="B672" s="183">
        <v>95015</v>
      </c>
      <c r="C672" s="184" t="s">
        <v>809</v>
      </c>
      <c r="D672" s="184" t="s">
        <v>333</v>
      </c>
      <c r="E672" s="184" t="s">
        <v>1221</v>
      </c>
    </row>
    <row r="673" spans="1:5" ht="15">
      <c r="A673" s="70" t="str">
        <f t="shared" si="10"/>
        <v>GUAVIAREEL RETORNO</v>
      </c>
      <c r="B673" s="183">
        <v>95025</v>
      </c>
      <c r="C673" s="184" t="s">
        <v>809</v>
      </c>
      <c r="D673" s="184" t="s">
        <v>810</v>
      </c>
      <c r="E673" s="184" t="s">
        <v>1221</v>
      </c>
    </row>
    <row r="674" spans="1:5" ht="15">
      <c r="A674" s="70" t="str">
        <f t="shared" si="10"/>
        <v>GUAVIAREMIRAFLORES</v>
      </c>
      <c r="B674" s="183">
        <v>95200</v>
      </c>
      <c r="C674" s="184" t="s">
        <v>809</v>
      </c>
      <c r="D674" s="184" t="s">
        <v>421</v>
      </c>
      <c r="E674" s="184" t="s">
        <v>1221</v>
      </c>
    </row>
    <row r="675" spans="1:5" ht="15">
      <c r="A675" s="70" t="str">
        <f t="shared" si="10"/>
        <v>GUAVIARESAN JOSE DEL GUAVIARE</v>
      </c>
      <c r="B675" s="183">
        <v>95001</v>
      </c>
      <c r="C675" s="184" t="s">
        <v>809</v>
      </c>
      <c r="D675" s="184" t="s">
        <v>811</v>
      </c>
      <c r="E675" s="184" t="s">
        <v>1221</v>
      </c>
    </row>
    <row r="676" spans="1:5" ht="15">
      <c r="A676" s="70" t="str">
        <f t="shared" si="10"/>
        <v>HUILAACEVEDO</v>
      </c>
      <c r="B676" s="183">
        <v>41006</v>
      </c>
      <c r="C676" s="184" t="s">
        <v>812</v>
      </c>
      <c r="D676" s="184" t="s">
        <v>813</v>
      </c>
      <c r="E676" s="184" t="s">
        <v>1221</v>
      </c>
    </row>
    <row r="677" spans="1:5" ht="15">
      <c r="A677" s="70" t="str">
        <f t="shared" si="10"/>
        <v>HUILAAGRADO</v>
      </c>
      <c r="B677" s="183">
        <v>41013</v>
      </c>
      <c r="C677" s="184" t="s">
        <v>812</v>
      </c>
      <c r="D677" s="184" t="s">
        <v>814</v>
      </c>
      <c r="E677" s="184" t="s">
        <v>1221</v>
      </c>
    </row>
    <row r="678" spans="1:5" ht="15">
      <c r="A678" s="70" t="str">
        <f t="shared" si="10"/>
        <v>HUILAAIPE</v>
      </c>
      <c r="B678" s="183">
        <v>41016</v>
      </c>
      <c r="C678" s="184" t="s">
        <v>812</v>
      </c>
      <c r="D678" s="184" t="s">
        <v>815</v>
      </c>
      <c r="E678" s="184" t="s">
        <v>1221</v>
      </c>
    </row>
    <row r="679" spans="1:5" ht="15">
      <c r="A679" s="70" t="str">
        <f t="shared" si="10"/>
        <v>HUILAALGECIRAS</v>
      </c>
      <c r="B679" s="183">
        <v>41020</v>
      </c>
      <c r="C679" s="184" t="s">
        <v>812</v>
      </c>
      <c r="D679" s="184" t="s">
        <v>816</v>
      </c>
      <c r="E679" s="184" t="s">
        <v>1221</v>
      </c>
    </row>
    <row r="680" spans="1:5" ht="15">
      <c r="A680" s="70" t="str">
        <f t="shared" si="10"/>
        <v>HUILAALTAMIRA</v>
      </c>
      <c r="B680" s="183">
        <v>41026</v>
      </c>
      <c r="C680" s="184" t="s">
        <v>812</v>
      </c>
      <c r="D680" s="184" t="s">
        <v>817</v>
      </c>
      <c r="E680" s="184" t="s">
        <v>1221</v>
      </c>
    </row>
    <row r="681" spans="1:5" ht="15">
      <c r="A681" s="70" t="str">
        <f t="shared" si="10"/>
        <v>HUILABARAYA</v>
      </c>
      <c r="B681" s="183">
        <v>41078</v>
      </c>
      <c r="C681" s="184" t="s">
        <v>812</v>
      </c>
      <c r="D681" s="184" t="s">
        <v>818</v>
      </c>
      <c r="E681" s="184" t="s">
        <v>1221</v>
      </c>
    </row>
    <row r="682" spans="1:5" ht="15">
      <c r="A682" s="70" t="str">
        <f t="shared" si="10"/>
        <v>HUILACAMPOALEGRE</v>
      </c>
      <c r="B682" s="183">
        <v>41132</v>
      </c>
      <c r="C682" s="184" t="s">
        <v>812</v>
      </c>
      <c r="D682" s="184" t="s">
        <v>819</v>
      </c>
      <c r="E682" s="184" t="s">
        <v>1221</v>
      </c>
    </row>
    <row r="683" spans="1:5" ht="15">
      <c r="A683" s="70" t="str">
        <f t="shared" si="10"/>
        <v>HUILACOLOMBIA</v>
      </c>
      <c r="B683" s="183">
        <v>41206</v>
      </c>
      <c r="C683" s="184" t="s">
        <v>812</v>
      </c>
      <c r="D683" s="184" t="s">
        <v>820</v>
      </c>
      <c r="E683" s="184" t="s">
        <v>1221</v>
      </c>
    </row>
    <row r="684" spans="1:5" ht="15">
      <c r="A684" s="70" t="str">
        <f t="shared" si="10"/>
        <v>HUILAELIAS</v>
      </c>
      <c r="B684" s="183">
        <v>41244</v>
      </c>
      <c r="C684" s="184" t="s">
        <v>812</v>
      </c>
      <c r="D684" s="184" t="s">
        <v>821</v>
      </c>
      <c r="E684" s="184" t="s">
        <v>1221</v>
      </c>
    </row>
    <row r="685" spans="1:5" ht="15">
      <c r="A685" s="70" t="str">
        <f t="shared" si="10"/>
        <v>HUILAGARZON</v>
      </c>
      <c r="B685" s="183">
        <v>41298</v>
      </c>
      <c r="C685" s="184" t="s">
        <v>812</v>
      </c>
      <c r="D685" s="184" t="s">
        <v>822</v>
      </c>
      <c r="E685" s="184" t="s">
        <v>1222</v>
      </c>
    </row>
    <row r="686" spans="1:5" ht="15">
      <c r="A686" s="70" t="str">
        <f t="shared" si="10"/>
        <v>HUILAGIGANTE</v>
      </c>
      <c r="B686" s="183">
        <v>41306</v>
      </c>
      <c r="C686" s="184" t="s">
        <v>812</v>
      </c>
      <c r="D686" s="184" t="s">
        <v>823</v>
      </c>
      <c r="E686" s="184" t="s">
        <v>1221</v>
      </c>
    </row>
    <row r="687" spans="1:5" ht="15">
      <c r="A687" s="70" t="str">
        <f t="shared" si="10"/>
        <v>HUILAGUADALUPE</v>
      </c>
      <c r="B687" s="183">
        <v>41319</v>
      </c>
      <c r="C687" s="184" t="s">
        <v>812</v>
      </c>
      <c r="D687" s="184" t="s">
        <v>222</v>
      </c>
      <c r="E687" s="184" t="s">
        <v>1221</v>
      </c>
    </row>
    <row r="688" spans="1:5" ht="15">
      <c r="A688" s="70" t="str">
        <f t="shared" si="10"/>
        <v>HUILAHOBO</v>
      </c>
      <c r="B688" s="183">
        <v>41349</v>
      </c>
      <c r="C688" s="184" t="s">
        <v>812</v>
      </c>
      <c r="D688" s="184" t="s">
        <v>824</v>
      </c>
      <c r="E688" s="184" t="s">
        <v>1221</v>
      </c>
    </row>
    <row r="689" spans="1:5" ht="15">
      <c r="A689" s="70" t="str">
        <f t="shared" si="10"/>
        <v>HUILAIQUIRA</v>
      </c>
      <c r="B689" s="183">
        <v>41357</v>
      </c>
      <c r="C689" s="184" t="s">
        <v>812</v>
      </c>
      <c r="D689" s="184" t="s">
        <v>825</v>
      </c>
      <c r="E689" s="184" t="s">
        <v>1221</v>
      </c>
    </row>
    <row r="690" spans="1:5" ht="15">
      <c r="A690" s="70" t="str">
        <f t="shared" si="10"/>
        <v>HUILAISNOS</v>
      </c>
      <c r="B690" s="183">
        <v>41359</v>
      </c>
      <c r="C690" s="184" t="s">
        <v>812</v>
      </c>
      <c r="D690" s="184" t="s">
        <v>826</v>
      </c>
      <c r="E690" s="184" t="s">
        <v>1221</v>
      </c>
    </row>
    <row r="691" spans="1:5" ht="15">
      <c r="A691" s="70" t="str">
        <f t="shared" si="10"/>
        <v>HUILALA ARGENTINA</v>
      </c>
      <c r="B691" s="183">
        <v>41378</v>
      </c>
      <c r="C691" s="184" t="s">
        <v>812</v>
      </c>
      <c r="D691" s="184" t="s">
        <v>827</v>
      </c>
      <c r="E691" s="184" t="s">
        <v>1221</v>
      </c>
    </row>
    <row r="692" spans="1:5" ht="15">
      <c r="A692" s="70" t="str">
        <f t="shared" si="10"/>
        <v>HUILALA PLATA</v>
      </c>
      <c r="B692" s="183">
        <v>41396</v>
      </c>
      <c r="C692" s="184" t="s">
        <v>812</v>
      </c>
      <c r="D692" s="184" t="s">
        <v>828</v>
      </c>
      <c r="E692" s="184" t="s">
        <v>1221</v>
      </c>
    </row>
    <row r="693" spans="1:5" ht="15">
      <c r="A693" s="70" t="str">
        <f t="shared" si="10"/>
        <v>HUILANATAGA</v>
      </c>
      <c r="B693" s="183">
        <v>41483</v>
      </c>
      <c r="C693" s="184" t="s">
        <v>812</v>
      </c>
      <c r="D693" s="184" t="s">
        <v>829</v>
      </c>
      <c r="E693" s="184" t="s">
        <v>1221</v>
      </c>
    </row>
    <row r="694" spans="1:5" ht="15">
      <c r="A694" s="70" t="str">
        <f t="shared" si="10"/>
        <v>HUILANEIVA</v>
      </c>
      <c r="B694" s="183">
        <v>41001</v>
      </c>
      <c r="C694" s="184" t="s">
        <v>812</v>
      </c>
      <c r="D694" s="184" t="s">
        <v>830</v>
      </c>
      <c r="E694" s="184" t="s">
        <v>1222</v>
      </c>
    </row>
    <row r="695" spans="1:5" ht="15">
      <c r="A695" s="70" t="str">
        <f t="shared" si="10"/>
        <v>HUILAOPORAPA</v>
      </c>
      <c r="B695" s="183">
        <v>41503</v>
      </c>
      <c r="C695" s="184" t="s">
        <v>812</v>
      </c>
      <c r="D695" s="184" t="s">
        <v>831</v>
      </c>
      <c r="E695" s="184" t="s">
        <v>1221</v>
      </c>
    </row>
    <row r="696" spans="1:5" ht="15">
      <c r="A696" s="70" t="str">
        <f t="shared" si="10"/>
        <v>HUILAPAICOL</v>
      </c>
      <c r="B696" s="183">
        <v>41518</v>
      </c>
      <c r="C696" s="184" t="s">
        <v>812</v>
      </c>
      <c r="D696" s="184" t="s">
        <v>832</v>
      </c>
      <c r="E696" s="184" t="s">
        <v>1221</v>
      </c>
    </row>
    <row r="697" spans="1:5" ht="15">
      <c r="A697" s="70" t="str">
        <f t="shared" si="10"/>
        <v>HUILAPALERMO</v>
      </c>
      <c r="B697" s="183">
        <v>41524</v>
      </c>
      <c r="C697" s="184" t="s">
        <v>812</v>
      </c>
      <c r="D697" s="184" t="s">
        <v>833</v>
      </c>
      <c r="E697" s="184" t="s">
        <v>1221</v>
      </c>
    </row>
    <row r="698" spans="1:5" ht="15">
      <c r="A698" s="70" t="str">
        <f t="shared" si="10"/>
        <v>HUILAPALESTINA</v>
      </c>
      <c r="B698" s="183">
        <v>41530</v>
      </c>
      <c r="C698" s="184" t="s">
        <v>812</v>
      </c>
      <c r="D698" s="184" t="s">
        <v>509</v>
      </c>
      <c r="E698" s="184" t="s">
        <v>1221</v>
      </c>
    </row>
    <row r="699" spans="1:5" ht="15">
      <c r="A699" s="70" t="str">
        <f t="shared" si="10"/>
        <v>HUILAPITAL</v>
      </c>
      <c r="B699" s="183">
        <v>41548</v>
      </c>
      <c r="C699" s="184" t="s">
        <v>812</v>
      </c>
      <c r="D699" s="184" t="s">
        <v>834</v>
      </c>
      <c r="E699" s="184" t="s">
        <v>1221</v>
      </c>
    </row>
    <row r="700" spans="1:5" ht="15">
      <c r="A700" s="70" t="str">
        <f t="shared" si="10"/>
        <v>HUILAPITALITO</v>
      </c>
      <c r="B700" s="183">
        <v>41551</v>
      </c>
      <c r="C700" s="184" t="s">
        <v>812</v>
      </c>
      <c r="D700" s="184" t="s">
        <v>835</v>
      </c>
      <c r="E700" s="184" t="s">
        <v>1221</v>
      </c>
    </row>
    <row r="701" spans="1:5" ht="15">
      <c r="A701" s="70" t="str">
        <f t="shared" si="10"/>
        <v>HUILARIVERA</v>
      </c>
      <c r="B701" s="183">
        <v>41615</v>
      </c>
      <c r="C701" s="184" t="s">
        <v>812</v>
      </c>
      <c r="D701" s="184" t="s">
        <v>836</v>
      </c>
      <c r="E701" s="184" t="s">
        <v>1221</v>
      </c>
    </row>
    <row r="702" spans="1:5" ht="15">
      <c r="A702" s="70" t="str">
        <f t="shared" si="10"/>
        <v>HUILASALADOBLANCO</v>
      </c>
      <c r="B702" s="183">
        <v>41660</v>
      </c>
      <c r="C702" s="184" t="s">
        <v>812</v>
      </c>
      <c r="D702" s="184" t="s">
        <v>837</v>
      </c>
      <c r="E702" s="184" t="s">
        <v>1221</v>
      </c>
    </row>
    <row r="703" spans="1:5" ht="15">
      <c r="A703" s="70" t="str">
        <f t="shared" si="10"/>
        <v>HUILASAN AGUSTIN</v>
      </c>
      <c r="B703" s="183">
        <v>41668</v>
      </c>
      <c r="C703" s="184" t="s">
        <v>812</v>
      </c>
      <c r="D703" s="184" t="s">
        <v>838</v>
      </c>
      <c r="E703" s="184" t="s">
        <v>1221</v>
      </c>
    </row>
    <row r="704" spans="1:5" ht="15">
      <c r="A704" s="70" t="str">
        <f t="shared" si="10"/>
        <v>HUILASANTA MARIA</v>
      </c>
      <c r="B704" s="183">
        <v>41676</v>
      </c>
      <c r="C704" s="184" t="s">
        <v>812</v>
      </c>
      <c r="D704" s="184" t="s">
        <v>455</v>
      </c>
      <c r="E704" s="184" t="s">
        <v>1221</v>
      </c>
    </row>
    <row r="705" spans="1:5" ht="15">
      <c r="A705" s="70" t="str">
        <f t="shared" si="10"/>
        <v>HUILASUAZA</v>
      </c>
      <c r="B705" s="183">
        <v>41770</v>
      </c>
      <c r="C705" s="184" t="s">
        <v>812</v>
      </c>
      <c r="D705" s="184" t="s">
        <v>839</v>
      </c>
      <c r="E705" s="184" t="s">
        <v>1221</v>
      </c>
    </row>
    <row r="706" spans="1:5" ht="15">
      <c r="A706" s="70" t="str">
        <f t="shared" si="10"/>
        <v>HUILATARQUI</v>
      </c>
      <c r="B706" s="183">
        <v>41791</v>
      </c>
      <c r="C706" s="184" t="s">
        <v>812</v>
      </c>
      <c r="D706" s="184" t="s">
        <v>840</v>
      </c>
      <c r="E706" s="184" t="s">
        <v>1221</v>
      </c>
    </row>
    <row r="707" spans="1:5" ht="15">
      <c r="A707" s="70" t="str">
        <f t="shared" si="10"/>
        <v>HUILATELLO</v>
      </c>
      <c r="B707" s="183">
        <v>41799</v>
      </c>
      <c r="C707" s="184" t="s">
        <v>812</v>
      </c>
      <c r="D707" s="184" t="s">
        <v>841</v>
      </c>
      <c r="E707" s="184" t="s">
        <v>1221</v>
      </c>
    </row>
    <row r="708" spans="1:5" ht="15">
      <c r="A708" s="70" t="str">
        <f aca="true" t="shared" si="11" ref="A708:A771">CONCATENATE(C708,D708)</f>
        <v>HUILATERUEL</v>
      </c>
      <c r="B708" s="183">
        <v>41801</v>
      </c>
      <c r="C708" s="184" t="s">
        <v>812</v>
      </c>
      <c r="D708" s="184" t="s">
        <v>842</v>
      </c>
      <c r="E708" s="184" t="s">
        <v>1221</v>
      </c>
    </row>
    <row r="709" spans="1:5" ht="15">
      <c r="A709" s="70" t="str">
        <f t="shared" si="11"/>
        <v>HUILATESALIA</v>
      </c>
      <c r="B709" s="183">
        <v>41797</v>
      </c>
      <c r="C709" s="184" t="s">
        <v>812</v>
      </c>
      <c r="D709" s="184" t="s">
        <v>843</v>
      </c>
      <c r="E709" s="184" t="s">
        <v>1221</v>
      </c>
    </row>
    <row r="710" spans="1:5" ht="15">
      <c r="A710" s="70" t="str">
        <f t="shared" si="11"/>
        <v>HUILATIMANA</v>
      </c>
      <c r="B710" s="183">
        <v>41807</v>
      </c>
      <c r="C710" s="184" t="s">
        <v>812</v>
      </c>
      <c r="D710" s="184" t="s">
        <v>844</v>
      </c>
      <c r="E710" s="184" t="s">
        <v>1221</v>
      </c>
    </row>
    <row r="711" spans="1:5" ht="15">
      <c r="A711" s="70" t="str">
        <f t="shared" si="11"/>
        <v>HUILAVILLAVIEJA</v>
      </c>
      <c r="B711" s="183">
        <v>41872</v>
      </c>
      <c r="C711" s="184" t="s">
        <v>812</v>
      </c>
      <c r="D711" s="184" t="s">
        <v>845</v>
      </c>
      <c r="E711" s="184" t="s">
        <v>1221</v>
      </c>
    </row>
    <row r="712" spans="1:5" ht="15">
      <c r="A712" s="70" t="str">
        <f t="shared" si="11"/>
        <v>HUILAYAGUARA</v>
      </c>
      <c r="B712" s="183">
        <v>41885</v>
      </c>
      <c r="C712" s="184" t="s">
        <v>812</v>
      </c>
      <c r="D712" s="184" t="s">
        <v>846</v>
      </c>
      <c r="E712" s="184" t="s">
        <v>1221</v>
      </c>
    </row>
    <row r="713" spans="1:5" ht="15">
      <c r="A713" s="70" t="str">
        <f t="shared" si="11"/>
        <v>MAGDALENAALGARROBO</v>
      </c>
      <c r="B713" s="183">
        <v>47030</v>
      </c>
      <c r="C713" s="184" t="s">
        <v>847</v>
      </c>
      <c r="D713" s="184" t="s">
        <v>848</v>
      </c>
      <c r="E713" s="184" t="s">
        <v>1221</v>
      </c>
    </row>
    <row r="714" spans="1:5" ht="15">
      <c r="A714" s="70" t="str">
        <f t="shared" si="11"/>
        <v>MAGDALENAARACATACA</v>
      </c>
      <c r="B714" s="183">
        <v>47053</v>
      </c>
      <c r="C714" s="184" t="s">
        <v>847</v>
      </c>
      <c r="D714" s="184" t="s">
        <v>849</v>
      </c>
      <c r="E714" s="184" t="s">
        <v>1222</v>
      </c>
    </row>
    <row r="715" spans="1:5" ht="15">
      <c r="A715" s="70" t="str">
        <f t="shared" si="11"/>
        <v>MAGDALENAARIGUANI</v>
      </c>
      <c r="B715" s="183">
        <v>47058</v>
      </c>
      <c r="C715" s="184" t="s">
        <v>847</v>
      </c>
      <c r="D715" s="184" t="s">
        <v>850</v>
      </c>
      <c r="E715" s="184" t="s">
        <v>1221</v>
      </c>
    </row>
    <row r="716" spans="1:5" ht="15">
      <c r="A716" s="70" t="str">
        <f t="shared" si="11"/>
        <v>MAGDALENACERRO SAN ANTONIO</v>
      </c>
      <c r="B716" s="183">
        <v>47161</v>
      </c>
      <c r="C716" s="184" t="s">
        <v>847</v>
      </c>
      <c r="D716" s="184" t="s">
        <v>851</v>
      </c>
      <c r="E716" s="184" t="s">
        <v>1221</v>
      </c>
    </row>
    <row r="717" spans="1:5" ht="15">
      <c r="A717" s="70" t="str">
        <f t="shared" si="11"/>
        <v>MAGDALENACHIBOLO</v>
      </c>
      <c r="B717" s="183">
        <v>47170</v>
      </c>
      <c r="C717" s="184" t="s">
        <v>847</v>
      </c>
      <c r="D717" s="184" t="s">
        <v>1217</v>
      </c>
      <c r="E717" s="184" t="s">
        <v>1222</v>
      </c>
    </row>
    <row r="718" spans="1:5" ht="15">
      <c r="A718" s="70" t="str">
        <f t="shared" si="11"/>
        <v>MAGDALENACIENAGA</v>
      </c>
      <c r="B718" s="183">
        <v>47189</v>
      </c>
      <c r="C718" s="184" t="s">
        <v>847</v>
      </c>
      <c r="D718" s="184" t="s">
        <v>853</v>
      </c>
      <c r="E718" s="184" t="s">
        <v>1221</v>
      </c>
    </row>
    <row r="719" spans="1:5" ht="15">
      <c r="A719" s="70" t="str">
        <f t="shared" si="11"/>
        <v>MAGDALENACONCORDIA</v>
      </c>
      <c r="B719" s="183">
        <v>47205</v>
      </c>
      <c r="C719" s="184" t="s">
        <v>847</v>
      </c>
      <c r="D719" s="184" t="s">
        <v>208</v>
      </c>
      <c r="E719" s="184" t="s">
        <v>1221</v>
      </c>
    </row>
    <row r="720" spans="1:5" ht="15">
      <c r="A720" s="70" t="str">
        <f t="shared" si="11"/>
        <v>MAGDALENAEL BANCO</v>
      </c>
      <c r="B720" s="183">
        <v>47245</v>
      </c>
      <c r="C720" s="184" t="s">
        <v>847</v>
      </c>
      <c r="D720" s="184" t="s">
        <v>854</v>
      </c>
      <c r="E720" s="184" t="s">
        <v>1222</v>
      </c>
    </row>
    <row r="721" spans="1:5" ht="15">
      <c r="A721" s="70" t="str">
        <f t="shared" si="11"/>
        <v>MAGDALENAEL PIÑON</v>
      </c>
      <c r="B721" s="183">
        <v>47258</v>
      </c>
      <c r="C721" s="184" t="s">
        <v>847</v>
      </c>
      <c r="D721" s="184" t="s">
        <v>855</v>
      </c>
      <c r="E721" s="184" t="s">
        <v>1221</v>
      </c>
    </row>
    <row r="722" spans="1:5" ht="15">
      <c r="A722" s="70" t="str">
        <f t="shared" si="11"/>
        <v>MAGDALENAEL RETEN</v>
      </c>
      <c r="B722" s="183">
        <v>47268</v>
      </c>
      <c r="C722" s="184" t="s">
        <v>847</v>
      </c>
      <c r="D722" s="184" t="s">
        <v>856</v>
      </c>
      <c r="E722" s="184" t="s">
        <v>1221</v>
      </c>
    </row>
    <row r="723" spans="1:5" ht="15">
      <c r="A723" s="70" t="str">
        <f t="shared" si="11"/>
        <v>MAGDALENAFUNDACION</v>
      </c>
      <c r="B723" s="183">
        <v>47288</v>
      </c>
      <c r="C723" s="184" t="s">
        <v>847</v>
      </c>
      <c r="D723" s="184" t="s">
        <v>857</v>
      </c>
      <c r="E723" s="184" t="s">
        <v>1221</v>
      </c>
    </row>
    <row r="724" spans="1:5" ht="15">
      <c r="A724" s="70" t="str">
        <f t="shared" si="11"/>
        <v>MAGDALENAGUAMAL</v>
      </c>
      <c r="B724" s="183">
        <v>47318</v>
      </c>
      <c r="C724" s="184" t="s">
        <v>847</v>
      </c>
      <c r="D724" s="184" t="s">
        <v>858</v>
      </c>
      <c r="E724" s="184" t="s">
        <v>1221</v>
      </c>
    </row>
    <row r="725" spans="1:5" ht="15">
      <c r="A725" s="70" t="str">
        <f t="shared" si="11"/>
        <v>MAGDALENANUEVA GRANADA</v>
      </c>
      <c r="B725" s="183">
        <v>47460</v>
      </c>
      <c r="C725" s="184" t="s">
        <v>847</v>
      </c>
      <c r="D725" s="184" t="s">
        <v>859</v>
      </c>
      <c r="E725" s="184" t="s">
        <v>1221</v>
      </c>
    </row>
    <row r="726" spans="1:5" ht="15">
      <c r="A726" s="70" t="str">
        <f t="shared" si="11"/>
        <v>MAGDALENAPEDRAZA</v>
      </c>
      <c r="B726" s="183">
        <v>47541</v>
      </c>
      <c r="C726" s="184" t="s">
        <v>847</v>
      </c>
      <c r="D726" s="184" t="s">
        <v>860</v>
      </c>
      <c r="E726" s="184" t="s">
        <v>1221</v>
      </c>
    </row>
    <row r="727" spans="1:5" ht="15">
      <c r="A727" s="70" t="str">
        <f t="shared" si="11"/>
        <v>MAGDALENAPIJIÑO DEL CARMEN</v>
      </c>
      <c r="B727" s="183">
        <v>47545</v>
      </c>
      <c r="C727" s="184" t="s">
        <v>847</v>
      </c>
      <c r="D727" s="184" t="s">
        <v>861</v>
      </c>
      <c r="E727" s="184" t="s">
        <v>1221</v>
      </c>
    </row>
    <row r="728" spans="1:5" ht="15">
      <c r="A728" s="70" t="str">
        <f t="shared" si="11"/>
        <v>MAGDALENAPIVIJAY</v>
      </c>
      <c r="B728" s="183">
        <v>47551</v>
      </c>
      <c r="C728" s="184" t="s">
        <v>847</v>
      </c>
      <c r="D728" s="184" t="s">
        <v>862</v>
      </c>
      <c r="E728" s="184" t="s">
        <v>1221</v>
      </c>
    </row>
    <row r="729" spans="1:5" ht="15">
      <c r="A729" s="70" t="str">
        <f t="shared" si="11"/>
        <v>MAGDALENAPLATO</v>
      </c>
      <c r="B729" s="183">
        <v>47555</v>
      </c>
      <c r="C729" s="184" t="s">
        <v>847</v>
      </c>
      <c r="D729" s="184" t="s">
        <v>863</v>
      </c>
      <c r="E729" s="184" t="s">
        <v>1222</v>
      </c>
    </row>
    <row r="730" spans="1:5" ht="15">
      <c r="A730" s="70" t="str">
        <f t="shared" si="11"/>
        <v>MAGDALENAPUEBLOVIEJO</v>
      </c>
      <c r="B730" s="183">
        <v>47570</v>
      </c>
      <c r="C730" s="184" t="s">
        <v>847</v>
      </c>
      <c r="D730" s="184" t="s">
        <v>864</v>
      </c>
      <c r="E730" s="184" t="s">
        <v>1221</v>
      </c>
    </row>
    <row r="731" spans="1:5" ht="15">
      <c r="A731" s="70" t="str">
        <f t="shared" si="11"/>
        <v>MAGDALENAREMOLINO</v>
      </c>
      <c r="B731" s="183">
        <v>47605</v>
      </c>
      <c r="C731" s="184" t="s">
        <v>847</v>
      </c>
      <c r="D731" s="184" t="s">
        <v>865</v>
      </c>
      <c r="E731" s="184" t="s">
        <v>1221</v>
      </c>
    </row>
    <row r="732" spans="1:5" ht="15">
      <c r="A732" s="70" t="str">
        <f t="shared" si="11"/>
        <v>MAGDALENASABANAS DE SAN ANGEL</v>
      </c>
      <c r="B732" s="183">
        <v>47660</v>
      </c>
      <c r="C732" s="184" t="s">
        <v>847</v>
      </c>
      <c r="D732" s="184" t="s">
        <v>866</v>
      </c>
      <c r="E732" s="184" t="s">
        <v>1221</v>
      </c>
    </row>
    <row r="733" spans="1:5" ht="15">
      <c r="A733" s="70" t="str">
        <f t="shared" si="11"/>
        <v>MAGDALENASALAMINA</v>
      </c>
      <c r="B733" s="183">
        <v>47675</v>
      </c>
      <c r="C733" s="184" t="s">
        <v>847</v>
      </c>
      <c r="D733" s="184" t="s">
        <v>513</v>
      </c>
      <c r="E733" s="184" t="s">
        <v>1221</v>
      </c>
    </row>
    <row r="734" spans="1:5" ht="15">
      <c r="A734" s="70" t="str">
        <f t="shared" si="11"/>
        <v>MAGDALENASAN SEBASTIAN DE BUENAVISTA</v>
      </c>
      <c r="B734" s="183">
        <v>47692</v>
      </c>
      <c r="C734" s="184" t="s">
        <v>847</v>
      </c>
      <c r="D734" s="184" t="s">
        <v>867</v>
      </c>
      <c r="E734" s="184" t="s">
        <v>1221</v>
      </c>
    </row>
    <row r="735" spans="1:5" ht="15">
      <c r="A735" s="70" t="str">
        <f t="shared" si="11"/>
        <v>MAGDALENASAN ZENON</v>
      </c>
      <c r="B735" s="183">
        <v>47703</v>
      </c>
      <c r="C735" s="184" t="s">
        <v>847</v>
      </c>
      <c r="D735" s="184" t="s">
        <v>868</v>
      </c>
      <c r="E735" s="184" t="s">
        <v>1221</v>
      </c>
    </row>
    <row r="736" spans="1:5" ht="15">
      <c r="A736" s="70" t="str">
        <f t="shared" si="11"/>
        <v>MAGDALENASANTA ANA</v>
      </c>
      <c r="B736" s="183">
        <v>47707</v>
      </c>
      <c r="C736" s="184" t="s">
        <v>847</v>
      </c>
      <c r="D736" s="184" t="s">
        <v>869</v>
      </c>
      <c r="E736" s="184" t="s">
        <v>1221</v>
      </c>
    </row>
    <row r="737" spans="1:5" ht="15">
      <c r="A737" s="70" t="str">
        <f t="shared" si="11"/>
        <v>MAGDALENASANTA BARBARA DE PINTO</v>
      </c>
      <c r="B737" s="183">
        <v>47720</v>
      </c>
      <c r="C737" s="184" t="s">
        <v>847</v>
      </c>
      <c r="D737" s="184" t="s">
        <v>870</v>
      </c>
      <c r="E737" s="184" t="s">
        <v>1221</v>
      </c>
    </row>
    <row r="738" spans="1:5" ht="15">
      <c r="A738" s="70" t="str">
        <f t="shared" si="11"/>
        <v>MAGDALENASANTA MARTA</v>
      </c>
      <c r="B738" s="183">
        <v>47001</v>
      </c>
      <c r="C738" s="184" t="s">
        <v>847</v>
      </c>
      <c r="D738" s="184" t="s">
        <v>871</v>
      </c>
      <c r="E738" s="184" t="s">
        <v>1221</v>
      </c>
    </row>
    <row r="739" spans="1:5" ht="15">
      <c r="A739" s="70" t="str">
        <f t="shared" si="11"/>
        <v>MAGDALENASITIONUEVO</v>
      </c>
      <c r="B739" s="183">
        <v>47745</v>
      </c>
      <c r="C739" s="184" t="s">
        <v>847</v>
      </c>
      <c r="D739" s="184" t="s">
        <v>872</v>
      </c>
      <c r="E739" s="184" t="s">
        <v>1221</v>
      </c>
    </row>
    <row r="740" spans="1:5" ht="15">
      <c r="A740" s="70" t="str">
        <f t="shared" si="11"/>
        <v>MAGDALENATENERIFE</v>
      </c>
      <c r="B740" s="183">
        <v>47798</v>
      </c>
      <c r="C740" s="184" t="s">
        <v>847</v>
      </c>
      <c r="D740" s="184" t="s">
        <v>873</v>
      </c>
      <c r="E740" s="184" t="s">
        <v>1221</v>
      </c>
    </row>
    <row r="741" spans="1:5" ht="15">
      <c r="A741" s="70" t="str">
        <f t="shared" si="11"/>
        <v>MAGDALENAZAPAYAN</v>
      </c>
      <c r="B741" s="183">
        <v>47960</v>
      </c>
      <c r="C741" s="184" t="s">
        <v>847</v>
      </c>
      <c r="D741" s="184" t="s">
        <v>874</v>
      </c>
      <c r="E741" s="184" t="s">
        <v>1221</v>
      </c>
    </row>
    <row r="742" spans="1:5" ht="15">
      <c r="A742" s="70" t="str">
        <f t="shared" si="11"/>
        <v>MAGDALENAZONA BANANERA</v>
      </c>
      <c r="B742" s="183">
        <v>47980</v>
      </c>
      <c r="C742" s="184" t="s">
        <v>847</v>
      </c>
      <c r="D742" s="184" t="s">
        <v>875</v>
      </c>
      <c r="E742" s="184" t="s">
        <v>1221</v>
      </c>
    </row>
    <row r="743" spans="1:5" ht="15">
      <c r="A743" s="70" t="str">
        <f t="shared" si="11"/>
        <v>METAACACIAS</v>
      </c>
      <c r="B743" s="183">
        <v>50006</v>
      </c>
      <c r="C743" s="184" t="s">
        <v>876</v>
      </c>
      <c r="D743" s="184" t="s">
        <v>877</v>
      </c>
      <c r="E743" s="184" t="s">
        <v>1221</v>
      </c>
    </row>
    <row r="744" spans="1:5" ht="15">
      <c r="A744" s="70" t="str">
        <f t="shared" si="11"/>
        <v>METABARRANCA DE UPIA</v>
      </c>
      <c r="B744" s="183">
        <v>50110</v>
      </c>
      <c r="C744" s="184" t="s">
        <v>876</v>
      </c>
      <c r="D744" s="184" t="s">
        <v>878</v>
      </c>
      <c r="E744" s="184" t="s">
        <v>1221</v>
      </c>
    </row>
    <row r="745" spans="1:5" ht="15">
      <c r="A745" s="70" t="str">
        <f t="shared" si="11"/>
        <v>METACABUYARO</v>
      </c>
      <c r="B745" s="183">
        <v>50124</v>
      </c>
      <c r="C745" s="184" t="s">
        <v>876</v>
      </c>
      <c r="D745" s="184" t="s">
        <v>879</v>
      </c>
      <c r="E745" s="184" t="s">
        <v>1221</v>
      </c>
    </row>
    <row r="746" spans="1:5" ht="15">
      <c r="A746" s="70" t="str">
        <f t="shared" si="11"/>
        <v>METACASTILLA LA NUEVA</v>
      </c>
      <c r="B746" s="183">
        <v>50150</v>
      </c>
      <c r="C746" s="184" t="s">
        <v>876</v>
      </c>
      <c r="D746" s="184" t="s">
        <v>880</v>
      </c>
      <c r="E746" s="184" t="s">
        <v>1221</v>
      </c>
    </row>
    <row r="747" spans="1:5" ht="15">
      <c r="A747" s="70" t="str">
        <f t="shared" si="11"/>
        <v>METACUBARRAL</v>
      </c>
      <c r="B747" s="183">
        <v>50223</v>
      </c>
      <c r="C747" s="184" t="s">
        <v>876</v>
      </c>
      <c r="D747" s="184" t="s">
        <v>881</v>
      </c>
      <c r="E747" s="184" t="s">
        <v>1221</v>
      </c>
    </row>
    <row r="748" spans="1:5" ht="15">
      <c r="A748" s="70" t="str">
        <f t="shared" si="11"/>
        <v>METACUMARAL</v>
      </c>
      <c r="B748" s="183">
        <v>50226</v>
      </c>
      <c r="C748" s="184" t="s">
        <v>876</v>
      </c>
      <c r="D748" s="184" t="s">
        <v>882</v>
      </c>
      <c r="E748" s="184" t="s">
        <v>1221</v>
      </c>
    </row>
    <row r="749" spans="1:5" ht="15">
      <c r="A749" s="70" t="str">
        <f t="shared" si="11"/>
        <v>METAEL CALVARIO</v>
      </c>
      <c r="B749" s="183">
        <v>50245</v>
      </c>
      <c r="C749" s="184" t="s">
        <v>876</v>
      </c>
      <c r="D749" s="184" t="s">
        <v>883</v>
      </c>
      <c r="E749" s="184" t="s">
        <v>1221</v>
      </c>
    </row>
    <row r="750" spans="1:5" ht="15">
      <c r="A750" s="70" t="str">
        <f t="shared" si="11"/>
        <v>METAEL CASTILLO</v>
      </c>
      <c r="B750" s="183">
        <v>50251</v>
      </c>
      <c r="C750" s="184" t="s">
        <v>876</v>
      </c>
      <c r="D750" s="184" t="s">
        <v>884</v>
      </c>
      <c r="E750" s="184" t="s">
        <v>1221</v>
      </c>
    </row>
    <row r="751" spans="1:5" ht="15">
      <c r="A751" s="70" t="str">
        <f t="shared" si="11"/>
        <v>METAEL DORADO</v>
      </c>
      <c r="B751" s="183">
        <v>50270</v>
      </c>
      <c r="C751" s="184" t="s">
        <v>876</v>
      </c>
      <c r="D751" s="184" t="s">
        <v>885</v>
      </c>
      <c r="E751" s="184" t="s">
        <v>1221</v>
      </c>
    </row>
    <row r="752" spans="1:5" ht="15">
      <c r="A752" s="70" t="str">
        <f t="shared" si="11"/>
        <v>METAFUENTE DE ORO</v>
      </c>
      <c r="B752" s="183">
        <v>50287</v>
      </c>
      <c r="C752" s="184" t="s">
        <v>876</v>
      </c>
      <c r="D752" s="184" t="s">
        <v>886</v>
      </c>
      <c r="E752" s="184" t="s">
        <v>1221</v>
      </c>
    </row>
    <row r="753" spans="1:5" ht="15">
      <c r="A753" s="70" t="str">
        <f t="shared" si="11"/>
        <v>METAGRANADA</v>
      </c>
      <c r="B753" s="183">
        <v>50313</v>
      </c>
      <c r="C753" s="184" t="s">
        <v>876</v>
      </c>
      <c r="D753" s="184" t="s">
        <v>221</v>
      </c>
      <c r="E753" s="184" t="s">
        <v>1221</v>
      </c>
    </row>
    <row r="754" spans="1:5" ht="15">
      <c r="A754" s="70" t="str">
        <f t="shared" si="11"/>
        <v>METAGUAMAL</v>
      </c>
      <c r="B754" s="183">
        <v>50318</v>
      </c>
      <c r="C754" s="184" t="s">
        <v>876</v>
      </c>
      <c r="D754" s="184" t="s">
        <v>858</v>
      </c>
      <c r="E754" s="184" t="s">
        <v>1221</v>
      </c>
    </row>
    <row r="755" spans="1:5" ht="15">
      <c r="A755" s="70" t="str">
        <f t="shared" si="11"/>
        <v>METALA MACARENA</v>
      </c>
      <c r="B755" s="183">
        <v>50350</v>
      </c>
      <c r="C755" s="184" t="s">
        <v>876</v>
      </c>
      <c r="D755" s="184" t="s">
        <v>887</v>
      </c>
      <c r="E755" s="184" t="s">
        <v>1221</v>
      </c>
    </row>
    <row r="756" spans="1:5" ht="15">
      <c r="A756" s="70" t="str">
        <f t="shared" si="11"/>
        <v>METALA URIBE</v>
      </c>
      <c r="B756" s="183">
        <v>50370</v>
      </c>
      <c r="C756" s="184" t="s">
        <v>876</v>
      </c>
      <c r="D756" s="184" t="s">
        <v>888</v>
      </c>
      <c r="E756" s="184" t="s">
        <v>1221</v>
      </c>
    </row>
    <row r="757" spans="1:5" ht="15">
      <c r="A757" s="70" t="str">
        <f t="shared" si="11"/>
        <v>METALEJANIAS</v>
      </c>
      <c r="B757" s="183">
        <v>50400</v>
      </c>
      <c r="C757" s="184" t="s">
        <v>876</v>
      </c>
      <c r="D757" s="184" t="s">
        <v>889</v>
      </c>
      <c r="E757" s="184" t="s">
        <v>1221</v>
      </c>
    </row>
    <row r="758" spans="1:5" ht="15">
      <c r="A758" s="70" t="str">
        <f t="shared" si="11"/>
        <v>METAMAPIRIPAN</v>
      </c>
      <c r="B758" s="183">
        <v>50325</v>
      </c>
      <c r="C758" s="184" t="s">
        <v>876</v>
      </c>
      <c r="D758" s="184" t="s">
        <v>890</v>
      </c>
      <c r="E758" s="184" t="s">
        <v>1221</v>
      </c>
    </row>
    <row r="759" spans="1:5" ht="15">
      <c r="A759" s="70" t="str">
        <f t="shared" si="11"/>
        <v>METAMESETAS</v>
      </c>
      <c r="B759" s="183">
        <v>50330</v>
      </c>
      <c r="C759" s="184" t="s">
        <v>876</v>
      </c>
      <c r="D759" s="184" t="s">
        <v>891</v>
      </c>
      <c r="E759" s="184" t="s">
        <v>1221</v>
      </c>
    </row>
    <row r="760" spans="1:5" ht="15">
      <c r="A760" s="70" t="str">
        <f t="shared" si="11"/>
        <v>METAPUERTO CONCORDIA</v>
      </c>
      <c r="B760" s="183">
        <v>50450</v>
      </c>
      <c r="C760" s="184" t="s">
        <v>876</v>
      </c>
      <c r="D760" s="184" t="s">
        <v>892</v>
      </c>
      <c r="E760" s="184" t="s">
        <v>1221</v>
      </c>
    </row>
    <row r="761" spans="1:5" ht="15">
      <c r="A761" s="70" t="str">
        <f t="shared" si="11"/>
        <v>METAPUERTO GAITAN</v>
      </c>
      <c r="B761" s="183">
        <v>50568</v>
      </c>
      <c r="C761" s="184" t="s">
        <v>876</v>
      </c>
      <c r="D761" s="184" t="s">
        <v>893</v>
      </c>
      <c r="E761" s="184" t="s">
        <v>1221</v>
      </c>
    </row>
    <row r="762" spans="1:5" ht="15">
      <c r="A762" s="70" t="str">
        <f t="shared" si="11"/>
        <v>METAPUERTO LLERAS</v>
      </c>
      <c r="B762" s="183">
        <v>50577</v>
      </c>
      <c r="C762" s="184" t="s">
        <v>876</v>
      </c>
      <c r="D762" s="184" t="s">
        <v>894</v>
      </c>
      <c r="E762" s="184" t="s">
        <v>1221</v>
      </c>
    </row>
    <row r="763" spans="1:5" ht="15">
      <c r="A763" s="70" t="str">
        <f t="shared" si="11"/>
        <v>METAPUERTO LOPEZ</v>
      </c>
      <c r="B763" s="183">
        <v>50573</v>
      </c>
      <c r="C763" s="184" t="s">
        <v>876</v>
      </c>
      <c r="D763" s="184" t="s">
        <v>895</v>
      </c>
      <c r="E763" s="184" t="s">
        <v>1221</v>
      </c>
    </row>
    <row r="764" spans="1:5" ht="15">
      <c r="A764" s="70" t="str">
        <f t="shared" si="11"/>
        <v>METAPUERTO RICO</v>
      </c>
      <c r="B764" s="183">
        <v>50590</v>
      </c>
      <c r="C764" s="184" t="s">
        <v>876</v>
      </c>
      <c r="D764" s="184" t="s">
        <v>531</v>
      </c>
      <c r="E764" s="184" t="s">
        <v>1221</v>
      </c>
    </row>
    <row r="765" spans="1:5" ht="15">
      <c r="A765" s="70" t="str">
        <f t="shared" si="11"/>
        <v>METARESTREPO</v>
      </c>
      <c r="B765" s="183">
        <v>50606</v>
      </c>
      <c r="C765" s="184" t="s">
        <v>876</v>
      </c>
      <c r="D765" s="184" t="s">
        <v>896</v>
      </c>
      <c r="E765" s="184" t="s">
        <v>1221</v>
      </c>
    </row>
    <row r="766" spans="1:5" ht="15">
      <c r="A766" s="70" t="str">
        <f t="shared" si="11"/>
        <v>METASAN CARLOS DE GUAROA</v>
      </c>
      <c r="B766" s="183">
        <v>50680</v>
      </c>
      <c r="C766" s="184" t="s">
        <v>876</v>
      </c>
      <c r="D766" s="184" t="s">
        <v>897</v>
      </c>
      <c r="E766" s="184" t="s">
        <v>1221</v>
      </c>
    </row>
    <row r="767" spans="1:5" ht="15">
      <c r="A767" s="70" t="str">
        <f t="shared" si="11"/>
        <v>METASAN JUAN DE ARAMA</v>
      </c>
      <c r="B767" s="183">
        <v>50683</v>
      </c>
      <c r="C767" s="184" t="s">
        <v>876</v>
      </c>
      <c r="D767" s="184" t="s">
        <v>898</v>
      </c>
      <c r="E767" s="184" t="s">
        <v>1221</v>
      </c>
    </row>
    <row r="768" spans="1:5" ht="15">
      <c r="A768" s="70" t="str">
        <f t="shared" si="11"/>
        <v>METASAN JUANITO</v>
      </c>
      <c r="B768" s="183">
        <v>50686</v>
      </c>
      <c r="C768" s="184" t="s">
        <v>876</v>
      </c>
      <c r="D768" s="184" t="s">
        <v>899</v>
      </c>
      <c r="E768" s="184" t="s">
        <v>1221</v>
      </c>
    </row>
    <row r="769" spans="1:5" ht="15">
      <c r="A769" s="70" t="str">
        <f t="shared" si="11"/>
        <v>METASAN MARTIN</v>
      </c>
      <c r="B769" s="183">
        <v>50689</v>
      </c>
      <c r="C769" s="184" t="s">
        <v>876</v>
      </c>
      <c r="D769" s="184" t="s">
        <v>614</v>
      </c>
      <c r="E769" s="184" t="s">
        <v>1221</v>
      </c>
    </row>
    <row r="770" spans="1:5" ht="15">
      <c r="A770" s="70" t="str">
        <f t="shared" si="11"/>
        <v>METAVILLAVICENCIO</v>
      </c>
      <c r="B770" s="183">
        <v>50001</v>
      </c>
      <c r="C770" s="184" t="s">
        <v>876</v>
      </c>
      <c r="D770" s="184" t="s">
        <v>900</v>
      </c>
      <c r="E770" s="184" t="s">
        <v>1221</v>
      </c>
    </row>
    <row r="771" spans="1:5" ht="15">
      <c r="A771" s="70" t="str">
        <f t="shared" si="11"/>
        <v>METAVISTA HERMOSA</v>
      </c>
      <c r="B771" s="183">
        <v>50711</v>
      </c>
      <c r="C771" s="184" t="s">
        <v>876</v>
      </c>
      <c r="D771" s="184" t="s">
        <v>901</v>
      </c>
      <c r="E771" s="184" t="s">
        <v>1221</v>
      </c>
    </row>
    <row r="772" spans="1:5" ht="15">
      <c r="A772" s="70" t="str">
        <f aca="true" t="shared" si="12" ref="A772:A835">CONCATENATE(C772,D772)</f>
        <v>NARIÑOALBAN</v>
      </c>
      <c r="B772" s="183">
        <v>52019</v>
      </c>
      <c r="C772" s="184" t="s">
        <v>242</v>
      </c>
      <c r="D772" s="184" t="s">
        <v>676</v>
      </c>
      <c r="E772" s="184" t="s">
        <v>1221</v>
      </c>
    </row>
    <row r="773" spans="1:5" ht="15">
      <c r="A773" s="70" t="str">
        <f t="shared" si="12"/>
        <v>NARIÑOALDANA</v>
      </c>
      <c r="B773" s="183">
        <v>52022</v>
      </c>
      <c r="C773" s="184" t="s">
        <v>242</v>
      </c>
      <c r="D773" s="184" t="s">
        <v>902</v>
      </c>
      <c r="E773" s="184" t="s">
        <v>1222</v>
      </c>
    </row>
    <row r="774" spans="1:5" ht="15">
      <c r="A774" s="70" t="str">
        <f t="shared" si="12"/>
        <v>NARIÑOANCUYA</v>
      </c>
      <c r="B774" s="183">
        <v>52036</v>
      </c>
      <c r="C774" s="184" t="s">
        <v>242</v>
      </c>
      <c r="D774" s="184" t="s">
        <v>903</v>
      </c>
      <c r="E774" s="184" t="s">
        <v>1221</v>
      </c>
    </row>
    <row r="775" spans="1:5" ht="15">
      <c r="A775" s="70" t="str">
        <f t="shared" si="12"/>
        <v>NARIÑOARBOLEDA</v>
      </c>
      <c r="B775" s="183">
        <v>52051</v>
      </c>
      <c r="C775" s="184" t="s">
        <v>242</v>
      </c>
      <c r="D775" s="184" t="s">
        <v>904</v>
      </c>
      <c r="E775" s="184" t="s">
        <v>1221</v>
      </c>
    </row>
    <row r="776" spans="1:5" ht="15">
      <c r="A776" s="70" t="str">
        <f t="shared" si="12"/>
        <v>NARIÑOBARBACOAS</v>
      </c>
      <c r="B776" s="183">
        <v>52079</v>
      </c>
      <c r="C776" s="184" t="s">
        <v>242</v>
      </c>
      <c r="D776" s="184" t="s">
        <v>905</v>
      </c>
      <c r="E776" s="184" t="s">
        <v>1222</v>
      </c>
    </row>
    <row r="777" spans="1:5" ht="15">
      <c r="A777" s="70" t="str">
        <f t="shared" si="12"/>
        <v>NARIÑOBELEN</v>
      </c>
      <c r="B777" s="183">
        <v>52083</v>
      </c>
      <c r="C777" s="184" t="s">
        <v>242</v>
      </c>
      <c r="D777" s="184" t="s">
        <v>377</v>
      </c>
      <c r="E777" s="184" t="s">
        <v>1221</v>
      </c>
    </row>
    <row r="778" spans="1:5" ht="15">
      <c r="A778" s="70" t="str">
        <f t="shared" si="12"/>
        <v>NARIÑOBUESACO</v>
      </c>
      <c r="B778" s="183">
        <v>52110</v>
      </c>
      <c r="C778" s="184" t="s">
        <v>242</v>
      </c>
      <c r="D778" s="184" t="s">
        <v>906</v>
      </c>
      <c r="E778" s="184" t="s">
        <v>1221</v>
      </c>
    </row>
    <row r="779" spans="1:5" ht="15">
      <c r="A779" s="70" t="str">
        <f t="shared" si="12"/>
        <v>NARIÑOCHACHAGUI</v>
      </c>
      <c r="B779" s="183">
        <v>52240</v>
      </c>
      <c r="C779" s="184" t="s">
        <v>242</v>
      </c>
      <c r="D779" s="184" t="s">
        <v>907</v>
      </c>
      <c r="E779" s="184" t="s">
        <v>1221</v>
      </c>
    </row>
    <row r="780" spans="1:5" ht="15">
      <c r="A780" s="70" t="str">
        <f t="shared" si="12"/>
        <v>NARIÑOCOLON-GENOVA</v>
      </c>
      <c r="B780" s="183">
        <v>52203</v>
      </c>
      <c r="C780" s="184" t="s">
        <v>242</v>
      </c>
      <c r="D780" s="184" t="s">
        <v>908</v>
      </c>
      <c r="E780" s="184" t="s">
        <v>1221</v>
      </c>
    </row>
    <row r="781" spans="1:5" ht="15">
      <c r="A781" s="70" t="str">
        <f t="shared" si="12"/>
        <v>NARIÑOCONSACA</v>
      </c>
      <c r="B781" s="183">
        <v>52207</v>
      </c>
      <c r="C781" s="184" t="s">
        <v>242</v>
      </c>
      <c r="D781" s="184" t="s">
        <v>909</v>
      </c>
      <c r="E781" s="184" t="s">
        <v>1221</v>
      </c>
    </row>
    <row r="782" spans="1:5" ht="15">
      <c r="A782" s="70" t="str">
        <f t="shared" si="12"/>
        <v>NARIÑOCONTADERO</v>
      </c>
      <c r="B782" s="183">
        <v>52210</v>
      </c>
      <c r="C782" s="184" t="s">
        <v>242</v>
      </c>
      <c r="D782" s="184" t="s">
        <v>910</v>
      </c>
      <c r="E782" s="184" t="s">
        <v>1221</v>
      </c>
    </row>
    <row r="783" spans="1:5" ht="15">
      <c r="A783" s="70" t="str">
        <f t="shared" si="12"/>
        <v>NARIÑOCORDOBA</v>
      </c>
      <c r="B783" s="183">
        <v>52215</v>
      </c>
      <c r="C783" s="184" t="s">
        <v>242</v>
      </c>
      <c r="D783" s="184" t="s">
        <v>338</v>
      </c>
      <c r="E783" s="184" t="s">
        <v>1221</v>
      </c>
    </row>
    <row r="784" spans="1:5" ht="15">
      <c r="A784" s="70" t="str">
        <f t="shared" si="12"/>
        <v>NARIÑOCUASPUD-CARLOSAMA</v>
      </c>
      <c r="B784" s="183">
        <v>52224</v>
      </c>
      <c r="C784" s="184" t="s">
        <v>242</v>
      </c>
      <c r="D784" s="184" t="s">
        <v>911</v>
      </c>
      <c r="E784" s="184" t="s">
        <v>1221</v>
      </c>
    </row>
    <row r="785" spans="1:5" ht="15">
      <c r="A785" s="70" t="str">
        <f t="shared" si="12"/>
        <v>NARIÑOCUMBAL</v>
      </c>
      <c r="B785" s="183">
        <v>52227</v>
      </c>
      <c r="C785" s="184" t="s">
        <v>242</v>
      </c>
      <c r="D785" s="184" t="s">
        <v>912</v>
      </c>
      <c r="E785" s="184" t="s">
        <v>1221</v>
      </c>
    </row>
    <row r="786" spans="1:5" ht="15">
      <c r="A786" s="70" t="str">
        <f t="shared" si="12"/>
        <v>NARIÑOCUMBITARA</v>
      </c>
      <c r="B786" s="183">
        <v>52233</v>
      </c>
      <c r="C786" s="184" t="s">
        <v>242</v>
      </c>
      <c r="D786" s="184" t="s">
        <v>913</v>
      </c>
      <c r="E786" s="184" t="s">
        <v>1221</v>
      </c>
    </row>
    <row r="787" spans="1:5" ht="15">
      <c r="A787" s="70" t="str">
        <f t="shared" si="12"/>
        <v>NARIÑOEL CHARCO</v>
      </c>
      <c r="B787" s="183">
        <v>52250</v>
      </c>
      <c r="C787" s="184" t="s">
        <v>242</v>
      </c>
      <c r="D787" s="184" t="s">
        <v>914</v>
      </c>
      <c r="E787" s="184" t="s">
        <v>1221</v>
      </c>
    </row>
    <row r="788" spans="1:5" ht="15">
      <c r="A788" s="70" t="str">
        <f t="shared" si="12"/>
        <v>NARIÑOEL PEÑOL</v>
      </c>
      <c r="B788" s="183">
        <v>52254</v>
      </c>
      <c r="C788" s="184" t="s">
        <v>242</v>
      </c>
      <c r="D788" s="184" t="s">
        <v>915</v>
      </c>
      <c r="E788" s="184" t="s">
        <v>1221</v>
      </c>
    </row>
    <row r="789" spans="1:5" ht="15">
      <c r="A789" s="70" t="str">
        <f t="shared" si="12"/>
        <v>NARIÑOEL ROSARIO</v>
      </c>
      <c r="B789" s="183">
        <v>52256</v>
      </c>
      <c r="C789" s="184" t="s">
        <v>242</v>
      </c>
      <c r="D789" s="184" t="s">
        <v>916</v>
      </c>
      <c r="E789" s="184" t="s">
        <v>1222</v>
      </c>
    </row>
    <row r="790" spans="1:5" ht="15">
      <c r="A790" s="70" t="str">
        <f t="shared" si="12"/>
        <v>NARIÑOEL TABLON</v>
      </c>
      <c r="B790" s="183">
        <v>52258</v>
      </c>
      <c r="C790" s="184" t="s">
        <v>242</v>
      </c>
      <c r="D790" s="184" t="s">
        <v>917</v>
      </c>
      <c r="E790" s="184" t="s">
        <v>1221</v>
      </c>
    </row>
    <row r="791" spans="1:5" ht="15">
      <c r="A791" s="70" t="str">
        <f t="shared" si="12"/>
        <v>NARIÑOEL TAMBO</v>
      </c>
      <c r="B791" s="183">
        <v>52260</v>
      </c>
      <c r="C791" s="184" t="s">
        <v>242</v>
      </c>
      <c r="D791" s="184" t="s">
        <v>562</v>
      </c>
      <c r="E791" s="184" t="s">
        <v>1221</v>
      </c>
    </row>
    <row r="792" spans="1:5" ht="15">
      <c r="A792" s="70" t="str">
        <f t="shared" si="12"/>
        <v>NARIÑOFRANCISCO PIZARRO</v>
      </c>
      <c r="B792" s="183">
        <v>52520</v>
      </c>
      <c r="C792" s="184" t="s">
        <v>242</v>
      </c>
      <c r="D792" s="184" t="s">
        <v>918</v>
      </c>
      <c r="E792" s="184" t="s">
        <v>1221</v>
      </c>
    </row>
    <row r="793" spans="1:5" ht="15">
      <c r="A793" s="70" t="str">
        <f t="shared" si="12"/>
        <v>NARIÑOFUNES</v>
      </c>
      <c r="B793" s="183">
        <v>52287</v>
      </c>
      <c r="C793" s="184" t="s">
        <v>242</v>
      </c>
      <c r="D793" s="184" t="s">
        <v>919</v>
      </c>
      <c r="E793" s="184" t="s">
        <v>1221</v>
      </c>
    </row>
    <row r="794" spans="1:5" ht="15">
      <c r="A794" s="70" t="str">
        <f t="shared" si="12"/>
        <v>NARIÑOGUACHUCAL</v>
      </c>
      <c r="B794" s="183">
        <v>52317</v>
      </c>
      <c r="C794" s="184" t="s">
        <v>242</v>
      </c>
      <c r="D794" s="184" t="s">
        <v>920</v>
      </c>
      <c r="E794" s="184" t="s">
        <v>1221</v>
      </c>
    </row>
    <row r="795" spans="1:5" ht="15">
      <c r="A795" s="70" t="str">
        <f t="shared" si="12"/>
        <v>NARIÑOGUAITARILLA</v>
      </c>
      <c r="B795" s="183">
        <v>52320</v>
      </c>
      <c r="C795" s="184" t="s">
        <v>242</v>
      </c>
      <c r="D795" s="184" t="s">
        <v>921</v>
      </c>
      <c r="E795" s="184" t="s">
        <v>1222</v>
      </c>
    </row>
    <row r="796" spans="1:5" ht="15">
      <c r="A796" s="70" t="str">
        <f t="shared" si="12"/>
        <v>NARIÑOGUALMATAN</v>
      </c>
      <c r="B796" s="183">
        <v>52323</v>
      </c>
      <c r="C796" s="184" t="s">
        <v>242</v>
      </c>
      <c r="D796" s="184" t="s">
        <v>922</v>
      </c>
      <c r="E796" s="184" t="s">
        <v>1221</v>
      </c>
    </row>
    <row r="797" spans="1:5" ht="15">
      <c r="A797" s="70" t="str">
        <f t="shared" si="12"/>
        <v>NARIÑOILES</v>
      </c>
      <c r="B797" s="183">
        <v>52352</v>
      </c>
      <c r="C797" s="184" t="s">
        <v>242</v>
      </c>
      <c r="D797" s="184" t="s">
        <v>923</v>
      </c>
      <c r="E797" s="184" t="s">
        <v>1221</v>
      </c>
    </row>
    <row r="798" spans="1:5" ht="15">
      <c r="A798" s="70" t="str">
        <f t="shared" si="12"/>
        <v>NARIÑOIMUES</v>
      </c>
      <c r="B798" s="183">
        <v>52354</v>
      </c>
      <c r="C798" s="184" t="s">
        <v>242</v>
      </c>
      <c r="D798" s="184" t="s">
        <v>924</v>
      </c>
      <c r="E798" s="184" t="s">
        <v>1221</v>
      </c>
    </row>
    <row r="799" spans="1:5" ht="15">
      <c r="A799" s="70" t="str">
        <f t="shared" si="12"/>
        <v>NARIÑOIPIALES</v>
      </c>
      <c r="B799" s="183">
        <v>52356</v>
      </c>
      <c r="C799" s="184" t="s">
        <v>242</v>
      </c>
      <c r="D799" s="184" t="s">
        <v>925</v>
      </c>
      <c r="E799" s="184" t="s">
        <v>1221</v>
      </c>
    </row>
    <row r="800" spans="1:5" ht="15">
      <c r="A800" s="70" t="str">
        <f t="shared" si="12"/>
        <v>NARIÑOLA CRUZ</v>
      </c>
      <c r="B800" s="183">
        <v>52378</v>
      </c>
      <c r="C800" s="184" t="s">
        <v>242</v>
      </c>
      <c r="D800" s="184" t="s">
        <v>926</v>
      </c>
      <c r="E800" s="184" t="s">
        <v>1221</v>
      </c>
    </row>
    <row r="801" spans="1:5" ht="15">
      <c r="A801" s="70" t="str">
        <f t="shared" si="12"/>
        <v>NARIÑOLA FLORIDA</v>
      </c>
      <c r="B801" s="183">
        <v>52381</v>
      </c>
      <c r="C801" s="184" t="s">
        <v>242</v>
      </c>
      <c r="D801" s="184" t="s">
        <v>927</v>
      </c>
      <c r="E801" s="184" t="s">
        <v>1222</v>
      </c>
    </row>
    <row r="802" spans="1:5" ht="15">
      <c r="A802" s="70" t="str">
        <f t="shared" si="12"/>
        <v>NARIÑOLA LLANADA</v>
      </c>
      <c r="B802" s="183">
        <v>52385</v>
      </c>
      <c r="C802" s="184" t="s">
        <v>242</v>
      </c>
      <c r="D802" s="184" t="s">
        <v>928</v>
      </c>
      <c r="E802" s="184" t="s">
        <v>1221</v>
      </c>
    </row>
    <row r="803" spans="1:5" ht="15">
      <c r="A803" s="70" t="str">
        <f t="shared" si="12"/>
        <v>NARIÑOLA TOLA</v>
      </c>
      <c r="B803" s="183">
        <v>52390</v>
      </c>
      <c r="C803" s="184" t="s">
        <v>242</v>
      </c>
      <c r="D803" s="184" t="s">
        <v>929</v>
      </c>
      <c r="E803" s="184" t="s">
        <v>1221</v>
      </c>
    </row>
    <row r="804" spans="1:5" ht="15">
      <c r="A804" s="70" t="str">
        <f t="shared" si="12"/>
        <v>NARIÑOLA UNION</v>
      </c>
      <c r="B804" s="183">
        <v>52399</v>
      </c>
      <c r="C804" s="184" t="s">
        <v>242</v>
      </c>
      <c r="D804" s="184" t="s">
        <v>234</v>
      </c>
      <c r="E804" s="184" t="s">
        <v>1221</v>
      </c>
    </row>
    <row r="805" spans="1:5" ht="15">
      <c r="A805" s="70" t="str">
        <f t="shared" si="12"/>
        <v>NARIÑOLEIVA</v>
      </c>
      <c r="B805" s="183">
        <v>52405</v>
      </c>
      <c r="C805" s="184" t="s">
        <v>242</v>
      </c>
      <c r="D805" s="184" t="s">
        <v>930</v>
      </c>
      <c r="E805" s="184" t="s">
        <v>1222</v>
      </c>
    </row>
    <row r="806" spans="1:5" ht="15">
      <c r="A806" s="70" t="str">
        <f t="shared" si="12"/>
        <v>NARIÑOLINARES</v>
      </c>
      <c r="B806" s="183">
        <v>52411</v>
      </c>
      <c r="C806" s="184" t="s">
        <v>242</v>
      </c>
      <c r="D806" s="184" t="s">
        <v>931</v>
      </c>
      <c r="E806" s="184" t="s">
        <v>1221</v>
      </c>
    </row>
    <row r="807" spans="1:5" ht="15">
      <c r="A807" s="70" t="str">
        <f t="shared" si="12"/>
        <v>NARIÑOLOS ANDES</v>
      </c>
      <c r="B807" s="183">
        <v>52418</v>
      </c>
      <c r="C807" s="184" t="s">
        <v>242</v>
      </c>
      <c r="D807" s="184" t="s">
        <v>932</v>
      </c>
      <c r="E807" s="184" t="s">
        <v>1221</v>
      </c>
    </row>
    <row r="808" spans="1:5" ht="15">
      <c r="A808" s="70" t="str">
        <f t="shared" si="12"/>
        <v>NARIÑOMAGUI-PAYAN</v>
      </c>
      <c r="B808" s="183">
        <v>52427</v>
      </c>
      <c r="C808" s="184" t="s">
        <v>242</v>
      </c>
      <c r="D808" s="184" t="s">
        <v>933</v>
      </c>
      <c r="E808" s="184" t="s">
        <v>1221</v>
      </c>
    </row>
    <row r="809" spans="1:5" ht="15">
      <c r="A809" s="70" t="str">
        <f t="shared" si="12"/>
        <v>NARIÑOMALLAMA</v>
      </c>
      <c r="B809" s="183">
        <v>52435</v>
      </c>
      <c r="C809" s="184" t="s">
        <v>242</v>
      </c>
      <c r="D809" s="184" t="s">
        <v>934</v>
      </c>
      <c r="E809" s="184" t="s">
        <v>1221</v>
      </c>
    </row>
    <row r="810" spans="1:5" ht="15">
      <c r="A810" s="70" t="str">
        <f t="shared" si="12"/>
        <v>NARIÑOMOSQUERA</v>
      </c>
      <c r="B810" s="183">
        <v>52473</v>
      </c>
      <c r="C810" s="184" t="s">
        <v>242</v>
      </c>
      <c r="D810" s="184" t="s">
        <v>730</v>
      </c>
      <c r="E810" s="184" t="s">
        <v>1222</v>
      </c>
    </row>
    <row r="811" spans="1:5" ht="15">
      <c r="A811" s="70" t="str">
        <f t="shared" si="12"/>
        <v>NARIÑONARIÑO</v>
      </c>
      <c r="B811" s="183">
        <v>52480</v>
      </c>
      <c r="C811" s="184" t="s">
        <v>242</v>
      </c>
      <c r="D811" s="184" t="s">
        <v>242</v>
      </c>
      <c r="E811" s="184" t="s">
        <v>1221</v>
      </c>
    </row>
    <row r="812" spans="1:5" ht="15">
      <c r="A812" s="70" t="str">
        <f t="shared" si="12"/>
        <v>NARIÑOOLAYA HERRERA</v>
      </c>
      <c r="B812" s="183">
        <v>52490</v>
      </c>
      <c r="C812" s="184" t="s">
        <v>242</v>
      </c>
      <c r="D812" s="184" t="s">
        <v>935</v>
      </c>
      <c r="E812" s="184" t="s">
        <v>1221</v>
      </c>
    </row>
    <row r="813" spans="1:5" ht="15">
      <c r="A813" s="70" t="str">
        <f t="shared" si="12"/>
        <v>NARIÑOOSPINA</v>
      </c>
      <c r="B813" s="183">
        <v>52506</v>
      </c>
      <c r="C813" s="184" t="s">
        <v>242</v>
      </c>
      <c r="D813" s="184" t="s">
        <v>936</v>
      </c>
      <c r="E813" s="184" t="s">
        <v>1221</v>
      </c>
    </row>
    <row r="814" spans="1:5" ht="15">
      <c r="A814" s="70" t="str">
        <f t="shared" si="12"/>
        <v>NARIÑOPASTO</v>
      </c>
      <c r="B814" s="183">
        <v>52001</v>
      </c>
      <c r="C814" s="184" t="s">
        <v>242</v>
      </c>
      <c r="D814" s="184" t="s">
        <v>937</v>
      </c>
      <c r="E814" s="184" t="s">
        <v>1222</v>
      </c>
    </row>
    <row r="815" spans="1:5" ht="15">
      <c r="A815" s="70" t="str">
        <f t="shared" si="12"/>
        <v>NARIÑOPOLICARPA</v>
      </c>
      <c r="B815" s="183">
        <v>52540</v>
      </c>
      <c r="C815" s="184" t="s">
        <v>242</v>
      </c>
      <c r="D815" s="184" t="s">
        <v>938</v>
      </c>
      <c r="E815" s="184" t="s">
        <v>1221</v>
      </c>
    </row>
    <row r="816" spans="1:5" ht="15">
      <c r="A816" s="70" t="str">
        <f t="shared" si="12"/>
        <v>NARIÑOPOTOSI</v>
      </c>
      <c r="B816" s="183">
        <v>52560</v>
      </c>
      <c r="C816" s="184" t="s">
        <v>242</v>
      </c>
      <c r="D816" s="184" t="s">
        <v>939</v>
      </c>
      <c r="E816" s="184" t="s">
        <v>1221</v>
      </c>
    </row>
    <row r="817" spans="1:5" ht="15">
      <c r="A817" s="70" t="str">
        <f t="shared" si="12"/>
        <v>NARIÑOPROVIDENCIA</v>
      </c>
      <c r="B817" s="183">
        <v>52565</v>
      </c>
      <c r="C817" s="184" t="s">
        <v>242</v>
      </c>
      <c r="D817" s="184" t="s">
        <v>940</v>
      </c>
      <c r="E817" s="184" t="s">
        <v>1221</v>
      </c>
    </row>
    <row r="818" spans="1:5" ht="15">
      <c r="A818" s="70" t="str">
        <f t="shared" si="12"/>
        <v>NARIÑOPUERRES</v>
      </c>
      <c r="B818" s="183">
        <v>52573</v>
      </c>
      <c r="C818" s="184" t="s">
        <v>242</v>
      </c>
      <c r="D818" s="184" t="s">
        <v>941</v>
      </c>
      <c r="E818" s="184" t="s">
        <v>1221</v>
      </c>
    </row>
    <row r="819" spans="1:5" ht="15">
      <c r="A819" s="70" t="str">
        <f t="shared" si="12"/>
        <v>NARIÑOPUPIALES</v>
      </c>
      <c r="B819" s="183">
        <v>52585</v>
      </c>
      <c r="C819" s="184" t="s">
        <v>242</v>
      </c>
      <c r="D819" s="184" t="s">
        <v>942</v>
      </c>
      <c r="E819" s="184" t="s">
        <v>1221</v>
      </c>
    </row>
    <row r="820" spans="1:5" ht="15">
      <c r="A820" s="70" t="str">
        <f t="shared" si="12"/>
        <v>NARIÑORICAURTE</v>
      </c>
      <c r="B820" s="183">
        <v>52612</v>
      </c>
      <c r="C820" s="184" t="s">
        <v>242</v>
      </c>
      <c r="D820" s="184" t="s">
        <v>745</v>
      </c>
      <c r="E820" s="184" t="s">
        <v>1221</v>
      </c>
    </row>
    <row r="821" spans="1:5" ht="15">
      <c r="A821" s="70" t="str">
        <f t="shared" si="12"/>
        <v>NARIÑOROBERTO PAYAN</v>
      </c>
      <c r="B821" s="183">
        <v>52621</v>
      </c>
      <c r="C821" s="184" t="s">
        <v>242</v>
      </c>
      <c r="D821" s="184" t="s">
        <v>943</v>
      </c>
      <c r="E821" s="184" t="s">
        <v>1221</v>
      </c>
    </row>
    <row r="822" spans="1:5" ht="15">
      <c r="A822" s="70" t="str">
        <f t="shared" si="12"/>
        <v>NARIÑOSAMANIEGO</v>
      </c>
      <c r="B822" s="183">
        <v>52678</v>
      </c>
      <c r="C822" s="184" t="s">
        <v>242</v>
      </c>
      <c r="D822" s="184" t="s">
        <v>944</v>
      </c>
      <c r="E822" s="184" t="s">
        <v>1222</v>
      </c>
    </row>
    <row r="823" spans="1:5" ht="15">
      <c r="A823" s="70" t="str">
        <f t="shared" si="12"/>
        <v>NARIÑOSAN BERNARDO</v>
      </c>
      <c r="B823" s="183">
        <v>52685</v>
      </c>
      <c r="C823" s="184" t="s">
        <v>242</v>
      </c>
      <c r="D823" s="184" t="s">
        <v>747</v>
      </c>
      <c r="E823" s="184" t="s">
        <v>1221</v>
      </c>
    </row>
    <row r="824" spans="1:5" ht="15">
      <c r="A824" s="70" t="str">
        <f t="shared" si="12"/>
        <v>NARIÑOSAN LORENZO</v>
      </c>
      <c r="B824" s="183">
        <v>52687</v>
      </c>
      <c r="C824" s="184" t="s">
        <v>242</v>
      </c>
      <c r="D824" s="184" t="s">
        <v>945</v>
      </c>
      <c r="E824" s="184" t="s">
        <v>1221</v>
      </c>
    </row>
    <row r="825" spans="1:5" ht="15">
      <c r="A825" s="70" t="str">
        <f t="shared" si="12"/>
        <v>NARIÑOSAN PABLO</v>
      </c>
      <c r="B825" s="183">
        <v>52693</v>
      </c>
      <c r="C825" s="184" t="s">
        <v>242</v>
      </c>
      <c r="D825" s="184" t="s">
        <v>361</v>
      </c>
      <c r="E825" s="184" t="s">
        <v>1221</v>
      </c>
    </row>
    <row r="826" spans="1:5" ht="15">
      <c r="A826" s="70" t="str">
        <f t="shared" si="12"/>
        <v>NARIÑOSAN PEDRO DE CARTAGO</v>
      </c>
      <c r="B826" s="183">
        <v>52694</v>
      </c>
      <c r="C826" s="184" t="s">
        <v>242</v>
      </c>
      <c r="D826" s="184" t="s">
        <v>946</v>
      </c>
      <c r="E826" s="184" t="s">
        <v>1221</v>
      </c>
    </row>
    <row r="827" spans="1:5" ht="15">
      <c r="A827" s="70" t="str">
        <f t="shared" si="12"/>
        <v>NARIÑOSANDONA</v>
      </c>
      <c r="B827" s="183">
        <v>52683</v>
      </c>
      <c r="C827" s="184" t="s">
        <v>242</v>
      </c>
      <c r="D827" s="184" t="s">
        <v>947</v>
      </c>
      <c r="E827" s="184" t="s">
        <v>1221</v>
      </c>
    </row>
    <row r="828" spans="1:5" ht="15">
      <c r="A828" s="70" t="str">
        <f t="shared" si="12"/>
        <v>NARIÑOSANTA BARBARA</v>
      </c>
      <c r="B828" s="183">
        <v>52696</v>
      </c>
      <c r="C828" s="184" t="s">
        <v>242</v>
      </c>
      <c r="D828" s="184" t="s">
        <v>270</v>
      </c>
      <c r="E828" s="184" t="s">
        <v>1221</v>
      </c>
    </row>
    <row r="829" spans="1:5" ht="15">
      <c r="A829" s="70" t="str">
        <f t="shared" si="12"/>
        <v>NARIÑOSANTACRUZ</v>
      </c>
      <c r="B829" s="183">
        <v>52699</v>
      </c>
      <c r="C829" s="184" t="s">
        <v>242</v>
      </c>
      <c r="D829" s="184" t="s">
        <v>948</v>
      </c>
      <c r="E829" s="184" t="s">
        <v>1222</v>
      </c>
    </row>
    <row r="830" spans="1:5" ht="15">
      <c r="A830" s="70" t="str">
        <f t="shared" si="12"/>
        <v>NARIÑOSAPUYES</v>
      </c>
      <c r="B830" s="183">
        <v>52720</v>
      </c>
      <c r="C830" s="184" t="s">
        <v>242</v>
      </c>
      <c r="D830" s="184" t="s">
        <v>949</v>
      </c>
      <c r="E830" s="184" t="s">
        <v>1221</v>
      </c>
    </row>
    <row r="831" spans="1:5" ht="15">
      <c r="A831" s="70" t="str">
        <f t="shared" si="12"/>
        <v>NARIÑOTAMINANGO</v>
      </c>
      <c r="B831" s="183">
        <v>52786</v>
      </c>
      <c r="C831" s="184" t="s">
        <v>242</v>
      </c>
      <c r="D831" s="184" t="s">
        <v>950</v>
      </c>
      <c r="E831" s="184" t="s">
        <v>1221</v>
      </c>
    </row>
    <row r="832" spans="1:5" ht="15">
      <c r="A832" s="70" t="str">
        <f t="shared" si="12"/>
        <v>NARIÑOTANGUA</v>
      </c>
      <c r="B832" s="183">
        <v>52788</v>
      </c>
      <c r="C832" s="184" t="s">
        <v>242</v>
      </c>
      <c r="D832" s="184" t="s">
        <v>951</v>
      </c>
      <c r="E832" s="184" t="s">
        <v>1221</v>
      </c>
    </row>
    <row r="833" spans="1:5" ht="15">
      <c r="A833" s="70" t="str">
        <f t="shared" si="12"/>
        <v>NARIÑOTUMACO</v>
      </c>
      <c r="B833" s="183">
        <v>52835</v>
      </c>
      <c r="C833" s="184" t="s">
        <v>242</v>
      </c>
      <c r="D833" s="184" t="s">
        <v>952</v>
      </c>
      <c r="E833" s="184" t="s">
        <v>1222</v>
      </c>
    </row>
    <row r="834" spans="1:5" ht="15">
      <c r="A834" s="70" t="str">
        <f t="shared" si="12"/>
        <v>NARIÑOTUQUERRES</v>
      </c>
      <c r="B834" s="183">
        <v>52838</v>
      </c>
      <c r="C834" s="184" t="s">
        <v>242</v>
      </c>
      <c r="D834" s="184" t="s">
        <v>953</v>
      </c>
      <c r="E834" s="184" t="s">
        <v>1222</v>
      </c>
    </row>
    <row r="835" spans="1:5" ht="15">
      <c r="A835" s="70" t="str">
        <f t="shared" si="12"/>
        <v>NARIÑOYACUANQUER</v>
      </c>
      <c r="B835" s="183">
        <v>52885</v>
      </c>
      <c r="C835" s="184" t="s">
        <v>242</v>
      </c>
      <c r="D835" s="184" t="s">
        <v>954</v>
      </c>
      <c r="E835" s="184" t="s">
        <v>1221</v>
      </c>
    </row>
    <row r="836" spans="1:5" ht="15">
      <c r="A836" s="70" t="str">
        <f aca="true" t="shared" si="13" ref="A836:A899">CONCATENATE(C836,D836)</f>
        <v>NORTE DE SANTANDERABREGO</v>
      </c>
      <c r="B836" s="183">
        <v>54003</v>
      </c>
      <c r="C836" s="184" t="s">
        <v>955</v>
      </c>
      <c r="D836" s="184" t="s">
        <v>956</v>
      </c>
      <c r="E836" s="184" t="s">
        <v>1221</v>
      </c>
    </row>
    <row r="837" spans="1:5" ht="15">
      <c r="A837" s="70" t="str">
        <f t="shared" si="13"/>
        <v>NORTE DE SANTANDERARBOLEDAS</v>
      </c>
      <c r="B837" s="183">
        <v>54051</v>
      </c>
      <c r="C837" s="184" t="s">
        <v>955</v>
      </c>
      <c r="D837" s="184" t="s">
        <v>957</v>
      </c>
      <c r="E837" s="184" t="s">
        <v>1221</v>
      </c>
    </row>
    <row r="838" spans="1:5" ht="15">
      <c r="A838" s="70" t="str">
        <f t="shared" si="13"/>
        <v>NORTE DE SANTANDERBOCHALEMA</v>
      </c>
      <c r="B838" s="183">
        <v>54099</v>
      </c>
      <c r="C838" s="184" t="s">
        <v>955</v>
      </c>
      <c r="D838" s="184" t="s">
        <v>958</v>
      </c>
      <c r="E838" s="184" t="s">
        <v>1221</v>
      </c>
    </row>
    <row r="839" spans="1:5" ht="15">
      <c r="A839" s="70" t="str">
        <f t="shared" si="13"/>
        <v>NORTE DE SANTANDERBUCARASICA</v>
      </c>
      <c r="B839" s="183">
        <v>54109</v>
      </c>
      <c r="C839" s="184" t="s">
        <v>955</v>
      </c>
      <c r="D839" s="184" t="s">
        <v>959</v>
      </c>
      <c r="E839" s="184" t="s">
        <v>1221</v>
      </c>
    </row>
    <row r="840" spans="1:5" ht="15">
      <c r="A840" s="70" t="str">
        <f t="shared" si="13"/>
        <v>NORTE DE SANTANDERCACHIRA</v>
      </c>
      <c r="B840" s="183">
        <v>54128</v>
      </c>
      <c r="C840" s="184" t="s">
        <v>955</v>
      </c>
      <c r="D840" s="184" t="s">
        <v>960</v>
      </c>
      <c r="E840" s="184" t="s">
        <v>1221</v>
      </c>
    </row>
    <row r="841" spans="1:5" ht="15">
      <c r="A841" s="70" t="str">
        <f t="shared" si="13"/>
        <v>NORTE DE SANTANDERCACOTA</v>
      </c>
      <c r="B841" s="183">
        <v>54125</v>
      </c>
      <c r="C841" s="184" t="s">
        <v>955</v>
      </c>
      <c r="D841" s="184" t="s">
        <v>961</v>
      </c>
      <c r="E841" s="184" t="s">
        <v>1221</v>
      </c>
    </row>
    <row r="842" spans="1:5" ht="15">
      <c r="A842" s="70" t="str">
        <f t="shared" si="13"/>
        <v>NORTE DE SANTANDERCHINACOTA</v>
      </c>
      <c r="B842" s="183">
        <v>54172</v>
      </c>
      <c r="C842" s="184" t="s">
        <v>955</v>
      </c>
      <c r="D842" s="184" t="s">
        <v>962</v>
      </c>
      <c r="E842" s="184" t="s">
        <v>1221</v>
      </c>
    </row>
    <row r="843" spans="1:5" ht="15">
      <c r="A843" s="70" t="str">
        <f t="shared" si="13"/>
        <v>NORTE DE SANTANDERCHITAGA</v>
      </c>
      <c r="B843" s="183">
        <v>54174</v>
      </c>
      <c r="C843" s="184" t="s">
        <v>955</v>
      </c>
      <c r="D843" s="184" t="s">
        <v>963</v>
      </c>
      <c r="E843" s="184" t="s">
        <v>1221</v>
      </c>
    </row>
    <row r="844" spans="1:5" ht="15">
      <c r="A844" s="70" t="str">
        <f t="shared" si="13"/>
        <v>NORTE DE SANTANDERCONVENCION</v>
      </c>
      <c r="B844" s="183">
        <v>54206</v>
      </c>
      <c r="C844" s="184" t="s">
        <v>955</v>
      </c>
      <c r="D844" s="184" t="s">
        <v>964</v>
      </c>
      <c r="E844" s="184" t="s">
        <v>1221</v>
      </c>
    </row>
    <row r="845" spans="1:5" ht="15">
      <c r="A845" s="70" t="str">
        <f t="shared" si="13"/>
        <v>NORTE DE SANTANDERCUCUTA</v>
      </c>
      <c r="B845" s="183">
        <v>54001</v>
      </c>
      <c r="C845" s="184" t="s">
        <v>955</v>
      </c>
      <c r="D845" s="184" t="s">
        <v>965</v>
      </c>
      <c r="E845" s="184" t="s">
        <v>1222</v>
      </c>
    </row>
    <row r="846" spans="1:5" ht="15">
      <c r="A846" s="70" t="str">
        <f t="shared" si="13"/>
        <v>NORTE DE SANTANDERCUCUTILLA</v>
      </c>
      <c r="B846" s="183">
        <v>54223</v>
      </c>
      <c r="C846" s="184" t="s">
        <v>955</v>
      </c>
      <c r="D846" s="184" t="s">
        <v>966</v>
      </c>
      <c r="E846" s="184" t="s">
        <v>1221</v>
      </c>
    </row>
    <row r="847" spans="1:5" ht="15">
      <c r="A847" s="70" t="str">
        <f t="shared" si="13"/>
        <v>NORTE DE SANTANDERDURANIA</v>
      </c>
      <c r="B847" s="183">
        <v>54239</v>
      </c>
      <c r="C847" s="184" t="s">
        <v>955</v>
      </c>
      <c r="D847" s="184" t="s">
        <v>967</v>
      </c>
      <c r="E847" s="184" t="s">
        <v>1221</v>
      </c>
    </row>
    <row r="848" spans="1:5" ht="15">
      <c r="A848" s="70" t="str">
        <f t="shared" si="13"/>
        <v>NORTE DE SANTANDEREL CARMEN</v>
      </c>
      <c r="B848" s="183">
        <v>54245</v>
      </c>
      <c r="C848" s="184" t="s">
        <v>955</v>
      </c>
      <c r="D848" s="184" t="s">
        <v>629</v>
      </c>
      <c r="E848" s="184" t="s">
        <v>1221</v>
      </c>
    </row>
    <row r="849" spans="1:5" ht="15">
      <c r="A849" s="70" t="str">
        <f t="shared" si="13"/>
        <v>NORTE DE SANTANDEREL TARRA</v>
      </c>
      <c r="B849" s="183">
        <v>54250</v>
      </c>
      <c r="C849" s="184" t="s">
        <v>955</v>
      </c>
      <c r="D849" s="184" t="s">
        <v>968</v>
      </c>
      <c r="E849" s="184" t="s">
        <v>1221</v>
      </c>
    </row>
    <row r="850" spans="1:5" ht="15">
      <c r="A850" s="70" t="str">
        <f t="shared" si="13"/>
        <v>NORTE DE SANTANDEREL ZULIA</v>
      </c>
      <c r="B850" s="183">
        <v>54261</v>
      </c>
      <c r="C850" s="184" t="s">
        <v>955</v>
      </c>
      <c r="D850" s="184" t="s">
        <v>969</v>
      </c>
      <c r="E850" s="184" t="s">
        <v>1221</v>
      </c>
    </row>
    <row r="851" spans="1:5" ht="15">
      <c r="A851" s="70" t="str">
        <f t="shared" si="13"/>
        <v>NORTE DE SANTANDERGRAMALOTE</v>
      </c>
      <c r="B851" s="183">
        <v>54313</v>
      </c>
      <c r="C851" s="184" t="s">
        <v>955</v>
      </c>
      <c r="D851" s="184" t="s">
        <v>970</v>
      </c>
      <c r="E851" s="184" t="s">
        <v>1221</v>
      </c>
    </row>
    <row r="852" spans="1:5" ht="15">
      <c r="A852" s="70" t="str">
        <f t="shared" si="13"/>
        <v>NORTE DE SANTANDERHACARI</v>
      </c>
      <c r="B852" s="183">
        <v>54344</v>
      </c>
      <c r="C852" s="184" t="s">
        <v>955</v>
      </c>
      <c r="D852" s="184" t="s">
        <v>971</v>
      </c>
      <c r="E852" s="184" t="s">
        <v>1221</v>
      </c>
    </row>
    <row r="853" spans="1:5" ht="15">
      <c r="A853" s="70" t="str">
        <f t="shared" si="13"/>
        <v>NORTE DE SANTANDERHERRAN</v>
      </c>
      <c r="B853" s="183">
        <v>54347</v>
      </c>
      <c r="C853" s="184" t="s">
        <v>955</v>
      </c>
      <c r="D853" s="184" t="s">
        <v>972</v>
      </c>
      <c r="E853" s="184" t="s">
        <v>1221</v>
      </c>
    </row>
    <row r="854" spans="1:5" ht="15">
      <c r="A854" s="70" t="str">
        <f t="shared" si="13"/>
        <v>NORTE DE SANTANDERLA ESPERANZA</v>
      </c>
      <c r="B854" s="183">
        <v>54385</v>
      </c>
      <c r="C854" s="184" t="s">
        <v>955</v>
      </c>
      <c r="D854" s="184" t="s">
        <v>973</v>
      </c>
      <c r="E854" s="184" t="s">
        <v>1221</v>
      </c>
    </row>
    <row r="855" spans="1:5" ht="15">
      <c r="A855" s="70" t="str">
        <f t="shared" si="13"/>
        <v>NORTE DE SANTANDERLA PLAYA</v>
      </c>
      <c r="B855" s="183">
        <v>54398</v>
      </c>
      <c r="C855" s="184" t="s">
        <v>955</v>
      </c>
      <c r="D855" s="184" t="s">
        <v>974</v>
      </c>
      <c r="E855" s="184" t="s">
        <v>1221</v>
      </c>
    </row>
    <row r="856" spans="1:5" ht="15">
      <c r="A856" s="70" t="str">
        <f t="shared" si="13"/>
        <v>NORTE DE SANTANDERLABATECA</v>
      </c>
      <c r="B856" s="183">
        <v>54377</v>
      </c>
      <c r="C856" s="184" t="s">
        <v>955</v>
      </c>
      <c r="D856" s="184" t="s">
        <v>975</v>
      </c>
      <c r="E856" s="184" t="s">
        <v>1221</v>
      </c>
    </row>
    <row r="857" spans="1:5" ht="15">
      <c r="A857" s="70" t="str">
        <f t="shared" si="13"/>
        <v>NORTE DE SANTANDERLOS PATIOS</v>
      </c>
      <c r="B857" s="183">
        <v>54405</v>
      </c>
      <c r="C857" s="184" t="s">
        <v>955</v>
      </c>
      <c r="D857" s="184" t="s">
        <v>976</v>
      </c>
      <c r="E857" s="184" t="s">
        <v>1221</v>
      </c>
    </row>
    <row r="858" spans="1:5" ht="15">
      <c r="A858" s="70" t="str">
        <f t="shared" si="13"/>
        <v>NORTE DE SANTANDERLOURDES</v>
      </c>
      <c r="B858" s="183">
        <v>54418</v>
      </c>
      <c r="C858" s="184" t="s">
        <v>955</v>
      </c>
      <c r="D858" s="184" t="s">
        <v>977</v>
      </c>
      <c r="E858" s="184" t="s">
        <v>1221</v>
      </c>
    </row>
    <row r="859" spans="1:5" ht="15">
      <c r="A859" s="70" t="str">
        <f t="shared" si="13"/>
        <v>NORTE DE SANTANDERMUTISCUA</v>
      </c>
      <c r="B859" s="183">
        <v>54480</v>
      </c>
      <c r="C859" s="184" t="s">
        <v>955</v>
      </c>
      <c r="D859" s="184" t="s">
        <v>978</v>
      </c>
      <c r="E859" s="184" t="s">
        <v>1221</v>
      </c>
    </row>
    <row r="860" spans="1:5" ht="15">
      <c r="A860" s="70" t="str">
        <f t="shared" si="13"/>
        <v>NORTE DE SANTANDEROCAÑA</v>
      </c>
      <c r="B860" s="183">
        <v>54498</v>
      </c>
      <c r="C860" s="184" t="s">
        <v>955</v>
      </c>
      <c r="D860" s="184" t="s">
        <v>979</v>
      </c>
      <c r="E860" s="184" t="s">
        <v>1221</v>
      </c>
    </row>
    <row r="861" spans="1:5" ht="15">
      <c r="A861" s="70" t="str">
        <f t="shared" si="13"/>
        <v>NORTE DE SANTANDERPAMPLONA</v>
      </c>
      <c r="B861" s="183">
        <v>54518</v>
      </c>
      <c r="C861" s="184" t="s">
        <v>955</v>
      </c>
      <c r="D861" s="184" t="s">
        <v>980</v>
      </c>
      <c r="E861" s="184" t="s">
        <v>1221</v>
      </c>
    </row>
    <row r="862" spans="1:5" ht="15">
      <c r="A862" s="70" t="str">
        <f t="shared" si="13"/>
        <v>NORTE DE SANTANDERPAMPLONITA</v>
      </c>
      <c r="B862" s="183">
        <v>54520</v>
      </c>
      <c r="C862" s="184" t="s">
        <v>955</v>
      </c>
      <c r="D862" s="184" t="s">
        <v>981</v>
      </c>
      <c r="E862" s="184" t="s">
        <v>1221</v>
      </c>
    </row>
    <row r="863" spans="1:5" ht="15">
      <c r="A863" s="70" t="str">
        <f t="shared" si="13"/>
        <v>NORTE DE SANTANDERPUERTO SANTANDER</v>
      </c>
      <c r="B863" s="183">
        <v>54553</v>
      </c>
      <c r="C863" s="184" t="s">
        <v>955</v>
      </c>
      <c r="D863" s="184" t="s">
        <v>982</v>
      </c>
      <c r="E863" s="184" t="s">
        <v>1221</v>
      </c>
    </row>
    <row r="864" spans="1:5" ht="15">
      <c r="A864" s="70" t="str">
        <f t="shared" si="13"/>
        <v>NORTE DE SANTANDERRAGONVALIA</v>
      </c>
      <c r="B864" s="183">
        <v>54599</v>
      </c>
      <c r="C864" s="184" t="s">
        <v>955</v>
      </c>
      <c r="D864" s="184" t="s">
        <v>983</v>
      </c>
      <c r="E864" s="184" t="s">
        <v>1221</v>
      </c>
    </row>
    <row r="865" spans="1:5" ht="15">
      <c r="A865" s="70" t="str">
        <f t="shared" si="13"/>
        <v>NORTE DE SANTANDERSALAZAR</v>
      </c>
      <c r="B865" s="183">
        <v>54660</v>
      </c>
      <c r="C865" s="184" t="s">
        <v>955</v>
      </c>
      <c r="D865" s="184" t="s">
        <v>984</v>
      </c>
      <c r="E865" s="184" t="s">
        <v>1221</v>
      </c>
    </row>
    <row r="866" spans="1:5" ht="15">
      <c r="A866" s="70" t="str">
        <f t="shared" si="13"/>
        <v>NORTE DE SANTANDERSAN CALIXTO</v>
      </c>
      <c r="B866" s="183">
        <v>54670</v>
      </c>
      <c r="C866" s="184" t="s">
        <v>955</v>
      </c>
      <c r="D866" s="184" t="s">
        <v>985</v>
      </c>
      <c r="E866" s="184" t="s">
        <v>1221</v>
      </c>
    </row>
    <row r="867" spans="1:5" ht="15">
      <c r="A867" s="70" t="str">
        <f t="shared" si="13"/>
        <v>NORTE DE SANTANDERSAN CAYETANO</v>
      </c>
      <c r="B867" s="183">
        <v>54673</v>
      </c>
      <c r="C867" s="184" t="s">
        <v>955</v>
      </c>
      <c r="D867" s="184" t="s">
        <v>748</v>
      </c>
      <c r="E867" s="184" t="s">
        <v>1221</v>
      </c>
    </row>
    <row r="868" spans="1:5" ht="15">
      <c r="A868" s="70" t="str">
        <f t="shared" si="13"/>
        <v>NORTE DE SANTANDERSANTIAGO</v>
      </c>
      <c r="B868" s="183">
        <v>54680</v>
      </c>
      <c r="C868" s="184" t="s">
        <v>955</v>
      </c>
      <c r="D868" s="184" t="s">
        <v>986</v>
      </c>
      <c r="E868" s="184" t="s">
        <v>1221</v>
      </c>
    </row>
    <row r="869" spans="1:5" ht="15">
      <c r="A869" s="70" t="str">
        <f t="shared" si="13"/>
        <v>NORTE DE SANTANDERSARDINATA</v>
      </c>
      <c r="B869" s="183">
        <v>54720</v>
      </c>
      <c r="C869" s="184" t="s">
        <v>955</v>
      </c>
      <c r="D869" s="184" t="s">
        <v>987</v>
      </c>
      <c r="E869" s="184" t="s">
        <v>1221</v>
      </c>
    </row>
    <row r="870" spans="1:5" ht="15">
      <c r="A870" s="70" t="str">
        <f t="shared" si="13"/>
        <v>NORTE DE SANTANDERSILOS</v>
      </c>
      <c r="B870" s="183">
        <v>54743</v>
      </c>
      <c r="C870" s="184" t="s">
        <v>955</v>
      </c>
      <c r="D870" s="184" t="s">
        <v>988</v>
      </c>
      <c r="E870" s="184" t="s">
        <v>1221</v>
      </c>
    </row>
    <row r="871" spans="1:5" ht="15">
      <c r="A871" s="70" t="str">
        <f t="shared" si="13"/>
        <v>NORTE DE SANTANDERTEORAMA</v>
      </c>
      <c r="B871" s="183">
        <v>54800</v>
      </c>
      <c r="C871" s="184" t="s">
        <v>955</v>
      </c>
      <c r="D871" s="184" t="s">
        <v>989</v>
      </c>
      <c r="E871" s="184" t="s">
        <v>1221</v>
      </c>
    </row>
    <row r="872" spans="1:5" ht="15">
      <c r="A872" s="70" t="str">
        <f t="shared" si="13"/>
        <v>NORTE DE SANTANDERTIBU</v>
      </c>
      <c r="B872" s="183">
        <v>54810</v>
      </c>
      <c r="C872" s="184" t="s">
        <v>955</v>
      </c>
      <c r="D872" s="184" t="s">
        <v>990</v>
      </c>
      <c r="E872" s="184" t="s">
        <v>1221</v>
      </c>
    </row>
    <row r="873" spans="1:5" ht="15">
      <c r="A873" s="70" t="str">
        <f t="shared" si="13"/>
        <v>NORTE DE SANTANDERTOLEDO</v>
      </c>
      <c r="B873" s="183">
        <v>54820</v>
      </c>
      <c r="C873" s="184" t="s">
        <v>955</v>
      </c>
      <c r="D873" s="184" t="s">
        <v>281</v>
      </c>
      <c r="E873" s="184" t="s">
        <v>1221</v>
      </c>
    </row>
    <row r="874" spans="1:5" ht="15">
      <c r="A874" s="70" t="str">
        <f t="shared" si="13"/>
        <v>NORTE DE SANTANDERVILLA DEL ROSARIO</v>
      </c>
      <c r="B874" s="183">
        <v>54874</v>
      </c>
      <c r="C874" s="184" t="s">
        <v>955</v>
      </c>
      <c r="D874" s="184" t="s">
        <v>991</v>
      </c>
      <c r="E874" s="184" t="s">
        <v>1221</v>
      </c>
    </row>
    <row r="875" spans="1:5" ht="15">
      <c r="A875" s="70" t="str">
        <f t="shared" si="13"/>
        <v>NORTE DE SANTANDERVILLACARO</v>
      </c>
      <c r="B875" s="183">
        <v>54871</v>
      </c>
      <c r="C875" s="184" t="s">
        <v>955</v>
      </c>
      <c r="D875" s="184" t="s">
        <v>992</v>
      </c>
      <c r="E875" s="184" t="s">
        <v>1221</v>
      </c>
    </row>
    <row r="876" spans="1:5" ht="15">
      <c r="A876" s="70" t="str">
        <f t="shared" si="13"/>
        <v>PUTUMAYOCOLON</v>
      </c>
      <c r="B876" s="183">
        <v>86219</v>
      </c>
      <c r="C876" s="184" t="s">
        <v>993</v>
      </c>
      <c r="D876" s="184" t="s">
        <v>994</v>
      </c>
      <c r="E876" s="184" t="s">
        <v>1221</v>
      </c>
    </row>
    <row r="877" spans="1:5" ht="15">
      <c r="A877" s="70" t="str">
        <f t="shared" si="13"/>
        <v>PUTUMAYOMOCOA</v>
      </c>
      <c r="B877" s="183">
        <v>86001</v>
      </c>
      <c r="C877" s="184" t="s">
        <v>993</v>
      </c>
      <c r="D877" s="184" t="s">
        <v>995</v>
      </c>
      <c r="E877" s="184" t="s">
        <v>1221</v>
      </c>
    </row>
    <row r="878" spans="1:5" ht="15">
      <c r="A878" s="70" t="str">
        <f t="shared" si="13"/>
        <v>PUTUMAYOORITO</v>
      </c>
      <c r="B878" s="183">
        <v>86320</v>
      </c>
      <c r="C878" s="184" t="s">
        <v>993</v>
      </c>
      <c r="D878" s="184" t="s">
        <v>996</v>
      </c>
      <c r="E878" s="184" t="s">
        <v>1221</v>
      </c>
    </row>
    <row r="879" spans="1:5" ht="15">
      <c r="A879" s="70" t="str">
        <f t="shared" si="13"/>
        <v>PUTUMAYOPUERTO ASIS</v>
      </c>
      <c r="B879" s="183">
        <v>86568</v>
      </c>
      <c r="C879" s="184" t="s">
        <v>993</v>
      </c>
      <c r="D879" s="184" t="s">
        <v>997</v>
      </c>
      <c r="E879" s="184" t="s">
        <v>1221</v>
      </c>
    </row>
    <row r="880" spans="1:5" ht="15">
      <c r="A880" s="70" t="str">
        <f t="shared" si="13"/>
        <v>PUTUMAYOPUERTO CAYCEDO</v>
      </c>
      <c r="B880" s="183">
        <v>86569</v>
      </c>
      <c r="C880" s="184" t="s">
        <v>993</v>
      </c>
      <c r="D880" s="184" t="s">
        <v>998</v>
      </c>
      <c r="E880" s="184" t="s">
        <v>1221</v>
      </c>
    </row>
    <row r="881" spans="1:5" ht="15">
      <c r="A881" s="70" t="str">
        <f t="shared" si="13"/>
        <v>PUTUMAYOPUERTO GUZMAN</v>
      </c>
      <c r="B881" s="183">
        <v>86571</v>
      </c>
      <c r="C881" s="184" t="s">
        <v>993</v>
      </c>
      <c r="D881" s="184" t="s">
        <v>999</v>
      </c>
      <c r="E881" s="184" t="s">
        <v>1221</v>
      </c>
    </row>
    <row r="882" spans="1:5" ht="15">
      <c r="A882" s="70" t="str">
        <f t="shared" si="13"/>
        <v>PUTUMAYOPUERTO LEGUIZAMO</v>
      </c>
      <c r="B882" s="183">
        <v>86573</v>
      </c>
      <c r="C882" s="184" t="s">
        <v>993</v>
      </c>
      <c r="D882" s="184" t="s">
        <v>1000</v>
      </c>
      <c r="E882" s="184" t="s">
        <v>1221</v>
      </c>
    </row>
    <row r="883" spans="1:5" ht="15">
      <c r="A883" s="70" t="str">
        <f t="shared" si="13"/>
        <v>PUTUMAYOSAN FRANCISCO</v>
      </c>
      <c r="B883" s="183">
        <v>86755</v>
      </c>
      <c r="C883" s="184" t="s">
        <v>993</v>
      </c>
      <c r="D883" s="184" t="s">
        <v>260</v>
      </c>
      <c r="E883" s="184" t="s">
        <v>1221</v>
      </c>
    </row>
    <row r="884" spans="1:5" ht="15">
      <c r="A884" s="70" t="str">
        <f t="shared" si="13"/>
        <v>PUTUMAYOSAN MIGUEL</v>
      </c>
      <c r="B884" s="183">
        <v>86757</v>
      </c>
      <c r="C884" s="184" t="s">
        <v>993</v>
      </c>
      <c r="D884" s="184" t="s">
        <v>1001</v>
      </c>
      <c r="E884" s="184" t="s">
        <v>1221</v>
      </c>
    </row>
    <row r="885" spans="1:5" ht="15">
      <c r="A885" s="70" t="str">
        <f t="shared" si="13"/>
        <v>PUTUMAYOSANTIAGO</v>
      </c>
      <c r="B885" s="183">
        <v>86760</v>
      </c>
      <c r="C885" s="184" t="s">
        <v>993</v>
      </c>
      <c r="D885" s="184" t="s">
        <v>986</v>
      </c>
      <c r="E885" s="184" t="s">
        <v>1221</v>
      </c>
    </row>
    <row r="886" spans="1:5" ht="15">
      <c r="A886" s="70" t="str">
        <f t="shared" si="13"/>
        <v>PUTUMAYOSIBUNDOY</v>
      </c>
      <c r="B886" s="183">
        <v>86749</v>
      </c>
      <c r="C886" s="184" t="s">
        <v>993</v>
      </c>
      <c r="D886" s="184" t="s">
        <v>1002</v>
      </c>
      <c r="E886" s="184" t="s">
        <v>1221</v>
      </c>
    </row>
    <row r="887" spans="1:5" ht="15">
      <c r="A887" s="70" t="str">
        <f t="shared" si="13"/>
        <v>PUTUMAYOVALLE DEL GUAMUEZ</v>
      </c>
      <c r="B887" s="183">
        <v>86865</v>
      </c>
      <c r="C887" s="184" t="s">
        <v>993</v>
      </c>
      <c r="D887" s="184" t="s">
        <v>1003</v>
      </c>
      <c r="E887" s="184" t="s">
        <v>1221</v>
      </c>
    </row>
    <row r="888" spans="1:5" ht="15">
      <c r="A888" s="70" t="str">
        <f t="shared" si="13"/>
        <v>PUTUMAYOVILLAGARZON</v>
      </c>
      <c r="B888" s="183">
        <v>86885</v>
      </c>
      <c r="C888" s="184" t="s">
        <v>993</v>
      </c>
      <c r="D888" s="184" t="s">
        <v>1004</v>
      </c>
      <c r="E888" s="184" t="s">
        <v>1221</v>
      </c>
    </row>
    <row r="889" spans="1:5" ht="15">
      <c r="A889" s="70" t="str">
        <f t="shared" si="13"/>
        <v>QUINDIOARMENIA</v>
      </c>
      <c r="B889" s="183">
        <v>63001</v>
      </c>
      <c r="C889" s="184" t="s">
        <v>1005</v>
      </c>
      <c r="D889" s="184" t="s">
        <v>184</v>
      </c>
      <c r="E889" s="184" t="s">
        <v>1222</v>
      </c>
    </row>
    <row r="890" spans="1:5" ht="15">
      <c r="A890" s="70" t="str">
        <f t="shared" si="13"/>
        <v>QUINDIOBUENAVISTA</v>
      </c>
      <c r="B890" s="183">
        <v>63111</v>
      </c>
      <c r="C890" s="184" t="s">
        <v>1005</v>
      </c>
      <c r="D890" s="184" t="s">
        <v>381</v>
      </c>
      <c r="E890" s="184" t="s">
        <v>1221</v>
      </c>
    </row>
    <row r="891" spans="1:5" ht="15">
      <c r="A891" s="70" t="str">
        <f t="shared" si="13"/>
        <v>QUINDIOCALARCA</v>
      </c>
      <c r="B891" s="183">
        <v>63130</v>
      </c>
      <c r="C891" s="184" t="s">
        <v>1005</v>
      </c>
      <c r="D891" s="184" t="s">
        <v>1006</v>
      </c>
      <c r="E891" s="184" t="s">
        <v>1222</v>
      </c>
    </row>
    <row r="892" spans="1:5" ht="15">
      <c r="A892" s="70" t="str">
        <f t="shared" si="13"/>
        <v>QUINDIOCIRCASIA</v>
      </c>
      <c r="B892" s="183">
        <v>63190</v>
      </c>
      <c r="C892" s="184" t="s">
        <v>1005</v>
      </c>
      <c r="D892" s="184" t="s">
        <v>1007</v>
      </c>
      <c r="E892" s="184" t="s">
        <v>1222</v>
      </c>
    </row>
    <row r="893" spans="1:5" ht="15">
      <c r="A893" s="70" t="str">
        <f t="shared" si="13"/>
        <v>QUINDIOCORDOBA</v>
      </c>
      <c r="B893" s="183">
        <v>63212</v>
      </c>
      <c r="C893" s="184" t="s">
        <v>1005</v>
      </c>
      <c r="D893" s="184" t="s">
        <v>338</v>
      </c>
      <c r="E893" s="184" t="s">
        <v>1221</v>
      </c>
    </row>
    <row r="894" spans="1:5" ht="15">
      <c r="A894" s="70" t="str">
        <f t="shared" si="13"/>
        <v>QUINDIOFILANDIA</v>
      </c>
      <c r="B894" s="183">
        <v>63272</v>
      </c>
      <c r="C894" s="184" t="s">
        <v>1005</v>
      </c>
      <c r="D894" s="184" t="s">
        <v>1008</v>
      </c>
      <c r="E894" s="184" t="s">
        <v>1221</v>
      </c>
    </row>
    <row r="895" spans="1:5" ht="15">
      <c r="A895" s="70" t="str">
        <f t="shared" si="13"/>
        <v>QUINDIOGENOVA</v>
      </c>
      <c r="B895" s="183">
        <v>63302</v>
      </c>
      <c r="C895" s="184" t="s">
        <v>1005</v>
      </c>
      <c r="D895" s="184" t="s">
        <v>1009</v>
      </c>
      <c r="E895" s="184" t="s">
        <v>1222</v>
      </c>
    </row>
    <row r="896" spans="1:5" ht="15">
      <c r="A896" s="70" t="str">
        <f t="shared" si="13"/>
        <v>QUINDIOLA TEBAIDA</v>
      </c>
      <c r="B896" s="183">
        <v>63401</v>
      </c>
      <c r="C896" s="184" t="s">
        <v>1005</v>
      </c>
      <c r="D896" s="184" t="s">
        <v>1010</v>
      </c>
      <c r="E896" s="184" t="s">
        <v>1222</v>
      </c>
    </row>
    <row r="897" spans="1:5" ht="15">
      <c r="A897" s="70" t="str">
        <f t="shared" si="13"/>
        <v>QUINDIOMONTENEGRO</v>
      </c>
      <c r="B897" s="183">
        <v>63470</v>
      </c>
      <c r="C897" s="184" t="s">
        <v>1005</v>
      </c>
      <c r="D897" s="184" t="s">
        <v>1011</v>
      </c>
      <c r="E897" s="184" t="s">
        <v>1222</v>
      </c>
    </row>
    <row r="898" spans="1:5" ht="15">
      <c r="A898" s="70" t="str">
        <f t="shared" si="13"/>
        <v>QUINDIOPIJAO</v>
      </c>
      <c r="B898" s="183">
        <v>63548</v>
      </c>
      <c r="C898" s="184" t="s">
        <v>1005</v>
      </c>
      <c r="D898" s="184" t="s">
        <v>1012</v>
      </c>
      <c r="E898" s="184" t="s">
        <v>1221</v>
      </c>
    </row>
    <row r="899" spans="1:5" ht="15">
      <c r="A899" s="70" t="str">
        <f t="shared" si="13"/>
        <v>QUINDIOQUIMBAYA</v>
      </c>
      <c r="B899" s="183">
        <v>63594</v>
      </c>
      <c r="C899" s="184" t="s">
        <v>1005</v>
      </c>
      <c r="D899" s="184" t="s">
        <v>1013</v>
      </c>
      <c r="E899" s="184" t="s">
        <v>1222</v>
      </c>
    </row>
    <row r="900" spans="1:5" ht="15">
      <c r="A900" s="70" t="str">
        <f aca="true" t="shared" si="14" ref="A900:A963">CONCATENATE(C900,D900)</f>
        <v>QUINDIOSALENTO</v>
      </c>
      <c r="B900" s="183">
        <v>63690</v>
      </c>
      <c r="C900" s="184" t="s">
        <v>1005</v>
      </c>
      <c r="D900" s="184" t="s">
        <v>1014</v>
      </c>
      <c r="E900" s="184" t="s">
        <v>1221</v>
      </c>
    </row>
    <row r="901" spans="1:5" ht="15">
      <c r="A901" s="70" t="str">
        <f t="shared" si="14"/>
        <v>RISARALDAAPIA</v>
      </c>
      <c r="B901" s="183">
        <v>66045</v>
      </c>
      <c r="C901" s="184" t="s">
        <v>512</v>
      </c>
      <c r="D901" s="184" t="s">
        <v>1015</v>
      </c>
      <c r="E901" s="184" t="s">
        <v>1221</v>
      </c>
    </row>
    <row r="902" spans="1:5" ht="15">
      <c r="A902" s="70" t="str">
        <f t="shared" si="14"/>
        <v>RISARALDABALBOA</v>
      </c>
      <c r="B902" s="183">
        <v>66075</v>
      </c>
      <c r="C902" s="184" t="s">
        <v>512</v>
      </c>
      <c r="D902" s="184" t="s">
        <v>556</v>
      </c>
      <c r="E902" s="184" t="s">
        <v>1221</v>
      </c>
    </row>
    <row r="903" spans="1:5" ht="15">
      <c r="A903" s="70" t="str">
        <f t="shared" si="14"/>
        <v>RISARALDABELEN DE UMBRIA</v>
      </c>
      <c r="B903" s="183">
        <v>66088</v>
      </c>
      <c r="C903" s="184" t="s">
        <v>512</v>
      </c>
      <c r="D903" s="184" t="s">
        <v>1016</v>
      </c>
      <c r="E903" s="184" t="s">
        <v>1221</v>
      </c>
    </row>
    <row r="904" spans="1:5" ht="15">
      <c r="A904" s="70" t="str">
        <f t="shared" si="14"/>
        <v>RISARALDADOSQUEBRADAS</v>
      </c>
      <c r="B904" s="183">
        <v>66170</v>
      </c>
      <c r="C904" s="184" t="s">
        <v>512</v>
      </c>
      <c r="D904" s="184" t="s">
        <v>1017</v>
      </c>
      <c r="E904" s="184" t="s">
        <v>1221</v>
      </c>
    </row>
    <row r="905" spans="1:5" ht="15">
      <c r="A905" s="70" t="str">
        <f t="shared" si="14"/>
        <v>RISARALDAGUATICA</v>
      </c>
      <c r="B905" s="183">
        <v>66318</v>
      </c>
      <c r="C905" s="184" t="s">
        <v>512</v>
      </c>
      <c r="D905" s="184" t="s">
        <v>1018</v>
      </c>
      <c r="E905" s="184" t="s">
        <v>1221</v>
      </c>
    </row>
    <row r="906" spans="1:5" ht="15">
      <c r="A906" s="70" t="str">
        <f t="shared" si="14"/>
        <v>RISARALDALA CELIA</v>
      </c>
      <c r="B906" s="183">
        <v>66383</v>
      </c>
      <c r="C906" s="184" t="s">
        <v>512</v>
      </c>
      <c r="D906" s="184" t="s">
        <v>1019</v>
      </c>
      <c r="E906" s="184" t="s">
        <v>1221</v>
      </c>
    </row>
    <row r="907" spans="1:5" ht="15">
      <c r="A907" s="70" t="str">
        <f t="shared" si="14"/>
        <v>RISARALDALA VIRGINIA</v>
      </c>
      <c r="B907" s="183">
        <v>66400</v>
      </c>
      <c r="C907" s="184" t="s">
        <v>512</v>
      </c>
      <c r="D907" s="184" t="s">
        <v>1020</v>
      </c>
      <c r="E907" s="184" t="s">
        <v>1221</v>
      </c>
    </row>
    <row r="908" spans="1:5" ht="15">
      <c r="A908" s="70" t="str">
        <f t="shared" si="14"/>
        <v>RISARALDAMARSELLA</v>
      </c>
      <c r="B908" s="183">
        <v>66440</v>
      </c>
      <c r="C908" s="184" t="s">
        <v>512</v>
      </c>
      <c r="D908" s="184" t="s">
        <v>1021</v>
      </c>
      <c r="E908" s="184" t="s">
        <v>1221</v>
      </c>
    </row>
    <row r="909" spans="1:5" ht="15">
      <c r="A909" s="70" t="str">
        <f t="shared" si="14"/>
        <v>RISARALDAMISTRATO</v>
      </c>
      <c r="B909" s="183">
        <v>66456</v>
      </c>
      <c r="C909" s="184" t="s">
        <v>512</v>
      </c>
      <c r="D909" s="184" t="s">
        <v>1022</v>
      </c>
      <c r="E909" s="184" t="s">
        <v>1221</v>
      </c>
    </row>
    <row r="910" spans="1:5" ht="15">
      <c r="A910" s="70" t="str">
        <f t="shared" si="14"/>
        <v>RISARALDAPEREIRA</v>
      </c>
      <c r="B910" s="183">
        <v>66001</v>
      </c>
      <c r="C910" s="184" t="s">
        <v>512</v>
      </c>
      <c r="D910" s="184" t="s">
        <v>1023</v>
      </c>
      <c r="E910" s="184" t="s">
        <v>1221</v>
      </c>
    </row>
    <row r="911" spans="1:5" ht="15">
      <c r="A911" s="70" t="str">
        <f t="shared" si="14"/>
        <v>RISARALDAPUEBLO RICO</v>
      </c>
      <c r="B911" s="183">
        <v>66572</v>
      </c>
      <c r="C911" s="184" t="s">
        <v>512</v>
      </c>
      <c r="D911" s="184" t="s">
        <v>1024</v>
      </c>
      <c r="E911" s="184" t="s">
        <v>1221</v>
      </c>
    </row>
    <row r="912" spans="1:5" ht="15">
      <c r="A912" s="70" t="str">
        <f t="shared" si="14"/>
        <v>RISARALDAQUINCHIA</v>
      </c>
      <c r="B912" s="183">
        <v>66594</v>
      </c>
      <c r="C912" s="184" t="s">
        <v>512</v>
      </c>
      <c r="D912" s="184" t="s">
        <v>1025</v>
      </c>
      <c r="E912" s="184" t="s">
        <v>1221</v>
      </c>
    </row>
    <row r="913" spans="1:5" ht="15">
      <c r="A913" s="70" t="str">
        <f t="shared" si="14"/>
        <v>RISARALDASANTA ROSA DE CABAL</v>
      </c>
      <c r="B913" s="183">
        <v>66682</v>
      </c>
      <c r="C913" s="184" t="s">
        <v>512</v>
      </c>
      <c r="D913" s="184" t="s">
        <v>1026</v>
      </c>
      <c r="E913" s="184" t="s">
        <v>1221</v>
      </c>
    </row>
    <row r="914" spans="1:5" ht="15">
      <c r="A914" s="70" t="str">
        <f t="shared" si="14"/>
        <v>RISARALDASANTUARIO</v>
      </c>
      <c r="B914" s="183">
        <v>66687</v>
      </c>
      <c r="C914" s="184" t="s">
        <v>512</v>
      </c>
      <c r="D914" s="184" t="s">
        <v>273</v>
      </c>
      <c r="E914" s="184" t="s">
        <v>1221</v>
      </c>
    </row>
    <row r="915" spans="1:5" ht="15">
      <c r="A915" s="70" t="str">
        <f t="shared" si="14"/>
        <v>SAN ANDRESPROVIDENCIA</v>
      </c>
      <c r="B915" s="183">
        <v>88564</v>
      </c>
      <c r="C915" s="184" t="s">
        <v>258</v>
      </c>
      <c r="D915" s="184" t="s">
        <v>940</v>
      </c>
      <c r="E915" s="184" t="s">
        <v>1222</v>
      </c>
    </row>
    <row r="916" spans="1:5" ht="15">
      <c r="A916" s="70" t="str">
        <f t="shared" si="14"/>
        <v>SAN ANDRESSAN ANDRES</v>
      </c>
      <c r="B916" s="183">
        <v>88001</v>
      </c>
      <c r="C916" s="184" t="s">
        <v>258</v>
      </c>
      <c r="D916" s="184" t="s">
        <v>258</v>
      </c>
      <c r="E916" s="184" t="s">
        <v>1222</v>
      </c>
    </row>
    <row r="917" spans="1:5" ht="15">
      <c r="A917" s="70" t="str">
        <f t="shared" si="14"/>
        <v>SANTANDERAGUADA</v>
      </c>
      <c r="B917" s="183">
        <v>68013</v>
      </c>
      <c r="C917" s="184" t="s">
        <v>1027</v>
      </c>
      <c r="D917" s="184" t="s">
        <v>1028</v>
      </c>
      <c r="E917" s="184" t="s">
        <v>1221</v>
      </c>
    </row>
    <row r="918" spans="1:5" ht="15">
      <c r="A918" s="70" t="str">
        <f t="shared" si="14"/>
        <v>SANTANDERALBANIA</v>
      </c>
      <c r="B918" s="183">
        <v>68020</v>
      </c>
      <c r="C918" s="184" t="s">
        <v>1027</v>
      </c>
      <c r="D918" s="184" t="s">
        <v>521</v>
      </c>
      <c r="E918" s="184" t="s">
        <v>1221</v>
      </c>
    </row>
    <row r="919" spans="1:5" ht="15">
      <c r="A919" s="70" t="str">
        <f t="shared" si="14"/>
        <v>SANTANDERARATOCA</v>
      </c>
      <c r="B919" s="183">
        <v>68051</v>
      </c>
      <c r="C919" s="184" t="s">
        <v>1027</v>
      </c>
      <c r="D919" s="184" t="s">
        <v>1029</v>
      </c>
      <c r="E919" s="184" t="s">
        <v>1221</v>
      </c>
    </row>
    <row r="920" spans="1:5" ht="15">
      <c r="A920" s="70" t="str">
        <f t="shared" si="14"/>
        <v>SANTANDERBARBOSA</v>
      </c>
      <c r="B920" s="183">
        <v>68077</v>
      </c>
      <c r="C920" s="184" t="s">
        <v>1027</v>
      </c>
      <c r="D920" s="184" t="s">
        <v>185</v>
      </c>
      <c r="E920" s="184" t="s">
        <v>1221</v>
      </c>
    </row>
    <row r="921" spans="1:5" ht="15">
      <c r="A921" s="70" t="str">
        <f t="shared" si="14"/>
        <v>SANTANDERBARICHARA</v>
      </c>
      <c r="B921" s="183">
        <v>68079</v>
      </c>
      <c r="C921" s="184" t="s">
        <v>1027</v>
      </c>
      <c r="D921" s="184" t="s">
        <v>1030</v>
      </c>
      <c r="E921" s="184" t="s">
        <v>1221</v>
      </c>
    </row>
    <row r="922" spans="1:5" ht="15">
      <c r="A922" s="70" t="str">
        <f t="shared" si="14"/>
        <v>SANTANDERBARRANCABERMEJA</v>
      </c>
      <c r="B922" s="183">
        <v>68081</v>
      </c>
      <c r="C922" s="184" t="s">
        <v>1027</v>
      </c>
      <c r="D922" s="184" t="s">
        <v>1031</v>
      </c>
      <c r="E922" s="184" t="s">
        <v>1221</v>
      </c>
    </row>
    <row r="923" spans="1:5" ht="15">
      <c r="A923" s="70" t="str">
        <f t="shared" si="14"/>
        <v>SANTANDERBETULIA</v>
      </c>
      <c r="B923" s="183">
        <v>68092</v>
      </c>
      <c r="C923" s="184" t="s">
        <v>1027</v>
      </c>
      <c r="D923" s="184" t="s">
        <v>189</v>
      </c>
      <c r="E923" s="184" t="s">
        <v>1221</v>
      </c>
    </row>
    <row r="924" spans="1:5" ht="15">
      <c r="A924" s="70" t="str">
        <f t="shared" si="14"/>
        <v>SANTANDERBOLIVAR</v>
      </c>
      <c r="B924" s="183">
        <v>68101</v>
      </c>
      <c r="C924" s="184" t="s">
        <v>1027</v>
      </c>
      <c r="D924" s="184" t="s">
        <v>190</v>
      </c>
      <c r="E924" s="184" t="s">
        <v>1221</v>
      </c>
    </row>
    <row r="925" spans="1:5" ht="15">
      <c r="A925" s="70" t="str">
        <f t="shared" si="14"/>
        <v>SANTANDERBUCARAMANGA</v>
      </c>
      <c r="B925" s="183">
        <v>68001</v>
      </c>
      <c r="C925" s="184" t="s">
        <v>1027</v>
      </c>
      <c r="D925" s="184" t="s">
        <v>1032</v>
      </c>
      <c r="E925" s="184" t="s">
        <v>1222</v>
      </c>
    </row>
    <row r="926" spans="1:5" ht="15">
      <c r="A926" s="70" t="str">
        <f t="shared" si="14"/>
        <v>SANTANDERCABRERA</v>
      </c>
      <c r="B926" s="183">
        <v>68121</v>
      </c>
      <c r="C926" s="184" t="s">
        <v>1027</v>
      </c>
      <c r="D926" s="184" t="s">
        <v>684</v>
      </c>
      <c r="E926" s="184" t="s">
        <v>1221</v>
      </c>
    </row>
    <row r="927" spans="1:5" ht="15">
      <c r="A927" s="70" t="str">
        <f t="shared" si="14"/>
        <v>SANTANDERCALIFORNIA</v>
      </c>
      <c r="B927" s="183">
        <v>68132</v>
      </c>
      <c r="C927" s="184" t="s">
        <v>1027</v>
      </c>
      <c r="D927" s="184" t="s">
        <v>1033</v>
      </c>
      <c r="E927" s="184" t="s">
        <v>1221</v>
      </c>
    </row>
    <row r="928" spans="1:5" ht="15">
      <c r="A928" s="70" t="str">
        <f t="shared" si="14"/>
        <v>SANTANDERCAPITANEJO</v>
      </c>
      <c r="B928" s="183">
        <v>68147</v>
      </c>
      <c r="C928" s="184" t="s">
        <v>1027</v>
      </c>
      <c r="D928" s="184" t="s">
        <v>1034</v>
      </c>
      <c r="E928" s="184" t="s">
        <v>1221</v>
      </c>
    </row>
    <row r="929" spans="1:5" ht="15">
      <c r="A929" s="70" t="str">
        <f t="shared" si="14"/>
        <v>SANTANDERCARCASI</v>
      </c>
      <c r="B929" s="183">
        <v>68152</v>
      </c>
      <c r="C929" s="184" t="s">
        <v>1027</v>
      </c>
      <c r="D929" s="184" t="s">
        <v>1035</v>
      </c>
      <c r="E929" s="184" t="s">
        <v>1221</v>
      </c>
    </row>
    <row r="930" spans="1:5" ht="15">
      <c r="A930" s="70" t="str">
        <f t="shared" si="14"/>
        <v>SANTANDERCEPITA</v>
      </c>
      <c r="B930" s="183">
        <v>68160</v>
      </c>
      <c r="C930" s="184" t="s">
        <v>1027</v>
      </c>
      <c r="D930" s="184" t="s">
        <v>1036</v>
      </c>
      <c r="E930" s="184" t="s">
        <v>1221</v>
      </c>
    </row>
    <row r="931" spans="1:5" ht="15">
      <c r="A931" s="70" t="str">
        <f t="shared" si="14"/>
        <v>SANTANDERCERRITO</v>
      </c>
      <c r="B931" s="183">
        <v>68162</v>
      </c>
      <c r="C931" s="184" t="s">
        <v>1027</v>
      </c>
      <c r="D931" s="184" t="s">
        <v>1037</v>
      </c>
      <c r="E931" s="184" t="s">
        <v>1221</v>
      </c>
    </row>
    <row r="932" spans="1:5" ht="15">
      <c r="A932" s="70" t="str">
        <f t="shared" si="14"/>
        <v>SANTANDERCHARALA</v>
      </c>
      <c r="B932" s="183">
        <v>68167</v>
      </c>
      <c r="C932" s="184" t="s">
        <v>1027</v>
      </c>
      <c r="D932" s="184" t="s">
        <v>1038</v>
      </c>
      <c r="E932" s="184" t="s">
        <v>1221</v>
      </c>
    </row>
    <row r="933" spans="1:5" ht="15">
      <c r="A933" s="70" t="str">
        <f t="shared" si="14"/>
        <v>SANTANDERCHARTA</v>
      </c>
      <c r="B933" s="183">
        <v>68169</v>
      </c>
      <c r="C933" s="184" t="s">
        <v>1027</v>
      </c>
      <c r="D933" s="184" t="s">
        <v>1039</v>
      </c>
      <c r="E933" s="184" t="s">
        <v>1221</v>
      </c>
    </row>
    <row r="934" spans="1:5" ht="15">
      <c r="A934" s="70" t="str">
        <f t="shared" si="14"/>
        <v>SANTANDERCHIMA</v>
      </c>
      <c r="B934" s="183">
        <v>68176</v>
      </c>
      <c r="C934" s="184" t="s">
        <v>1027</v>
      </c>
      <c r="D934" s="184" t="s">
        <v>650</v>
      </c>
      <c r="E934" s="184" t="s">
        <v>1221</v>
      </c>
    </row>
    <row r="935" spans="1:5" ht="15">
      <c r="A935" s="70" t="str">
        <f t="shared" si="14"/>
        <v>SANTANDERCHIPATA</v>
      </c>
      <c r="B935" s="183">
        <v>68179</v>
      </c>
      <c r="C935" s="184" t="s">
        <v>1027</v>
      </c>
      <c r="D935" s="184" t="s">
        <v>1040</v>
      </c>
      <c r="E935" s="184" t="s">
        <v>1221</v>
      </c>
    </row>
    <row r="936" spans="1:5" ht="15">
      <c r="A936" s="70" t="str">
        <f t="shared" si="14"/>
        <v>SANTANDERCIMITARRA</v>
      </c>
      <c r="B936" s="183">
        <v>68190</v>
      </c>
      <c r="C936" s="184" t="s">
        <v>1027</v>
      </c>
      <c r="D936" s="184" t="s">
        <v>1041</v>
      </c>
      <c r="E936" s="184" t="s">
        <v>1221</v>
      </c>
    </row>
    <row r="937" spans="1:5" ht="15">
      <c r="A937" s="70" t="str">
        <f t="shared" si="14"/>
        <v>SANTANDERCONCEPCION</v>
      </c>
      <c r="B937" s="183">
        <v>68207</v>
      </c>
      <c r="C937" s="184" t="s">
        <v>1027</v>
      </c>
      <c r="D937" s="184" t="s">
        <v>207</v>
      </c>
      <c r="E937" s="184" t="s">
        <v>1221</v>
      </c>
    </row>
    <row r="938" spans="1:5" ht="15">
      <c r="A938" s="70" t="str">
        <f t="shared" si="14"/>
        <v>SANTANDERCONFINES</v>
      </c>
      <c r="B938" s="183">
        <v>68209</v>
      </c>
      <c r="C938" s="184" t="s">
        <v>1027</v>
      </c>
      <c r="D938" s="184" t="s">
        <v>1042</v>
      </c>
      <c r="E938" s="184" t="s">
        <v>1221</v>
      </c>
    </row>
    <row r="939" spans="1:5" ht="15">
      <c r="A939" s="70" t="str">
        <f t="shared" si="14"/>
        <v>SANTANDERCONTRATACION</v>
      </c>
      <c r="B939" s="183">
        <v>68211</v>
      </c>
      <c r="C939" s="184" t="s">
        <v>1027</v>
      </c>
      <c r="D939" s="184" t="s">
        <v>1043</v>
      </c>
      <c r="E939" s="184" t="s">
        <v>1221</v>
      </c>
    </row>
    <row r="940" spans="1:5" ht="15">
      <c r="A940" s="70" t="str">
        <f t="shared" si="14"/>
        <v>SANTANDERCOROMORO</v>
      </c>
      <c r="B940" s="183">
        <v>68217</v>
      </c>
      <c r="C940" s="184" t="s">
        <v>1027</v>
      </c>
      <c r="D940" s="184" t="s">
        <v>1044</v>
      </c>
      <c r="E940" s="184" t="s">
        <v>1221</v>
      </c>
    </row>
    <row r="941" spans="1:5" ht="15">
      <c r="A941" s="70" t="str">
        <f t="shared" si="14"/>
        <v>SANTANDERCURITI</v>
      </c>
      <c r="B941" s="183">
        <v>68229</v>
      </c>
      <c r="C941" s="184" t="s">
        <v>1027</v>
      </c>
      <c r="D941" s="184" t="s">
        <v>1045</v>
      </c>
      <c r="E941" s="184" t="s">
        <v>1221</v>
      </c>
    </row>
    <row r="942" spans="1:5" ht="15">
      <c r="A942" s="70" t="str">
        <f t="shared" si="14"/>
        <v>SANTANDEREL CARMEN</v>
      </c>
      <c r="B942" s="183">
        <v>68235</v>
      </c>
      <c r="C942" s="184" t="s">
        <v>1027</v>
      </c>
      <c r="D942" s="184" t="s">
        <v>629</v>
      </c>
      <c r="E942" s="184" t="s">
        <v>1221</v>
      </c>
    </row>
    <row r="943" spans="1:5" ht="15">
      <c r="A943" s="70" t="str">
        <f t="shared" si="14"/>
        <v>SANTANDEREL GUACAMAYO</v>
      </c>
      <c r="B943" s="183">
        <v>68245</v>
      </c>
      <c r="C943" s="184" t="s">
        <v>1027</v>
      </c>
      <c r="D943" s="184" t="s">
        <v>1046</v>
      </c>
      <c r="E943" s="184" t="s">
        <v>1221</v>
      </c>
    </row>
    <row r="944" spans="1:5" ht="15">
      <c r="A944" s="70" t="str">
        <f t="shared" si="14"/>
        <v>SANTANDEREL PEÑON</v>
      </c>
      <c r="B944" s="183">
        <v>68250</v>
      </c>
      <c r="C944" s="184" t="s">
        <v>1027</v>
      </c>
      <c r="D944" s="184" t="s">
        <v>341</v>
      </c>
      <c r="E944" s="184" t="s">
        <v>1221</v>
      </c>
    </row>
    <row r="945" spans="1:5" ht="15">
      <c r="A945" s="70" t="str">
        <f t="shared" si="14"/>
        <v>SANTANDEREL PLAYON</v>
      </c>
      <c r="B945" s="183">
        <v>68255</v>
      </c>
      <c r="C945" s="184" t="s">
        <v>1027</v>
      </c>
      <c r="D945" s="184" t="s">
        <v>1047</v>
      </c>
      <c r="E945" s="184" t="s">
        <v>1221</v>
      </c>
    </row>
    <row r="946" spans="1:5" ht="15">
      <c r="A946" s="70" t="str">
        <f t="shared" si="14"/>
        <v>SANTANDERENCINO</v>
      </c>
      <c r="B946" s="183">
        <v>68264</v>
      </c>
      <c r="C946" s="184" t="s">
        <v>1027</v>
      </c>
      <c r="D946" s="184" t="s">
        <v>1048</v>
      </c>
      <c r="E946" s="184" t="s">
        <v>1221</v>
      </c>
    </row>
    <row r="947" spans="1:5" ht="15">
      <c r="A947" s="70" t="str">
        <f t="shared" si="14"/>
        <v>SANTANDERENCISO</v>
      </c>
      <c r="B947" s="183">
        <v>68266</v>
      </c>
      <c r="C947" s="184" t="s">
        <v>1027</v>
      </c>
      <c r="D947" s="184" t="s">
        <v>1049</v>
      </c>
      <c r="E947" s="184" t="s">
        <v>1221</v>
      </c>
    </row>
    <row r="948" spans="1:5" ht="15">
      <c r="A948" s="70" t="str">
        <f t="shared" si="14"/>
        <v>SANTANDERFLORIAN</v>
      </c>
      <c r="B948" s="183">
        <v>68271</v>
      </c>
      <c r="C948" s="184" t="s">
        <v>1027</v>
      </c>
      <c r="D948" s="184" t="s">
        <v>1050</v>
      </c>
      <c r="E948" s="184" t="s">
        <v>1221</v>
      </c>
    </row>
    <row r="949" spans="1:5" ht="15">
      <c r="A949" s="70" t="str">
        <f t="shared" si="14"/>
        <v>SANTANDERFLORIDABLANCA</v>
      </c>
      <c r="B949" s="183">
        <v>68276</v>
      </c>
      <c r="C949" s="184" t="s">
        <v>1027</v>
      </c>
      <c r="D949" s="184" t="s">
        <v>1051</v>
      </c>
      <c r="E949" s="184" t="s">
        <v>1221</v>
      </c>
    </row>
    <row r="950" spans="1:5" ht="15">
      <c r="A950" s="70" t="str">
        <f t="shared" si="14"/>
        <v>SANTANDERGALAN</v>
      </c>
      <c r="B950" s="183">
        <v>68296</v>
      </c>
      <c r="C950" s="184" t="s">
        <v>1027</v>
      </c>
      <c r="D950" s="184" t="s">
        <v>1052</v>
      </c>
      <c r="E950" s="184" t="s">
        <v>1221</v>
      </c>
    </row>
    <row r="951" spans="1:5" ht="15">
      <c r="A951" s="70" t="str">
        <f t="shared" si="14"/>
        <v>SANTANDERGAMBITA</v>
      </c>
      <c r="B951" s="183">
        <v>68298</v>
      </c>
      <c r="C951" s="184" t="s">
        <v>1027</v>
      </c>
      <c r="D951" s="184" t="s">
        <v>1053</v>
      </c>
      <c r="E951" s="184" t="s">
        <v>1221</v>
      </c>
    </row>
    <row r="952" spans="1:5" ht="15">
      <c r="A952" s="70" t="str">
        <f t="shared" si="14"/>
        <v>SANTANDERGIRON</v>
      </c>
      <c r="B952" s="183">
        <v>68307</v>
      </c>
      <c r="C952" s="184" t="s">
        <v>1027</v>
      </c>
      <c r="D952" s="184" t="s">
        <v>1054</v>
      </c>
      <c r="E952" s="184" t="s">
        <v>1221</v>
      </c>
    </row>
    <row r="953" spans="1:5" ht="15">
      <c r="A953" s="70" t="str">
        <f t="shared" si="14"/>
        <v>SANTANDERGUACA</v>
      </c>
      <c r="B953" s="183">
        <v>68318</v>
      </c>
      <c r="C953" s="184" t="s">
        <v>1027</v>
      </c>
      <c r="D953" s="184" t="s">
        <v>1055</v>
      </c>
      <c r="E953" s="184" t="s">
        <v>1221</v>
      </c>
    </row>
    <row r="954" spans="1:5" ht="15">
      <c r="A954" s="70" t="str">
        <f t="shared" si="14"/>
        <v>SANTANDERGUADALUPE</v>
      </c>
      <c r="B954" s="183">
        <v>68320</v>
      </c>
      <c r="C954" s="184" t="s">
        <v>1027</v>
      </c>
      <c r="D954" s="184" t="s">
        <v>222</v>
      </c>
      <c r="E954" s="184" t="s">
        <v>1221</v>
      </c>
    </row>
    <row r="955" spans="1:5" ht="15">
      <c r="A955" s="70" t="str">
        <f t="shared" si="14"/>
        <v>SANTANDERGUAPOTA</v>
      </c>
      <c r="B955" s="183">
        <v>68322</v>
      </c>
      <c r="C955" s="184" t="s">
        <v>1027</v>
      </c>
      <c r="D955" s="184" t="s">
        <v>1056</v>
      </c>
      <c r="E955" s="184" t="s">
        <v>1221</v>
      </c>
    </row>
    <row r="956" spans="1:5" ht="15">
      <c r="A956" s="70" t="str">
        <f t="shared" si="14"/>
        <v>SANTANDERGUAVATA</v>
      </c>
      <c r="B956" s="183">
        <v>68324</v>
      </c>
      <c r="C956" s="184" t="s">
        <v>1027</v>
      </c>
      <c r="D956" s="184" t="s">
        <v>1057</v>
      </c>
      <c r="E956" s="184" t="s">
        <v>1221</v>
      </c>
    </row>
    <row r="957" spans="1:5" ht="15">
      <c r="A957" s="70" t="str">
        <f t="shared" si="14"/>
        <v>SANTANDERGUEPSA</v>
      </c>
      <c r="B957" s="183">
        <v>68327</v>
      </c>
      <c r="C957" s="184" t="s">
        <v>1027</v>
      </c>
      <c r="D957" s="184" t="s">
        <v>1058</v>
      </c>
      <c r="E957" s="184" t="s">
        <v>1221</v>
      </c>
    </row>
    <row r="958" spans="1:5" ht="15">
      <c r="A958" s="70" t="str">
        <f t="shared" si="14"/>
        <v>SANTANDERHATO</v>
      </c>
      <c r="B958" s="183">
        <v>68344</v>
      </c>
      <c r="C958" s="184" t="s">
        <v>1027</v>
      </c>
      <c r="D958" s="184" t="s">
        <v>1059</v>
      </c>
      <c r="E958" s="184" t="s">
        <v>1221</v>
      </c>
    </row>
    <row r="959" spans="1:5" ht="15">
      <c r="A959" s="70" t="str">
        <f t="shared" si="14"/>
        <v>SANTANDERJESUS MARIA</v>
      </c>
      <c r="B959" s="183">
        <v>68368</v>
      </c>
      <c r="C959" s="184" t="s">
        <v>1027</v>
      </c>
      <c r="D959" s="184" t="s">
        <v>1060</v>
      </c>
      <c r="E959" s="184" t="s">
        <v>1221</v>
      </c>
    </row>
    <row r="960" spans="1:5" ht="15">
      <c r="A960" s="70" t="str">
        <f t="shared" si="14"/>
        <v>SANTANDERJORDAN</v>
      </c>
      <c r="B960" s="183">
        <v>68370</v>
      </c>
      <c r="C960" s="184" t="s">
        <v>1027</v>
      </c>
      <c r="D960" s="184" t="s">
        <v>1061</v>
      </c>
      <c r="E960" s="184" t="s">
        <v>1221</v>
      </c>
    </row>
    <row r="961" spans="1:5" ht="15">
      <c r="A961" s="70" t="str">
        <f t="shared" si="14"/>
        <v>SANTANDERLA BELLEZA</v>
      </c>
      <c r="B961" s="183">
        <v>68377</v>
      </c>
      <c r="C961" s="184" t="s">
        <v>1027</v>
      </c>
      <c r="D961" s="184" t="s">
        <v>1062</v>
      </c>
      <c r="E961" s="184" t="s">
        <v>1221</v>
      </c>
    </row>
    <row r="962" spans="1:5" ht="15">
      <c r="A962" s="70" t="str">
        <f t="shared" si="14"/>
        <v>SANTANDERLA PAZ</v>
      </c>
      <c r="B962" s="183">
        <v>68397</v>
      </c>
      <c r="C962" s="184" t="s">
        <v>1027</v>
      </c>
      <c r="D962" s="184" t="s">
        <v>1063</v>
      </c>
      <c r="E962" s="184" t="s">
        <v>1221</v>
      </c>
    </row>
    <row r="963" spans="1:5" ht="15">
      <c r="A963" s="70" t="str">
        <f t="shared" si="14"/>
        <v>SANTANDERLANDAZURI</v>
      </c>
      <c r="B963" s="183">
        <v>68385</v>
      </c>
      <c r="C963" s="184" t="s">
        <v>1027</v>
      </c>
      <c r="D963" s="184" t="s">
        <v>1064</v>
      </c>
      <c r="E963" s="184" t="s">
        <v>1221</v>
      </c>
    </row>
    <row r="964" spans="1:5" ht="15">
      <c r="A964" s="70" t="str">
        <f aca="true" t="shared" si="15" ref="A964:A1002">CONCATENATE(C964,D964)</f>
        <v>SANTANDERLEBRIJA</v>
      </c>
      <c r="B964" s="183">
        <v>68406</v>
      </c>
      <c r="C964" s="184" t="s">
        <v>1027</v>
      </c>
      <c r="D964" s="184" t="s">
        <v>1065</v>
      </c>
      <c r="E964" s="184" t="s">
        <v>1221</v>
      </c>
    </row>
    <row r="965" spans="1:5" ht="15">
      <c r="A965" s="70" t="str">
        <f t="shared" si="15"/>
        <v>SANTANDERLOS SANTOS</v>
      </c>
      <c r="B965" s="183">
        <v>68418</v>
      </c>
      <c r="C965" s="184" t="s">
        <v>1027</v>
      </c>
      <c r="D965" s="184" t="s">
        <v>1066</v>
      </c>
      <c r="E965" s="184" t="s">
        <v>1221</v>
      </c>
    </row>
    <row r="966" spans="1:5" ht="15">
      <c r="A966" s="70" t="str">
        <f t="shared" si="15"/>
        <v>SANTANDERMACARAVITA</v>
      </c>
      <c r="B966" s="183">
        <v>68425</v>
      </c>
      <c r="C966" s="184" t="s">
        <v>1027</v>
      </c>
      <c r="D966" s="184" t="s">
        <v>1067</v>
      </c>
      <c r="E966" s="184" t="s">
        <v>1221</v>
      </c>
    </row>
    <row r="967" spans="1:5" ht="15">
      <c r="A967" s="70" t="str">
        <f t="shared" si="15"/>
        <v>SANTANDERMALAGA</v>
      </c>
      <c r="B967" s="183">
        <v>68432</v>
      </c>
      <c r="C967" s="184" t="s">
        <v>1027</v>
      </c>
      <c r="D967" s="184" t="s">
        <v>1068</v>
      </c>
      <c r="E967" s="184" t="s">
        <v>1221</v>
      </c>
    </row>
    <row r="968" spans="1:5" ht="15">
      <c r="A968" s="70" t="str">
        <f t="shared" si="15"/>
        <v>SANTANDERMATANZA</v>
      </c>
      <c r="B968" s="183">
        <v>68444</v>
      </c>
      <c r="C968" s="184" t="s">
        <v>1027</v>
      </c>
      <c r="D968" s="184" t="s">
        <v>1069</v>
      </c>
      <c r="E968" s="184" t="s">
        <v>1221</v>
      </c>
    </row>
    <row r="969" spans="1:5" ht="15">
      <c r="A969" s="70" t="str">
        <f t="shared" si="15"/>
        <v>SANTANDERMOGOTES</v>
      </c>
      <c r="B969" s="183">
        <v>68464</v>
      </c>
      <c r="C969" s="184" t="s">
        <v>1027</v>
      </c>
      <c r="D969" s="184" t="s">
        <v>1070</v>
      </c>
      <c r="E969" s="184" t="s">
        <v>1221</v>
      </c>
    </row>
    <row r="970" spans="1:5" ht="15">
      <c r="A970" s="70" t="str">
        <f t="shared" si="15"/>
        <v>SANTANDERMOLAGAVITA</v>
      </c>
      <c r="B970" s="183">
        <v>68468</v>
      </c>
      <c r="C970" s="184" t="s">
        <v>1027</v>
      </c>
      <c r="D970" s="184" t="s">
        <v>1071</v>
      </c>
      <c r="E970" s="184" t="s">
        <v>1221</v>
      </c>
    </row>
    <row r="971" spans="1:5" ht="15">
      <c r="A971" s="70" t="str">
        <f t="shared" si="15"/>
        <v>SANTANDEROCAMONTE</v>
      </c>
      <c r="B971" s="183">
        <v>68498</v>
      </c>
      <c r="C971" s="184" t="s">
        <v>1027</v>
      </c>
      <c r="D971" s="184" t="s">
        <v>1072</v>
      </c>
      <c r="E971" s="184" t="s">
        <v>1221</v>
      </c>
    </row>
    <row r="972" spans="1:5" ht="15">
      <c r="A972" s="70" t="str">
        <f t="shared" si="15"/>
        <v>SANTANDEROIBA</v>
      </c>
      <c r="B972" s="183">
        <v>68500</v>
      </c>
      <c r="C972" s="184" t="s">
        <v>1027</v>
      </c>
      <c r="D972" s="184" t="s">
        <v>1073</v>
      </c>
      <c r="E972" s="184" t="s">
        <v>1221</v>
      </c>
    </row>
    <row r="973" spans="1:5" ht="15">
      <c r="A973" s="70" t="str">
        <f t="shared" si="15"/>
        <v>SANTANDERONZAGA</v>
      </c>
      <c r="B973" s="183">
        <v>68502</v>
      </c>
      <c r="C973" s="184" t="s">
        <v>1027</v>
      </c>
      <c r="D973" s="184" t="s">
        <v>1074</v>
      </c>
      <c r="E973" s="184" t="s">
        <v>1221</v>
      </c>
    </row>
    <row r="974" spans="1:5" ht="15">
      <c r="A974" s="70" t="str">
        <f t="shared" si="15"/>
        <v>SANTANDERPALMAR</v>
      </c>
      <c r="B974" s="183">
        <v>68522</v>
      </c>
      <c r="C974" s="184" t="s">
        <v>1027</v>
      </c>
      <c r="D974" s="184" t="s">
        <v>1075</v>
      </c>
      <c r="E974" s="184" t="s">
        <v>1221</v>
      </c>
    </row>
    <row r="975" spans="1:5" ht="15">
      <c r="A975" s="70" t="str">
        <f t="shared" si="15"/>
        <v>SANTANDERPALMAS DEL SOCORRO</v>
      </c>
      <c r="B975" s="183">
        <v>68524</v>
      </c>
      <c r="C975" s="184" t="s">
        <v>1027</v>
      </c>
      <c r="D975" s="184" t="s">
        <v>1076</v>
      </c>
      <c r="E975" s="184" t="s">
        <v>1221</v>
      </c>
    </row>
    <row r="976" spans="1:5" ht="15">
      <c r="A976" s="70" t="str">
        <f t="shared" si="15"/>
        <v>SANTANDERPARAMO</v>
      </c>
      <c r="B976" s="183">
        <v>68533</v>
      </c>
      <c r="C976" s="184" t="s">
        <v>1027</v>
      </c>
      <c r="D976" s="184" t="s">
        <v>1077</v>
      </c>
      <c r="E976" s="184" t="s">
        <v>1221</v>
      </c>
    </row>
    <row r="977" spans="1:5" ht="15">
      <c r="A977" s="70" t="str">
        <f t="shared" si="15"/>
        <v>SANTANDERPIEDECUESTA</v>
      </c>
      <c r="B977" s="183">
        <v>68547</v>
      </c>
      <c r="C977" s="184" t="s">
        <v>1027</v>
      </c>
      <c r="D977" s="184" t="s">
        <v>1078</v>
      </c>
      <c r="E977" s="184" t="s">
        <v>1221</v>
      </c>
    </row>
    <row r="978" spans="1:5" ht="15">
      <c r="A978" s="70" t="str">
        <f t="shared" si="15"/>
        <v>SANTANDERPINCHOTE</v>
      </c>
      <c r="B978" s="183">
        <v>68549</v>
      </c>
      <c r="C978" s="184" t="s">
        <v>1027</v>
      </c>
      <c r="D978" s="184" t="s">
        <v>1079</v>
      </c>
      <c r="E978" s="184" t="s">
        <v>1221</v>
      </c>
    </row>
    <row r="979" spans="1:5" ht="15">
      <c r="A979" s="70" t="str">
        <f t="shared" si="15"/>
        <v>SANTANDERPUENTE NACIONAL</v>
      </c>
      <c r="B979" s="183">
        <v>68572</v>
      </c>
      <c r="C979" s="184" t="s">
        <v>1027</v>
      </c>
      <c r="D979" s="184" t="s">
        <v>1080</v>
      </c>
      <c r="E979" s="184" t="s">
        <v>1221</v>
      </c>
    </row>
    <row r="980" spans="1:5" ht="15">
      <c r="A980" s="70" t="str">
        <f t="shared" si="15"/>
        <v>SANTANDERPUERTO PARRA</v>
      </c>
      <c r="B980" s="183">
        <v>68573</v>
      </c>
      <c r="C980" s="184" t="s">
        <v>1027</v>
      </c>
      <c r="D980" s="184" t="s">
        <v>1081</v>
      </c>
      <c r="E980" s="184" t="s">
        <v>1221</v>
      </c>
    </row>
    <row r="981" spans="1:5" ht="15">
      <c r="A981" s="70" t="str">
        <f t="shared" si="15"/>
        <v>SANTANDERPUERTO WILCHES</v>
      </c>
      <c r="B981" s="183">
        <v>68575</v>
      </c>
      <c r="C981" s="184" t="s">
        <v>1027</v>
      </c>
      <c r="D981" s="184" t="s">
        <v>1082</v>
      </c>
      <c r="E981" s="184" t="s">
        <v>1221</v>
      </c>
    </row>
    <row r="982" spans="1:5" ht="15">
      <c r="A982" s="70" t="str">
        <f t="shared" si="15"/>
        <v>SANTANDERRIONEGRO</v>
      </c>
      <c r="B982" s="183">
        <v>68615</v>
      </c>
      <c r="C982" s="184" t="s">
        <v>1027</v>
      </c>
      <c r="D982" s="184" t="s">
        <v>254</v>
      </c>
      <c r="E982" s="184" t="s">
        <v>1221</v>
      </c>
    </row>
    <row r="983" spans="1:5" ht="15">
      <c r="A983" s="70" t="str">
        <f t="shared" si="15"/>
        <v>SANTANDERSABANA DE TORRES</v>
      </c>
      <c r="B983" s="183">
        <v>68655</v>
      </c>
      <c r="C983" s="184" t="s">
        <v>1027</v>
      </c>
      <c r="D983" s="184" t="s">
        <v>1083</v>
      </c>
      <c r="E983" s="184" t="s">
        <v>1221</v>
      </c>
    </row>
    <row r="984" spans="1:5" ht="15">
      <c r="A984" s="70" t="str">
        <f t="shared" si="15"/>
        <v>SANTANDERSAN ANDRES</v>
      </c>
      <c r="B984" s="183">
        <v>68669</v>
      </c>
      <c r="C984" s="184" t="s">
        <v>1027</v>
      </c>
      <c r="D984" s="184" t="s">
        <v>258</v>
      </c>
      <c r="E984" s="184" t="s">
        <v>1221</v>
      </c>
    </row>
    <row r="985" spans="1:5" ht="15">
      <c r="A985" s="70" t="str">
        <f t="shared" si="15"/>
        <v>SANTANDERSAN BENITO</v>
      </c>
      <c r="B985" s="183">
        <v>68673</v>
      </c>
      <c r="C985" s="184" t="s">
        <v>1027</v>
      </c>
      <c r="D985" s="184" t="s">
        <v>1084</v>
      </c>
      <c r="E985" s="184" t="s">
        <v>1221</v>
      </c>
    </row>
    <row r="986" spans="1:5" ht="15">
      <c r="A986" s="70" t="str">
        <f t="shared" si="15"/>
        <v>SANTANDERSAN GIL</v>
      </c>
      <c r="B986" s="183">
        <v>68679</v>
      </c>
      <c r="C986" s="184" t="s">
        <v>1027</v>
      </c>
      <c r="D986" s="184" t="s">
        <v>1085</v>
      </c>
      <c r="E986" s="184" t="s">
        <v>1221</v>
      </c>
    </row>
    <row r="987" spans="1:5" ht="15">
      <c r="A987" s="70" t="str">
        <f t="shared" si="15"/>
        <v>SANTANDERSAN JOAQUIN</v>
      </c>
      <c r="B987" s="183">
        <v>68682</v>
      </c>
      <c r="C987" s="184" t="s">
        <v>1027</v>
      </c>
      <c r="D987" s="184" t="s">
        <v>1086</v>
      </c>
      <c r="E987" s="184" t="s">
        <v>1221</v>
      </c>
    </row>
    <row r="988" spans="1:5" ht="15">
      <c r="A988" s="70" t="str">
        <f t="shared" si="15"/>
        <v>SANTANDERSAN JOSE DE MIRANDA</v>
      </c>
      <c r="B988" s="183">
        <v>68684</v>
      </c>
      <c r="C988" s="184" t="s">
        <v>1027</v>
      </c>
      <c r="D988" s="184" t="s">
        <v>1087</v>
      </c>
      <c r="E988" s="184" t="s">
        <v>1221</v>
      </c>
    </row>
    <row r="989" spans="1:5" ht="15">
      <c r="A989" s="70" t="str">
        <f t="shared" si="15"/>
        <v>SANTANDERSAN MIGUEL</v>
      </c>
      <c r="B989" s="183">
        <v>68686</v>
      </c>
      <c r="C989" s="184" t="s">
        <v>1027</v>
      </c>
      <c r="D989" s="184" t="s">
        <v>1001</v>
      </c>
      <c r="E989" s="184" t="s">
        <v>1221</v>
      </c>
    </row>
    <row r="990" spans="1:5" ht="15">
      <c r="A990" s="70" t="str">
        <f t="shared" si="15"/>
        <v>SANTANDERSAN VICENTE DE CHUCURI</v>
      </c>
      <c r="B990" s="183">
        <v>68689</v>
      </c>
      <c r="C990" s="184" t="s">
        <v>1027</v>
      </c>
      <c r="D990" s="184" t="s">
        <v>1088</v>
      </c>
      <c r="E990" s="184" t="s">
        <v>1221</v>
      </c>
    </row>
    <row r="991" spans="1:5" ht="15">
      <c r="A991" s="70" t="str">
        <f t="shared" si="15"/>
        <v>SANTANDERSANTA BARBARA</v>
      </c>
      <c r="B991" s="183">
        <v>68705</v>
      </c>
      <c r="C991" s="184" t="s">
        <v>1027</v>
      </c>
      <c r="D991" s="184" t="s">
        <v>270</v>
      </c>
      <c r="E991" s="184" t="s">
        <v>1221</v>
      </c>
    </row>
    <row r="992" spans="1:5" ht="15">
      <c r="A992" s="70" t="str">
        <f t="shared" si="15"/>
        <v>SANTANDERSANTA HELENA</v>
      </c>
      <c r="B992" s="183">
        <v>68720</v>
      </c>
      <c r="C992" s="184" t="s">
        <v>1027</v>
      </c>
      <c r="D992" s="184" t="s">
        <v>1089</v>
      </c>
      <c r="E992" s="184" t="s">
        <v>1221</v>
      </c>
    </row>
    <row r="993" spans="1:5" ht="15">
      <c r="A993" s="70" t="str">
        <f t="shared" si="15"/>
        <v>SANTANDERSIMACOTA</v>
      </c>
      <c r="B993" s="183">
        <v>68745</v>
      </c>
      <c r="C993" s="184" t="s">
        <v>1027</v>
      </c>
      <c r="D993" s="184" t="s">
        <v>1090</v>
      </c>
      <c r="E993" s="184" t="s">
        <v>1221</v>
      </c>
    </row>
    <row r="994" spans="1:5" ht="15">
      <c r="A994" s="70" t="str">
        <f t="shared" si="15"/>
        <v>SANTANDERSOCORRO</v>
      </c>
      <c r="B994" s="183">
        <v>68755</v>
      </c>
      <c r="C994" s="184" t="s">
        <v>1027</v>
      </c>
      <c r="D994" s="184" t="s">
        <v>1091</v>
      </c>
      <c r="E994" s="184" t="s">
        <v>1221</v>
      </c>
    </row>
    <row r="995" spans="1:5" ht="15">
      <c r="A995" s="70" t="str">
        <f t="shared" si="15"/>
        <v>SANTANDERSUAITA</v>
      </c>
      <c r="B995" s="183">
        <v>68770</v>
      </c>
      <c r="C995" s="184" t="s">
        <v>1027</v>
      </c>
      <c r="D995" s="184" t="s">
        <v>1092</v>
      </c>
      <c r="E995" s="184" t="s">
        <v>1221</v>
      </c>
    </row>
    <row r="996" spans="1:5" ht="15">
      <c r="A996" s="70" t="str">
        <f t="shared" si="15"/>
        <v>SANTANDERSUCRE</v>
      </c>
      <c r="B996" s="183">
        <v>68773</v>
      </c>
      <c r="C996" s="184" t="s">
        <v>1027</v>
      </c>
      <c r="D996" s="184" t="s">
        <v>585</v>
      </c>
      <c r="E996" s="184" t="s">
        <v>1221</v>
      </c>
    </row>
    <row r="997" spans="1:5" ht="15">
      <c r="A997" s="70" t="str">
        <f t="shared" si="15"/>
        <v>SANTANDERSURATA</v>
      </c>
      <c r="B997" s="183">
        <v>68780</v>
      </c>
      <c r="C997" s="184" t="s">
        <v>1027</v>
      </c>
      <c r="D997" s="184" t="s">
        <v>1093</v>
      </c>
      <c r="E997" s="184" t="s">
        <v>1221</v>
      </c>
    </row>
    <row r="998" spans="1:5" ht="15">
      <c r="A998" s="70" t="str">
        <f t="shared" si="15"/>
        <v>SANTANDERTONA</v>
      </c>
      <c r="B998" s="183">
        <v>68820</v>
      </c>
      <c r="C998" s="184" t="s">
        <v>1027</v>
      </c>
      <c r="D998" s="184" t="s">
        <v>1094</v>
      </c>
      <c r="E998" s="184" t="s">
        <v>1221</v>
      </c>
    </row>
    <row r="999" spans="1:5" ht="15">
      <c r="A999" s="70" t="str">
        <f t="shared" si="15"/>
        <v>SANTANDERVALLE SAN JOSE</v>
      </c>
      <c r="B999" s="183">
        <v>68855</v>
      </c>
      <c r="C999" s="184" t="s">
        <v>1027</v>
      </c>
      <c r="D999" s="184" t="s">
        <v>1095</v>
      </c>
      <c r="E999" s="184" t="s">
        <v>1221</v>
      </c>
    </row>
    <row r="1000" spans="1:5" ht="15">
      <c r="A1000" s="70" t="str">
        <f t="shared" si="15"/>
        <v>SANTANDERVELEZ</v>
      </c>
      <c r="B1000" s="183">
        <v>68861</v>
      </c>
      <c r="C1000" s="184" t="s">
        <v>1027</v>
      </c>
      <c r="D1000" s="184" t="s">
        <v>1096</v>
      </c>
      <c r="E1000" s="184" t="s">
        <v>1221</v>
      </c>
    </row>
    <row r="1001" spans="1:5" ht="15">
      <c r="A1001" s="70" t="str">
        <f t="shared" si="15"/>
        <v>SANTANDERVETAS</v>
      </c>
      <c r="B1001" s="183">
        <v>68867</v>
      </c>
      <c r="C1001" s="184" t="s">
        <v>1027</v>
      </c>
      <c r="D1001" s="184" t="s">
        <v>1097</v>
      </c>
      <c r="E1001" s="184" t="s">
        <v>1221</v>
      </c>
    </row>
    <row r="1002" spans="1:5" ht="15">
      <c r="A1002" s="70" t="str">
        <f t="shared" si="15"/>
        <v>SANTANDERVILLANUEVA</v>
      </c>
      <c r="B1002" s="183">
        <v>68872</v>
      </c>
      <c r="C1002" s="184" t="s">
        <v>1027</v>
      </c>
      <c r="D1002" s="184" t="s">
        <v>371</v>
      </c>
      <c r="E1002" s="184" t="s">
        <v>1221</v>
      </c>
    </row>
    <row r="1003" spans="1:5" ht="15">
      <c r="A1003" s="70" t="str">
        <f>CONCATENATE(C1003,D1003)</f>
        <v>SANTANDERZAPATOCA</v>
      </c>
      <c r="B1003" s="183">
        <v>68895</v>
      </c>
      <c r="C1003" s="184" t="s">
        <v>1027</v>
      </c>
      <c r="D1003" s="184" t="s">
        <v>1098</v>
      </c>
      <c r="E1003" s="184" t="s">
        <v>1221</v>
      </c>
    </row>
    <row r="1004" spans="1:5" ht="15">
      <c r="A1004" s="70" t="str">
        <f aca="true" t="shared" si="16" ref="A1004:A1067">CONCATENATE(C1004,D1004)</f>
        <v>SUCREBUENAVISTA</v>
      </c>
      <c r="B1004" s="183">
        <v>70110</v>
      </c>
      <c r="C1004" s="184" t="s">
        <v>585</v>
      </c>
      <c r="D1004" s="184" t="s">
        <v>381</v>
      </c>
      <c r="E1004" s="184" t="s">
        <v>1222</v>
      </c>
    </row>
    <row r="1005" spans="1:5" ht="15">
      <c r="A1005" s="70" t="str">
        <f t="shared" si="16"/>
        <v>SUCRECAIMITO</v>
      </c>
      <c r="B1005" s="183">
        <v>70124</v>
      </c>
      <c r="C1005" s="184" t="s">
        <v>585</v>
      </c>
      <c r="D1005" s="184" t="s">
        <v>1099</v>
      </c>
      <c r="E1005" s="184" t="s">
        <v>1222</v>
      </c>
    </row>
    <row r="1006" spans="1:5" ht="15">
      <c r="A1006" s="70" t="str">
        <f t="shared" si="16"/>
        <v>SUCRECHALAN</v>
      </c>
      <c r="B1006" s="183">
        <v>70230</v>
      </c>
      <c r="C1006" s="184" t="s">
        <v>585</v>
      </c>
      <c r="D1006" s="184" t="s">
        <v>1100</v>
      </c>
      <c r="E1006" s="184" t="s">
        <v>1221</v>
      </c>
    </row>
    <row r="1007" spans="1:5" ht="15">
      <c r="A1007" s="70" t="str">
        <f t="shared" si="16"/>
        <v>SUCRECOLOSO</v>
      </c>
      <c r="B1007" s="183">
        <v>70204</v>
      </c>
      <c r="C1007" s="184" t="s">
        <v>585</v>
      </c>
      <c r="D1007" s="184" t="s">
        <v>1101</v>
      </c>
      <c r="E1007" s="184" t="s">
        <v>1221</v>
      </c>
    </row>
    <row r="1008" spans="1:5" ht="15">
      <c r="A1008" s="70" t="str">
        <f t="shared" si="16"/>
        <v>SUCRECOROZAL</v>
      </c>
      <c r="B1008" s="183">
        <v>70215</v>
      </c>
      <c r="C1008" s="184" t="s">
        <v>585</v>
      </c>
      <c r="D1008" s="184" t="s">
        <v>1102</v>
      </c>
      <c r="E1008" s="184" t="s">
        <v>1222</v>
      </c>
    </row>
    <row r="1009" spans="1:5" ht="15">
      <c r="A1009" s="70" t="str">
        <f t="shared" si="16"/>
        <v>SUCRECOVEÑAS</v>
      </c>
      <c r="B1009" s="183">
        <v>70221</v>
      </c>
      <c r="C1009" s="184" t="s">
        <v>585</v>
      </c>
      <c r="D1009" s="184" t="s">
        <v>1103</v>
      </c>
      <c r="E1009" s="184" t="s">
        <v>1221</v>
      </c>
    </row>
    <row r="1010" spans="1:5" ht="15">
      <c r="A1010" s="70" t="str">
        <f t="shared" si="16"/>
        <v>SUCREEL ROBLE</v>
      </c>
      <c r="B1010" s="183">
        <v>70233</v>
      </c>
      <c r="C1010" s="184" t="s">
        <v>585</v>
      </c>
      <c r="D1010" s="184" t="s">
        <v>1104</v>
      </c>
      <c r="E1010" s="184" t="s">
        <v>1221</v>
      </c>
    </row>
    <row r="1011" spans="1:5" ht="15">
      <c r="A1011" s="70" t="str">
        <f t="shared" si="16"/>
        <v>SUCREGALERAS</v>
      </c>
      <c r="B1011" s="183">
        <v>70235</v>
      </c>
      <c r="C1011" s="184" t="s">
        <v>585</v>
      </c>
      <c r="D1011" s="184" t="s">
        <v>1105</v>
      </c>
      <c r="E1011" s="184" t="s">
        <v>1222</v>
      </c>
    </row>
    <row r="1012" spans="1:5" ht="15">
      <c r="A1012" s="70" t="str">
        <f t="shared" si="16"/>
        <v>SUCREGUARANDA</v>
      </c>
      <c r="B1012" s="183">
        <v>70265</v>
      </c>
      <c r="C1012" s="184" t="s">
        <v>585</v>
      </c>
      <c r="D1012" s="184" t="s">
        <v>1106</v>
      </c>
      <c r="E1012" s="184" t="s">
        <v>1222</v>
      </c>
    </row>
    <row r="1013" spans="1:5" ht="15">
      <c r="A1013" s="70" t="str">
        <f t="shared" si="16"/>
        <v>SUCRELA UNION</v>
      </c>
      <c r="B1013" s="183">
        <v>70400</v>
      </c>
      <c r="C1013" s="184" t="s">
        <v>585</v>
      </c>
      <c r="D1013" s="184" t="s">
        <v>234</v>
      </c>
      <c r="E1013" s="184" t="s">
        <v>1222</v>
      </c>
    </row>
    <row r="1014" spans="1:5" ht="15">
      <c r="A1014" s="70" t="str">
        <f t="shared" si="16"/>
        <v>SUCRELOS PALMITOS</v>
      </c>
      <c r="B1014" s="183">
        <v>70418</v>
      </c>
      <c r="C1014" s="184" t="s">
        <v>585</v>
      </c>
      <c r="D1014" s="184" t="s">
        <v>1107</v>
      </c>
      <c r="E1014" s="184" t="s">
        <v>1222</v>
      </c>
    </row>
    <row r="1015" spans="1:5" ht="15">
      <c r="A1015" s="70" t="str">
        <f t="shared" si="16"/>
        <v>SUCREMAJAGUAL</v>
      </c>
      <c r="B1015" s="183">
        <v>70429</v>
      </c>
      <c r="C1015" s="184" t="s">
        <v>585</v>
      </c>
      <c r="D1015" s="184" t="s">
        <v>1108</v>
      </c>
      <c r="E1015" s="184" t="s">
        <v>1222</v>
      </c>
    </row>
    <row r="1016" spans="1:5" ht="15">
      <c r="A1016" s="70" t="str">
        <f t="shared" si="16"/>
        <v>SUCREMORROA</v>
      </c>
      <c r="B1016" s="183">
        <v>70473</v>
      </c>
      <c r="C1016" s="184" t="s">
        <v>585</v>
      </c>
      <c r="D1016" s="184" t="s">
        <v>1109</v>
      </c>
      <c r="E1016" s="184" t="s">
        <v>1222</v>
      </c>
    </row>
    <row r="1017" spans="1:5" ht="15">
      <c r="A1017" s="70" t="str">
        <f t="shared" si="16"/>
        <v>SUCREOVEJAS</v>
      </c>
      <c r="B1017" s="183">
        <v>70508</v>
      </c>
      <c r="C1017" s="184" t="s">
        <v>585</v>
      </c>
      <c r="D1017" s="184" t="s">
        <v>1110</v>
      </c>
      <c r="E1017" s="184" t="s">
        <v>1222</v>
      </c>
    </row>
    <row r="1018" spans="1:5" ht="15">
      <c r="A1018" s="70" t="str">
        <f t="shared" si="16"/>
        <v>SUCREPALMITO</v>
      </c>
      <c r="B1018" s="183">
        <v>70523</v>
      </c>
      <c r="C1018" s="184" t="s">
        <v>585</v>
      </c>
      <c r="D1018" s="184" t="s">
        <v>1111</v>
      </c>
      <c r="E1018" s="184" t="s">
        <v>1221</v>
      </c>
    </row>
    <row r="1019" spans="1:5" ht="15">
      <c r="A1019" s="70" t="str">
        <f t="shared" si="16"/>
        <v>SUCRESAMPUES</v>
      </c>
      <c r="B1019" s="183">
        <v>70670</v>
      </c>
      <c r="C1019" s="184" t="s">
        <v>585</v>
      </c>
      <c r="D1019" s="184" t="s">
        <v>1112</v>
      </c>
      <c r="E1019" s="184" t="s">
        <v>1222</v>
      </c>
    </row>
    <row r="1020" spans="1:5" ht="15">
      <c r="A1020" s="70" t="str">
        <f t="shared" si="16"/>
        <v>SUCRESAN BENITO ABAD</v>
      </c>
      <c r="B1020" s="183">
        <v>70678</v>
      </c>
      <c r="C1020" s="184" t="s">
        <v>585</v>
      </c>
      <c r="D1020" s="184" t="s">
        <v>1113</v>
      </c>
      <c r="E1020" s="184" t="s">
        <v>1222</v>
      </c>
    </row>
    <row r="1021" spans="1:5" ht="15">
      <c r="A1021" s="70" t="str">
        <f t="shared" si="16"/>
        <v>SUCRESAN JUAN DE BETULIA</v>
      </c>
      <c r="B1021" s="183">
        <v>70702</v>
      </c>
      <c r="C1021" s="184" t="s">
        <v>585</v>
      </c>
      <c r="D1021" s="184" t="s">
        <v>1114</v>
      </c>
      <c r="E1021" s="184" t="s">
        <v>1222</v>
      </c>
    </row>
    <row r="1022" spans="1:5" ht="15">
      <c r="A1022" s="70" t="str">
        <f t="shared" si="16"/>
        <v>SUCRESAN MARCOS</v>
      </c>
      <c r="B1022" s="183">
        <v>70708</v>
      </c>
      <c r="C1022" s="184" t="s">
        <v>585</v>
      </c>
      <c r="D1022" s="184" t="s">
        <v>1115</v>
      </c>
      <c r="E1022" s="184" t="s">
        <v>1222</v>
      </c>
    </row>
    <row r="1023" spans="1:5" ht="15">
      <c r="A1023" s="70" t="str">
        <f t="shared" si="16"/>
        <v>SUCRESAN ONOFRE</v>
      </c>
      <c r="B1023" s="183">
        <v>70713</v>
      </c>
      <c r="C1023" s="184" t="s">
        <v>585</v>
      </c>
      <c r="D1023" s="184" t="s">
        <v>1116</v>
      </c>
      <c r="E1023" s="184" t="s">
        <v>1222</v>
      </c>
    </row>
    <row r="1024" spans="1:5" ht="15">
      <c r="A1024" s="70" t="str">
        <f t="shared" si="16"/>
        <v>SUCRESAN PEDRO</v>
      </c>
      <c r="B1024" s="183">
        <v>70717</v>
      </c>
      <c r="C1024" s="184" t="s">
        <v>585</v>
      </c>
      <c r="D1024" s="184" t="s">
        <v>265</v>
      </c>
      <c r="E1024" s="184" t="s">
        <v>1222</v>
      </c>
    </row>
    <row r="1025" spans="1:5" ht="15">
      <c r="A1025" s="70" t="str">
        <f t="shared" si="16"/>
        <v>SUCRESINCE</v>
      </c>
      <c r="B1025" s="183">
        <v>70742</v>
      </c>
      <c r="C1025" s="184" t="s">
        <v>585</v>
      </c>
      <c r="D1025" s="184" t="s">
        <v>1117</v>
      </c>
      <c r="E1025" s="184" t="s">
        <v>1222</v>
      </c>
    </row>
    <row r="1026" spans="1:5" ht="15">
      <c r="A1026" s="70" t="str">
        <f t="shared" si="16"/>
        <v>SUCRESINCELEJO</v>
      </c>
      <c r="B1026" s="183">
        <v>70001</v>
      </c>
      <c r="C1026" s="184" t="s">
        <v>585</v>
      </c>
      <c r="D1026" s="184" t="s">
        <v>1118</v>
      </c>
      <c r="E1026" s="184" t="s">
        <v>1222</v>
      </c>
    </row>
    <row r="1027" spans="1:5" ht="15">
      <c r="A1027" s="70" t="str">
        <f t="shared" si="16"/>
        <v>SUCRESUCRE</v>
      </c>
      <c r="B1027" s="183">
        <v>70771</v>
      </c>
      <c r="C1027" s="184" t="s">
        <v>585</v>
      </c>
      <c r="D1027" s="184" t="s">
        <v>585</v>
      </c>
      <c r="E1027" s="184" t="s">
        <v>1222</v>
      </c>
    </row>
    <row r="1028" spans="1:5" ht="15">
      <c r="A1028" s="70" t="str">
        <f t="shared" si="16"/>
        <v>SUCRETOLU</v>
      </c>
      <c r="B1028" s="183">
        <v>70820</v>
      </c>
      <c r="C1028" s="184" t="s">
        <v>585</v>
      </c>
      <c r="D1028" s="184" t="s">
        <v>1119</v>
      </c>
      <c r="E1028" s="184" t="s">
        <v>1222</v>
      </c>
    </row>
    <row r="1029" spans="1:5" ht="15">
      <c r="A1029" s="70" t="str">
        <f t="shared" si="16"/>
        <v>SUCRETOLUVIEJO</v>
      </c>
      <c r="B1029" s="183">
        <v>70823</v>
      </c>
      <c r="C1029" s="184" t="s">
        <v>585</v>
      </c>
      <c r="D1029" s="184" t="s">
        <v>1120</v>
      </c>
      <c r="E1029" s="184" t="s">
        <v>1221</v>
      </c>
    </row>
    <row r="1030" spans="1:5" ht="15">
      <c r="A1030" s="70" t="str">
        <f t="shared" si="16"/>
        <v>TOLIMAALPUJARRA</v>
      </c>
      <c r="B1030" s="183">
        <v>73024</v>
      </c>
      <c r="C1030" s="184" t="s">
        <v>1121</v>
      </c>
      <c r="D1030" s="184" t="s">
        <v>1122</v>
      </c>
      <c r="E1030" s="184" t="s">
        <v>1221</v>
      </c>
    </row>
    <row r="1031" spans="1:5" ht="15">
      <c r="A1031" s="70" t="str">
        <f t="shared" si="16"/>
        <v>TOLIMAALVARADO</v>
      </c>
      <c r="B1031" s="183">
        <v>73026</v>
      </c>
      <c r="C1031" s="184" t="s">
        <v>1121</v>
      </c>
      <c r="D1031" s="184" t="s">
        <v>1123</v>
      </c>
      <c r="E1031" s="184" t="s">
        <v>1221</v>
      </c>
    </row>
    <row r="1032" spans="1:5" ht="15">
      <c r="A1032" s="70" t="str">
        <f t="shared" si="16"/>
        <v>TOLIMAAMBALEMA</v>
      </c>
      <c r="B1032" s="183">
        <v>73030</v>
      </c>
      <c r="C1032" s="184" t="s">
        <v>1121</v>
      </c>
      <c r="D1032" s="184" t="s">
        <v>1124</v>
      </c>
      <c r="E1032" s="184" t="s">
        <v>1221</v>
      </c>
    </row>
    <row r="1033" spans="1:5" ht="15">
      <c r="A1033" s="70" t="str">
        <f t="shared" si="16"/>
        <v>TOLIMAANZOATEGUI</v>
      </c>
      <c r="B1033" s="183">
        <v>73043</v>
      </c>
      <c r="C1033" s="184" t="s">
        <v>1121</v>
      </c>
      <c r="D1033" s="184" t="s">
        <v>1125</v>
      </c>
      <c r="E1033" s="184" t="s">
        <v>1221</v>
      </c>
    </row>
    <row r="1034" spans="1:5" ht="15">
      <c r="A1034" s="70" t="str">
        <f t="shared" si="16"/>
        <v>TOLIMAARMERO (GUAYABAL)</v>
      </c>
      <c r="B1034" s="183">
        <v>73055</v>
      </c>
      <c r="C1034" s="184" t="s">
        <v>1121</v>
      </c>
      <c r="D1034" s="184" t="s">
        <v>1126</v>
      </c>
      <c r="E1034" s="184" t="s">
        <v>1221</v>
      </c>
    </row>
    <row r="1035" spans="1:5" ht="15">
      <c r="A1035" s="70" t="str">
        <f t="shared" si="16"/>
        <v>TOLIMAATACO</v>
      </c>
      <c r="B1035" s="183">
        <v>73067</v>
      </c>
      <c r="C1035" s="184" t="s">
        <v>1121</v>
      </c>
      <c r="D1035" s="184" t="s">
        <v>1127</v>
      </c>
      <c r="E1035" s="184" t="s">
        <v>1221</v>
      </c>
    </row>
    <row r="1036" spans="1:5" ht="15">
      <c r="A1036" s="70" t="str">
        <f t="shared" si="16"/>
        <v>TOLIMACAJAMARCA</v>
      </c>
      <c r="B1036" s="183">
        <v>73124</v>
      </c>
      <c r="C1036" s="184" t="s">
        <v>1121</v>
      </c>
      <c r="D1036" s="184" t="s">
        <v>1128</v>
      </c>
      <c r="E1036" s="184" t="s">
        <v>1221</v>
      </c>
    </row>
    <row r="1037" spans="1:5" ht="15">
      <c r="A1037" s="70" t="str">
        <f t="shared" si="16"/>
        <v>TOLIMACARMEN DE APICALA</v>
      </c>
      <c r="B1037" s="183">
        <v>73148</v>
      </c>
      <c r="C1037" s="184" t="s">
        <v>1121</v>
      </c>
      <c r="D1037" s="184" t="s">
        <v>1129</v>
      </c>
      <c r="E1037" s="184" t="s">
        <v>1221</v>
      </c>
    </row>
    <row r="1038" spans="1:5" ht="15">
      <c r="A1038" s="70" t="str">
        <f t="shared" si="16"/>
        <v>TOLIMACASABIANCA</v>
      </c>
      <c r="B1038" s="183">
        <v>73152</v>
      </c>
      <c r="C1038" s="184" t="s">
        <v>1121</v>
      </c>
      <c r="D1038" s="184" t="s">
        <v>1130</v>
      </c>
      <c r="E1038" s="184" t="s">
        <v>1221</v>
      </c>
    </row>
    <row r="1039" spans="1:5" ht="15">
      <c r="A1039" s="70" t="str">
        <f t="shared" si="16"/>
        <v>TOLIMACHAPARRAL</v>
      </c>
      <c r="B1039" s="183">
        <v>73168</v>
      </c>
      <c r="C1039" s="184" t="s">
        <v>1121</v>
      </c>
      <c r="D1039" s="184" t="s">
        <v>1131</v>
      </c>
      <c r="E1039" s="184" t="s">
        <v>1221</v>
      </c>
    </row>
    <row r="1040" spans="1:5" ht="15">
      <c r="A1040" s="70" t="str">
        <f t="shared" si="16"/>
        <v>TOLIMACOELLO</v>
      </c>
      <c r="B1040" s="183">
        <v>73200</v>
      </c>
      <c r="C1040" s="184" t="s">
        <v>1121</v>
      </c>
      <c r="D1040" s="184" t="s">
        <v>1132</v>
      </c>
      <c r="E1040" s="184" t="s">
        <v>1221</v>
      </c>
    </row>
    <row r="1041" spans="1:5" ht="15">
      <c r="A1041" s="70" t="str">
        <f t="shared" si="16"/>
        <v>TOLIMACOYAIMA</v>
      </c>
      <c r="B1041" s="183">
        <v>73217</v>
      </c>
      <c r="C1041" s="184" t="s">
        <v>1121</v>
      </c>
      <c r="D1041" s="184" t="s">
        <v>1133</v>
      </c>
      <c r="E1041" s="184" t="s">
        <v>1221</v>
      </c>
    </row>
    <row r="1042" spans="1:5" ht="15">
      <c r="A1042" s="70" t="str">
        <f t="shared" si="16"/>
        <v>TOLIMACUNDAY</v>
      </c>
      <c r="B1042" s="183">
        <v>73226</v>
      </c>
      <c r="C1042" s="184" t="s">
        <v>1121</v>
      </c>
      <c r="D1042" s="184" t="s">
        <v>1134</v>
      </c>
      <c r="E1042" s="184" t="s">
        <v>1221</v>
      </c>
    </row>
    <row r="1043" spans="1:5" ht="15">
      <c r="A1043" s="70" t="str">
        <f t="shared" si="16"/>
        <v>TOLIMADOLORES</v>
      </c>
      <c r="B1043" s="183">
        <v>73236</v>
      </c>
      <c r="C1043" s="184" t="s">
        <v>1121</v>
      </c>
      <c r="D1043" s="184" t="s">
        <v>1135</v>
      </c>
      <c r="E1043" s="184" t="s">
        <v>1221</v>
      </c>
    </row>
    <row r="1044" spans="1:5" ht="15">
      <c r="A1044" s="70" t="str">
        <f t="shared" si="16"/>
        <v>TOLIMAESPINAL</v>
      </c>
      <c r="B1044" s="183">
        <v>73268</v>
      </c>
      <c r="C1044" s="184" t="s">
        <v>1121</v>
      </c>
      <c r="D1044" s="184" t="s">
        <v>1136</v>
      </c>
      <c r="E1044" s="184" t="s">
        <v>1221</v>
      </c>
    </row>
    <row r="1045" spans="1:5" ht="15">
      <c r="A1045" s="70" t="str">
        <f t="shared" si="16"/>
        <v>TOLIMAFALAN</v>
      </c>
      <c r="B1045" s="183">
        <v>73270</v>
      </c>
      <c r="C1045" s="184" t="s">
        <v>1121</v>
      </c>
      <c r="D1045" s="184" t="s">
        <v>1137</v>
      </c>
      <c r="E1045" s="184" t="s">
        <v>1221</v>
      </c>
    </row>
    <row r="1046" spans="1:5" ht="15">
      <c r="A1046" s="70" t="str">
        <f t="shared" si="16"/>
        <v>TOLIMAFLANDES</v>
      </c>
      <c r="B1046" s="183">
        <v>73275</v>
      </c>
      <c r="C1046" s="184" t="s">
        <v>1121</v>
      </c>
      <c r="D1046" s="184" t="s">
        <v>1138</v>
      </c>
      <c r="E1046" s="184" t="s">
        <v>1221</v>
      </c>
    </row>
    <row r="1047" spans="1:5" ht="15">
      <c r="A1047" s="70" t="str">
        <f t="shared" si="16"/>
        <v>TOLIMAFRESNO</v>
      </c>
      <c r="B1047" s="183">
        <v>73283</v>
      </c>
      <c r="C1047" s="184" t="s">
        <v>1121</v>
      </c>
      <c r="D1047" s="184" t="s">
        <v>1139</v>
      </c>
      <c r="E1047" s="184" t="s">
        <v>1221</v>
      </c>
    </row>
    <row r="1048" spans="1:5" ht="15">
      <c r="A1048" s="70" t="str">
        <f t="shared" si="16"/>
        <v>TOLIMAGUAMO</v>
      </c>
      <c r="B1048" s="183">
        <v>73319</v>
      </c>
      <c r="C1048" s="184" t="s">
        <v>1121</v>
      </c>
      <c r="D1048" s="184" t="s">
        <v>1140</v>
      </c>
      <c r="E1048" s="184" t="s">
        <v>1221</v>
      </c>
    </row>
    <row r="1049" spans="1:5" ht="15">
      <c r="A1049" s="70" t="str">
        <f t="shared" si="16"/>
        <v>TOLIMAHERVEO</v>
      </c>
      <c r="B1049" s="183">
        <v>73347</v>
      </c>
      <c r="C1049" s="184" t="s">
        <v>1121</v>
      </c>
      <c r="D1049" s="184" t="s">
        <v>1141</v>
      </c>
      <c r="E1049" s="184" t="s">
        <v>1221</v>
      </c>
    </row>
    <row r="1050" spans="1:5" ht="15">
      <c r="A1050" s="70" t="str">
        <f t="shared" si="16"/>
        <v>TOLIMAHONDA</v>
      </c>
      <c r="B1050" s="183">
        <v>73349</v>
      </c>
      <c r="C1050" s="184" t="s">
        <v>1121</v>
      </c>
      <c r="D1050" s="184" t="s">
        <v>1142</v>
      </c>
      <c r="E1050" s="184" t="s">
        <v>1221</v>
      </c>
    </row>
    <row r="1051" spans="1:5" ht="15">
      <c r="A1051" s="70" t="str">
        <f t="shared" si="16"/>
        <v>TOLIMAIBAGUE</v>
      </c>
      <c r="B1051" s="183">
        <v>73001</v>
      </c>
      <c r="C1051" s="184" t="s">
        <v>1121</v>
      </c>
      <c r="D1051" s="184" t="s">
        <v>1143</v>
      </c>
      <c r="E1051" s="184" t="s">
        <v>1221</v>
      </c>
    </row>
    <row r="1052" spans="1:5" ht="15">
      <c r="A1052" s="70" t="str">
        <f t="shared" si="16"/>
        <v>TOLIMAICONONZO</v>
      </c>
      <c r="B1052" s="183">
        <v>73352</v>
      </c>
      <c r="C1052" s="184" t="s">
        <v>1121</v>
      </c>
      <c r="D1052" s="184" t="s">
        <v>1144</v>
      </c>
      <c r="E1052" s="184" t="s">
        <v>1221</v>
      </c>
    </row>
    <row r="1053" spans="1:5" ht="15">
      <c r="A1053" s="70" t="str">
        <f t="shared" si="16"/>
        <v>TOLIMALERIDA</v>
      </c>
      <c r="B1053" s="183">
        <v>73408</v>
      </c>
      <c r="C1053" s="184" t="s">
        <v>1121</v>
      </c>
      <c r="D1053" s="184" t="s">
        <v>1145</v>
      </c>
      <c r="E1053" s="184" t="s">
        <v>1221</v>
      </c>
    </row>
    <row r="1054" spans="1:5" ht="15">
      <c r="A1054" s="70" t="str">
        <f t="shared" si="16"/>
        <v>TOLIMALIBANO</v>
      </c>
      <c r="B1054" s="183">
        <v>73411</v>
      </c>
      <c r="C1054" s="184" t="s">
        <v>1121</v>
      </c>
      <c r="D1054" s="184" t="s">
        <v>1146</v>
      </c>
      <c r="E1054" s="184" t="s">
        <v>1221</v>
      </c>
    </row>
    <row r="1055" spans="1:5" ht="15">
      <c r="A1055" s="70" t="str">
        <f t="shared" si="16"/>
        <v>TOLIMAMARIQUITA</v>
      </c>
      <c r="B1055" s="183">
        <v>73443</v>
      </c>
      <c r="C1055" s="184" t="s">
        <v>1121</v>
      </c>
      <c r="D1055" s="184" t="s">
        <v>1147</v>
      </c>
      <c r="E1055" s="184" t="s">
        <v>1221</v>
      </c>
    </row>
    <row r="1056" spans="1:5" ht="15">
      <c r="A1056" s="70" t="str">
        <f t="shared" si="16"/>
        <v>TOLIMAMELGAR</v>
      </c>
      <c r="B1056" s="183">
        <v>73449</v>
      </c>
      <c r="C1056" s="184" t="s">
        <v>1121</v>
      </c>
      <c r="D1056" s="184" t="s">
        <v>1148</v>
      </c>
      <c r="E1056" s="184" t="s">
        <v>1221</v>
      </c>
    </row>
    <row r="1057" spans="1:5" ht="15">
      <c r="A1057" s="70" t="str">
        <f t="shared" si="16"/>
        <v>TOLIMAMURILLO</v>
      </c>
      <c r="B1057" s="183">
        <v>73461</v>
      </c>
      <c r="C1057" s="184" t="s">
        <v>1121</v>
      </c>
      <c r="D1057" s="184" t="s">
        <v>1149</v>
      </c>
      <c r="E1057" s="184" t="s">
        <v>1221</v>
      </c>
    </row>
    <row r="1058" spans="1:5" ht="15">
      <c r="A1058" s="70" t="str">
        <f t="shared" si="16"/>
        <v>TOLIMANATAGAIMA</v>
      </c>
      <c r="B1058" s="183">
        <v>73483</v>
      </c>
      <c r="C1058" s="184" t="s">
        <v>1121</v>
      </c>
      <c r="D1058" s="184" t="s">
        <v>1150</v>
      </c>
      <c r="E1058" s="184" t="s">
        <v>1221</v>
      </c>
    </row>
    <row r="1059" spans="1:5" ht="15">
      <c r="A1059" s="70" t="str">
        <f t="shared" si="16"/>
        <v>TOLIMAORTEGA</v>
      </c>
      <c r="B1059" s="183">
        <v>73504</v>
      </c>
      <c r="C1059" s="184" t="s">
        <v>1121</v>
      </c>
      <c r="D1059" s="184" t="s">
        <v>1151</v>
      </c>
      <c r="E1059" s="184" t="s">
        <v>1221</v>
      </c>
    </row>
    <row r="1060" spans="1:5" ht="15">
      <c r="A1060" s="70" t="str">
        <f t="shared" si="16"/>
        <v>TOLIMAPALOCABILDO</v>
      </c>
      <c r="B1060" s="183">
        <v>73520</v>
      </c>
      <c r="C1060" s="184" t="s">
        <v>1121</v>
      </c>
      <c r="D1060" s="184" t="s">
        <v>1152</v>
      </c>
      <c r="E1060" s="184" t="s">
        <v>1221</v>
      </c>
    </row>
    <row r="1061" spans="1:5" ht="15">
      <c r="A1061" s="70" t="str">
        <f t="shared" si="16"/>
        <v>TOLIMAPIEDRAS</v>
      </c>
      <c r="B1061" s="183">
        <v>73547</v>
      </c>
      <c r="C1061" s="184" t="s">
        <v>1121</v>
      </c>
      <c r="D1061" s="184" t="s">
        <v>1153</v>
      </c>
      <c r="E1061" s="184" t="s">
        <v>1221</v>
      </c>
    </row>
    <row r="1062" spans="1:5" ht="15">
      <c r="A1062" s="70" t="str">
        <f t="shared" si="16"/>
        <v>TOLIMAPLANADAS</v>
      </c>
      <c r="B1062" s="183">
        <v>73555</v>
      </c>
      <c r="C1062" s="184" t="s">
        <v>1121</v>
      </c>
      <c r="D1062" s="184" t="s">
        <v>1154</v>
      </c>
      <c r="E1062" s="184" t="s">
        <v>1221</v>
      </c>
    </row>
    <row r="1063" spans="1:5" ht="15">
      <c r="A1063" s="70" t="str">
        <f t="shared" si="16"/>
        <v>TOLIMAPRADO</v>
      </c>
      <c r="B1063" s="183">
        <v>73563</v>
      </c>
      <c r="C1063" s="184" t="s">
        <v>1121</v>
      </c>
      <c r="D1063" s="184" t="s">
        <v>1155</v>
      </c>
      <c r="E1063" s="184" t="s">
        <v>1221</v>
      </c>
    </row>
    <row r="1064" spans="1:5" ht="15">
      <c r="A1064" s="70" t="str">
        <f t="shared" si="16"/>
        <v>TOLIMAPURIFICACION</v>
      </c>
      <c r="B1064" s="183">
        <v>73585</v>
      </c>
      <c r="C1064" s="184" t="s">
        <v>1121</v>
      </c>
      <c r="D1064" s="184" t="s">
        <v>1156</v>
      </c>
      <c r="E1064" s="184" t="s">
        <v>1221</v>
      </c>
    </row>
    <row r="1065" spans="1:5" ht="15">
      <c r="A1065" s="70" t="str">
        <f t="shared" si="16"/>
        <v>TOLIMARIOBLANCO</v>
      </c>
      <c r="B1065" s="183">
        <v>73616</v>
      </c>
      <c r="C1065" s="184" t="s">
        <v>1121</v>
      </c>
      <c r="D1065" s="184" t="s">
        <v>1157</v>
      </c>
      <c r="E1065" s="184" t="s">
        <v>1221</v>
      </c>
    </row>
    <row r="1066" spans="1:5" ht="15">
      <c r="A1066" s="70" t="str">
        <f t="shared" si="16"/>
        <v>TOLIMARONCESVALLES</v>
      </c>
      <c r="B1066" s="183">
        <v>73622</v>
      </c>
      <c r="C1066" s="184" t="s">
        <v>1121</v>
      </c>
      <c r="D1066" s="184" t="s">
        <v>1158</v>
      </c>
      <c r="E1066" s="184" t="s">
        <v>1221</v>
      </c>
    </row>
    <row r="1067" spans="1:5" ht="15">
      <c r="A1067" s="70" t="str">
        <f t="shared" si="16"/>
        <v>TOLIMAROVIRA</v>
      </c>
      <c r="B1067" s="183">
        <v>73624</v>
      </c>
      <c r="C1067" s="184" t="s">
        <v>1121</v>
      </c>
      <c r="D1067" s="184" t="s">
        <v>1159</v>
      </c>
      <c r="E1067" s="184" t="s">
        <v>1221</v>
      </c>
    </row>
    <row r="1068" spans="1:5" ht="15">
      <c r="A1068" s="70" t="str">
        <f aca="true" t="shared" si="17" ref="A1068:A1128">CONCATENATE(C1068,D1068)</f>
        <v>TOLIMASALDAÑA</v>
      </c>
      <c r="B1068" s="183">
        <v>73671</v>
      </c>
      <c r="C1068" s="184" t="s">
        <v>1121</v>
      </c>
      <c r="D1068" s="184" t="s">
        <v>1160</v>
      </c>
      <c r="E1068" s="184" t="s">
        <v>1221</v>
      </c>
    </row>
    <row r="1069" spans="1:5" ht="15">
      <c r="A1069" s="70" t="str">
        <f t="shared" si="17"/>
        <v>TOLIMASAN ANTONIO</v>
      </c>
      <c r="B1069" s="183">
        <v>73675</v>
      </c>
      <c r="C1069" s="184" t="s">
        <v>1121</v>
      </c>
      <c r="D1069" s="184" t="s">
        <v>1161</v>
      </c>
      <c r="E1069" s="184" t="s">
        <v>1221</v>
      </c>
    </row>
    <row r="1070" spans="1:5" ht="15">
      <c r="A1070" s="70" t="str">
        <f t="shared" si="17"/>
        <v>TOLIMASAN LUIS</v>
      </c>
      <c r="B1070" s="183">
        <v>73678</v>
      </c>
      <c r="C1070" s="184" t="s">
        <v>1121</v>
      </c>
      <c r="D1070" s="184" t="s">
        <v>264</v>
      </c>
      <c r="E1070" s="184" t="s">
        <v>1221</v>
      </c>
    </row>
    <row r="1071" spans="1:5" ht="15">
      <c r="A1071" s="70" t="str">
        <f t="shared" si="17"/>
        <v>TOLIMASANTA ISABEL</v>
      </c>
      <c r="B1071" s="183">
        <v>73686</v>
      </c>
      <c r="C1071" s="184" t="s">
        <v>1121</v>
      </c>
      <c r="D1071" s="184" t="s">
        <v>1162</v>
      </c>
      <c r="E1071" s="184" t="s">
        <v>1221</v>
      </c>
    </row>
    <row r="1072" spans="1:5" ht="15">
      <c r="A1072" s="70" t="str">
        <f t="shared" si="17"/>
        <v>TOLIMASUAREZ</v>
      </c>
      <c r="B1072" s="183">
        <v>73770</v>
      </c>
      <c r="C1072" s="184" t="s">
        <v>1121</v>
      </c>
      <c r="D1072" s="184" t="s">
        <v>584</v>
      </c>
      <c r="E1072" s="184" t="s">
        <v>1221</v>
      </c>
    </row>
    <row r="1073" spans="1:5" ht="15">
      <c r="A1073" s="70" t="str">
        <f t="shared" si="17"/>
        <v>TOLIMAVALLE DE SAN JUAN</v>
      </c>
      <c r="B1073" s="183">
        <v>73854</v>
      </c>
      <c r="C1073" s="184" t="s">
        <v>1121</v>
      </c>
      <c r="D1073" s="184" t="s">
        <v>1228</v>
      </c>
      <c r="E1073" s="184" t="s">
        <v>1221</v>
      </c>
    </row>
    <row r="1074" spans="1:5" ht="15">
      <c r="A1074" s="70" t="str">
        <f t="shared" si="17"/>
        <v>TOLIMAVENADILLO</v>
      </c>
      <c r="B1074" s="183">
        <v>73861</v>
      </c>
      <c r="C1074" s="184" t="s">
        <v>1121</v>
      </c>
      <c r="D1074" s="184" t="s">
        <v>1164</v>
      </c>
      <c r="E1074" s="184" t="s">
        <v>1221</v>
      </c>
    </row>
    <row r="1075" spans="1:5" ht="15">
      <c r="A1075" s="70" t="str">
        <f t="shared" si="17"/>
        <v>TOLIMAVILLAHERMOSA</v>
      </c>
      <c r="B1075" s="183">
        <v>73870</v>
      </c>
      <c r="C1075" s="184" t="s">
        <v>1121</v>
      </c>
      <c r="D1075" s="184" t="s">
        <v>1165</v>
      </c>
      <c r="E1075" s="184" t="s">
        <v>1221</v>
      </c>
    </row>
    <row r="1076" spans="1:5" ht="15">
      <c r="A1076" s="70" t="str">
        <f t="shared" si="17"/>
        <v>TOLIMAVILLARRICA</v>
      </c>
      <c r="B1076" s="183">
        <v>73873</v>
      </c>
      <c r="C1076" s="184" t="s">
        <v>1121</v>
      </c>
      <c r="D1076" s="184" t="s">
        <v>1166</v>
      </c>
      <c r="E1076" s="184" t="s">
        <v>1221</v>
      </c>
    </row>
    <row r="1077" spans="1:5" ht="15">
      <c r="A1077" s="70" t="str">
        <f t="shared" si="17"/>
        <v>VALLE DEL CAUCAALCALA</v>
      </c>
      <c r="B1077" s="183">
        <v>76020</v>
      </c>
      <c r="C1077" s="184" t="s">
        <v>1167</v>
      </c>
      <c r="D1077" s="184" t="s">
        <v>1168</v>
      </c>
      <c r="E1077" s="184" t="s">
        <v>1221</v>
      </c>
    </row>
    <row r="1078" spans="1:5" ht="15">
      <c r="A1078" s="70" t="str">
        <f t="shared" si="17"/>
        <v>VALLE DEL CAUCAANDALUCIA</v>
      </c>
      <c r="B1078" s="183">
        <v>76036</v>
      </c>
      <c r="C1078" s="184" t="s">
        <v>1167</v>
      </c>
      <c r="D1078" s="184" t="s">
        <v>1169</v>
      </c>
      <c r="E1078" s="184" t="s">
        <v>1222</v>
      </c>
    </row>
    <row r="1079" spans="1:5" ht="15">
      <c r="A1079" s="70" t="str">
        <f t="shared" si="17"/>
        <v>VALLE DEL CAUCAANSERMANUEVO</v>
      </c>
      <c r="B1079" s="183">
        <v>76041</v>
      </c>
      <c r="C1079" s="184" t="s">
        <v>1167</v>
      </c>
      <c r="D1079" s="184" t="s">
        <v>1170</v>
      </c>
      <c r="E1079" s="184" t="s">
        <v>1222</v>
      </c>
    </row>
    <row r="1080" spans="1:5" ht="15">
      <c r="A1080" s="70" t="str">
        <f t="shared" si="17"/>
        <v>VALLE DEL CAUCAARGELIA</v>
      </c>
      <c r="B1080" s="183">
        <v>76054</v>
      </c>
      <c r="C1080" s="184" t="s">
        <v>1167</v>
      </c>
      <c r="D1080" s="184" t="s">
        <v>183</v>
      </c>
      <c r="E1080" s="184" t="s">
        <v>1222</v>
      </c>
    </row>
    <row r="1081" spans="1:5" ht="15">
      <c r="A1081" s="70" t="str">
        <f t="shared" si="17"/>
        <v>VALLE DEL CAUCABOLIVAR</v>
      </c>
      <c r="B1081" s="183">
        <v>76100</v>
      </c>
      <c r="C1081" s="184" t="s">
        <v>1167</v>
      </c>
      <c r="D1081" s="184" t="s">
        <v>190</v>
      </c>
      <c r="E1081" s="184" t="s">
        <v>1222</v>
      </c>
    </row>
    <row r="1082" spans="1:5" ht="15">
      <c r="A1082" s="70" t="str">
        <f t="shared" si="17"/>
        <v>VALLE DEL CAUCABUENAVENTURA</v>
      </c>
      <c r="B1082" s="183">
        <v>76109</v>
      </c>
      <c r="C1082" s="184" t="s">
        <v>1167</v>
      </c>
      <c r="D1082" s="184" t="s">
        <v>1171</v>
      </c>
      <c r="E1082" s="184" t="s">
        <v>1222</v>
      </c>
    </row>
    <row r="1083" spans="1:5" ht="15">
      <c r="A1083" s="70" t="str">
        <f t="shared" si="17"/>
        <v>VALLE DEL CAUCABUGA</v>
      </c>
      <c r="B1083" s="183">
        <v>76111</v>
      </c>
      <c r="C1083" s="184" t="s">
        <v>1167</v>
      </c>
      <c r="D1083" s="184" t="s">
        <v>1172</v>
      </c>
      <c r="E1083" s="184" t="s">
        <v>1222</v>
      </c>
    </row>
    <row r="1084" spans="1:5" ht="15">
      <c r="A1084" s="70" t="str">
        <f t="shared" si="17"/>
        <v>VALLE DEL CAUCABUGALAGRANDE</v>
      </c>
      <c r="B1084" s="183">
        <v>76113</v>
      </c>
      <c r="C1084" s="184" t="s">
        <v>1167</v>
      </c>
      <c r="D1084" s="184" t="s">
        <v>1173</v>
      </c>
      <c r="E1084" s="184" t="s">
        <v>1222</v>
      </c>
    </row>
    <row r="1085" spans="1:5" ht="15">
      <c r="A1085" s="70" t="str">
        <f t="shared" si="17"/>
        <v>VALLE DEL CAUCACAICEDONIA</v>
      </c>
      <c r="B1085" s="183">
        <v>76122</v>
      </c>
      <c r="C1085" s="184" t="s">
        <v>1167</v>
      </c>
      <c r="D1085" s="184" t="s">
        <v>1174</v>
      </c>
      <c r="E1085" s="184" t="s">
        <v>1222</v>
      </c>
    </row>
    <row r="1086" spans="1:5" ht="15">
      <c r="A1086" s="70" t="str">
        <f t="shared" si="17"/>
        <v>VALLE DEL CAUCACALI</v>
      </c>
      <c r="B1086" s="183">
        <v>76001</v>
      </c>
      <c r="C1086" s="184" t="s">
        <v>1167</v>
      </c>
      <c r="D1086" s="184" t="s">
        <v>1175</v>
      </c>
      <c r="E1086" s="184" t="s">
        <v>1222</v>
      </c>
    </row>
    <row r="1087" spans="1:5" ht="15">
      <c r="A1087" s="70" t="str">
        <f t="shared" si="17"/>
        <v>VALLE DEL CAUCACALIMA-DARIEN</v>
      </c>
      <c r="B1087" s="183">
        <v>76126</v>
      </c>
      <c r="C1087" s="184" t="s">
        <v>1167</v>
      </c>
      <c r="D1087" s="184" t="s">
        <v>1176</v>
      </c>
      <c r="E1087" s="184" t="s">
        <v>1222</v>
      </c>
    </row>
    <row r="1088" spans="1:5" ht="15">
      <c r="A1088" s="70" t="str">
        <f t="shared" si="17"/>
        <v>VALLE DEL CAUCACANDELARIA</v>
      </c>
      <c r="B1088" s="183">
        <v>76130</v>
      </c>
      <c r="C1088" s="184" t="s">
        <v>1167</v>
      </c>
      <c r="D1088" s="184" t="s">
        <v>306</v>
      </c>
      <c r="E1088" s="184" t="s">
        <v>1222</v>
      </c>
    </row>
    <row r="1089" spans="1:5" ht="15">
      <c r="A1089" s="70" t="str">
        <f t="shared" si="17"/>
        <v>VALLE DEL CAUCACARTAGO</v>
      </c>
      <c r="B1089" s="183">
        <v>76147</v>
      </c>
      <c r="C1089" s="184" t="s">
        <v>1167</v>
      </c>
      <c r="D1089" s="184" t="s">
        <v>1177</v>
      </c>
      <c r="E1089" s="184" t="s">
        <v>1221</v>
      </c>
    </row>
    <row r="1090" spans="1:5" ht="15">
      <c r="A1090" s="70" t="str">
        <f t="shared" si="17"/>
        <v>VALLE DEL CAUCADAGUA</v>
      </c>
      <c r="B1090" s="183">
        <v>76233</v>
      </c>
      <c r="C1090" s="184" t="s">
        <v>1167</v>
      </c>
      <c r="D1090" s="184" t="s">
        <v>1178</v>
      </c>
      <c r="E1090" s="184" t="s">
        <v>1222</v>
      </c>
    </row>
    <row r="1091" spans="1:5" ht="15">
      <c r="A1091" s="70" t="str">
        <f t="shared" si="17"/>
        <v>VALLE DEL CAUCAEL AGUILA</v>
      </c>
      <c r="B1091" s="183">
        <v>76243</v>
      </c>
      <c r="C1091" s="184" t="s">
        <v>1167</v>
      </c>
      <c r="D1091" s="184" t="s">
        <v>1179</v>
      </c>
      <c r="E1091" s="184" t="s">
        <v>1221</v>
      </c>
    </row>
    <row r="1092" spans="1:5" ht="15">
      <c r="A1092" s="70" t="str">
        <f t="shared" si="17"/>
        <v>VALLE DEL CAUCAEL CAIRO</v>
      </c>
      <c r="B1092" s="183">
        <v>76246</v>
      </c>
      <c r="C1092" s="184" t="s">
        <v>1167</v>
      </c>
      <c r="D1092" s="184" t="s">
        <v>1180</v>
      </c>
      <c r="E1092" s="184" t="s">
        <v>1221</v>
      </c>
    </row>
    <row r="1093" spans="1:5" ht="15">
      <c r="A1093" s="70" t="str">
        <f t="shared" si="17"/>
        <v>VALLE DEL CAUCAEL CERRITO</v>
      </c>
      <c r="B1093" s="183">
        <v>76248</v>
      </c>
      <c r="C1093" s="184" t="s">
        <v>1167</v>
      </c>
      <c r="D1093" s="184" t="s">
        <v>1181</v>
      </c>
      <c r="E1093" s="184" t="s">
        <v>1222</v>
      </c>
    </row>
    <row r="1094" spans="1:5" ht="15">
      <c r="A1094" s="70" t="str">
        <f t="shared" si="17"/>
        <v>VALLE DEL CAUCAEL DOVIO</v>
      </c>
      <c r="B1094" s="183">
        <v>76250</v>
      </c>
      <c r="C1094" s="184" t="s">
        <v>1167</v>
      </c>
      <c r="D1094" s="184" t="s">
        <v>1182</v>
      </c>
      <c r="E1094" s="184" t="s">
        <v>1222</v>
      </c>
    </row>
    <row r="1095" spans="1:5" ht="15">
      <c r="A1095" s="70" t="str">
        <f t="shared" si="17"/>
        <v>VALLE DEL CAUCAFLORIDA</v>
      </c>
      <c r="B1095" s="183">
        <v>76275</v>
      </c>
      <c r="C1095" s="184" t="s">
        <v>1167</v>
      </c>
      <c r="D1095" s="184" t="s">
        <v>1183</v>
      </c>
      <c r="E1095" s="184" t="s">
        <v>1222</v>
      </c>
    </row>
    <row r="1096" spans="1:5" ht="15">
      <c r="A1096" s="70" t="str">
        <f t="shared" si="17"/>
        <v>VALLE DEL CAUCAGINEBRA</v>
      </c>
      <c r="B1096" s="183">
        <v>76306</v>
      </c>
      <c r="C1096" s="184" t="s">
        <v>1167</v>
      </c>
      <c r="D1096" s="184" t="s">
        <v>1184</v>
      </c>
      <c r="E1096" s="184" t="s">
        <v>1221</v>
      </c>
    </row>
    <row r="1097" spans="1:5" ht="15">
      <c r="A1097" s="70" t="str">
        <f t="shared" si="17"/>
        <v>VALLE DEL CAUCAGUACARI</v>
      </c>
      <c r="B1097" s="183">
        <v>76318</v>
      </c>
      <c r="C1097" s="184" t="s">
        <v>1167</v>
      </c>
      <c r="D1097" s="184" t="s">
        <v>1185</v>
      </c>
      <c r="E1097" s="184" t="s">
        <v>1222</v>
      </c>
    </row>
    <row r="1098" spans="1:5" ht="15">
      <c r="A1098" s="70" t="str">
        <f t="shared" si="17"/>
        <v>VALLE DEL CAUCAJAMUNDI</v>
      </c>
      <c r="B1098" s="183">
        <v>76364</v>
      </c>
      <c r="C1098" s="184" t="s">
        <v>1167</v>
      </c>
      <c r="D1098" s="184" t="s">
        <v>1186</v>
      </c>
      <c r="E1098" s="184" t="s">
        <v>1222</v>
      </c>
    </row>
    <row r="1099" spans="1:5" ht="15">
      <c r="A1099" s="70" t="str">
        <f t="shared" si="17"/>
        <v>VALLE DEL CAUCALA CUMBRE</v>
      </c>
      <c r="B1099" s="183">
        <v>76377</v>
      </c>
      <c r="C1099" s="184" t="s">
        <v>1167</v>
      </c>
      <c r="D1099" s="184" t="s">
        <v>1187</v>
      </c>
      <c r="E1099" s="184" t="s">
        <v>1221</v>
      </c>
    </row>
    <row r="1100" spans="1:5" ht="15">
      <c r="A1100" s="70" t="str">
        <f t="shared" si="17"/>
        <v>VALLE DEL CAUCALA UNION</v>
      </c>
      <c r="B1100" s="183">
        <v>76400</v>
      </c>
      <c r="C1100" s="184" t="s">
        <v>1167</v>
      </c>
      <c r="D1100" s="184" t="s">
        <v>234</v>
      </c>
      <c r="E1100" s="184" t="s">
        <v>1222</v>
      </c>
    </row>
    <row r="1101" spans="1:5" ht="15">
      <c r="A1101" s="70" t="str">
        <f t="shared" si="17"/>
        <v>VALLE DEL CAUCALA VICTORIA</v>
      </c>
      <c r="B1101" s="183">
        <v>76403</v>
      </c>
      <c r="C1101" s="184" t="s">
        <v>1167</v>
      </c>
      <c r="D1101" s="184" t="s">
        <v>417</v>
      </c>
      <c r="E1101" s="184" t="s">
        <v>1221</v>
      </c>
    </row>
    <row r="1102" spans="1:5" ht="15">
      <c r="A1102" s="70" t="str">
        <f t="shared" si="17"/>
        <v>VALLE DEL CAUCAOBANDO</v>
      </c>
      <c r="B1102" s="183">
        <v>76497</v>
      </c>
      <c r="C1102" s="184" t="s">
        <v>1167</v>
      </c>
      <c r="D1102" s="184" t="s">
        <v>1188</v>
      </c>
      <c r="E1102" s="184" t="s">
        <v>1221</v>
      </c>
    </row>
    <row r="1103" spans="1:5" ht="15">
      <c r="A1103" s="70" t="str">
        <f t="shared" si="17"/>
        <v>VALLE DEL CAUCAPALMIRA</v>
      </c>
      <c r="B1103" s="183">
        <v>76520</v>
      </c>
      <c r="C1103" s="184" t="s">
        <v>1167</v>
      </c>
      <c r="D1103" s="184" t="s">
        <v>1189</v>
      </c>
      <c r="E1103" s="184" t="s">
        <v>1221</v>
      </c>
    </row>
    <row r="1104" spans="1:5" ht="15">
      <c r="A1104" s="70" t="str">
        <f t="shared" si="17"/>
        <v>VALLE DEL CAUCAPRADERA</v>
      </c>
      <c r="B1104" s="183">
        <v>76563</v>
      </c>
      <c r="C1104" s="184" t="s">
        <v>1167</v>
      </c>
      <c r="D1104" s="184" t="s">
        <v>1190</v>
      </c>
      <c r="E1104" s="184" t="s">
        <v>1222</v>
      </c>
    </row>
    <row r="1105" spans="1:5" ht="15">
      <c r="A1105" s="70" t="str">
        <f t="shared" si="17"/>
        <v>VALLE DEL CAUCARESTREPO</v>
      </c>
      <c r="B1105" s="183">
        <v>76606</v>
      </c>
      <c r="C1105" s="184" t="s">
        <v>1167</v>
      </c>
      <c r="D1105" s="184" t="s">
        <v>896</v>
      </c>
      <c r="E1105" s="184" t="s">
        <v>1222</v>
      </c>
    </row>
    <row r="1106" spans="1:5" ht="15">
      <c r="A1106" s="70" t="str">
        <f t="shared" si="17"/>
        <v>VALLE DEL CAUCARIOFRIO</v>
      </c>
      <c r="B1106" s="183">
        <v>76616</v>
      </c>
      <c r="C1106" s="184" t="s">
        <v>1167</v>
      </c>
      <c r="D1106" s="184" t="s">
        <v>1191</v>
      </c>
      <c r="E1106" s="184" t="s">
        <v>1222</v>
      </c>
    </row>
    <row r="1107" spans="1:5" ht="15">
      <c r="A1107" s="70" t="str">
        <f t="shared" si="17"/>
        <v>VALLE DEL CAUCAROLDANILLO</v>
      </c>
      <c r="B1107" s="183">
        <v>76622</v>
      </c>
      <c r="C1107" s="184" t="s">
        <v>1167</v>
      </c>
      <c r="D1107" s="184" t="s">
        <v>1192</v>
      </c>
      <c r="E1107" s="184" t="s">
        <v>1222</v>
      </c>
    </row>
    <row r="1108" spans="1:5" ht="15">
      <c r="A1108" s="70" t="str">
        <f t="shared" si="17"/>
        <v>VALLE DEL CAUCASAN PEDRO</v>
      </c>
      <c r="B1108" s="183">
        <v>76670</v>
      </c>
      <c r="C1108" s="184" t="s">
        <v>1167</v>
      </c>
      <c r="D1108" s="184" t="s">
        <v>265</v>
      </c>
      <c r="E1108" s="184" t="s">
        <v>1221</v>
      </c>
    </row>
    <row r="1109" spans="1:5" ht="15">
      <c r="A1109" s="70" t="str">
        <f t="shared" si="17"/>
        <v>VALLE DEL CAUCASEVILLA</v>
      </c>
      <c r="B1109" s="183">
        <v>76736</v>
      </c>
      <c r="C1109" s="184" t="s">
        <v>1167</v>
      </c>
      <c r="D1109" s="184" t="s">
        <v>1193</v>
      </c>
      <c r="E1109" s="184" t="s">
        <v>1222</v>
      </c>
    </row>
    <row r="1110" spans="1:5" ht="15">
      <c r="A1110" s="70" t="str">
        <f t="shared" si="17"/>
        <v>VALLE DEL CAUCATORO</v>
      </c>
      <c r="B1110" s="183">
        <v>76823</v>
      </c>
      <c r="C1110" s="184" t="s">
        <v>1167</v>
      </c>
      <c r="D1110" s="184" t="s">
        <v>1194</v>
      </c>
      <c r="E1110" s="184" t="s">
        <v>1221</v>
      </c>
    </row>
    <row r="1111" spans="1:5" ht="15">
      <c r="A1111" s="70" t="str">
        <f t="shared" si="17"/>
        <v>VALLE DEL CAUCATRUJILLO</v>
      </c>
      <c r="B1111" s="183">
        <v>76828</v>
      </c>
      <c r="C1111" s="184" t="s">
        <v>1167</v>
      </c>
      <c r="D1111" s="188" t="s">
        <v>1195</v>
      </c>
      <c r="E1111" s="184" t="s">
        <v>1222</v>
      </c>
    </row>
    <row r="1112" spans="1:5" ht="15">
      <c r="A1112" s="70" t="str">
        <f t="shared" si="17"/>
        <v>VALLE DEL CAUCATULUA</v>
      </c>
      <c r="B1112" s="183">
        <v>76834</v>
      </c>
      <c r="C1112" s="184" t="s">
        <v>1167</v>
      </c>
      <c r="D1112" s="184" t="s">
        <v>1196</v>
      </c>
      <c r="E1112" s="184" t="s">
        <v>1222</v>
      </c>
    </row>
    <row r="1113" spans="1:5" ht="15">
      <c r="A1113" s="70" t="str">
        <f t="shared" si="17"/>
        <v>VALLE DEL CAUCAULLOA</v>
      </c>
      <c r="B1113" s="183">
        <v>76845</v>
      </c>
      <c r="C1113" s="184" t="s">
        <v>1167</v>
      </c>
      <c r="D1113" s="184" t="s">
        <v>1197</v>
      </c>
      <c r="E1113" s="184" t="s">
        <v>1221</v>
      </c>
    </row>
    <row r="1114" spans="1:5" ht="15">
      <c r="A1114" s="70" t="str">
        <f t="shared" si="17"/>
        <v>VALLE DEL CAUCAVERSALLES</v>
      </c>
      <c r="B1114" s="183">
        <v>76863</v>
      </c>
      <c r="C1114" s="184" t="s">
        <v>1167</v>
      </c>
      <c r="D1114" s="184" t="s">
        <v>1198</v>
      </c>
      <c r="E1114" s="184" t="s">
        <v>1221</v>
      </c>
    </row>
    <row r="1115" spans="1:5" ht="15">
      <c r="A1115" s="70" t="str">
        <f t="shared" si="17"/>
        <v>VALLE DEL CAUCAVIJES</v>
      </c>
      <c r="B1115" s="183">
        <v>76869</v>
      </c>
      <c r="C1115" s="184" t="s">
        <v>1167</v>
      </c>
      <c r="D1115" s="184" t="s">
        <v>1199</v>
      </c>
      <c r="E1115" s="184" t="s">
        <v>1222</v>
      </c>
    </row>
    <row r="1116" spans="1:5" ht="15">
      <c r="A1116" s="70" t="str">
        <f t="shared" si="17"/>
        <v>VALLE DEL CAUCAYOTOCO</v>
      </c>
      <c r="B1116" s="183">
        <v>76890</v>
      </c>
      <c r="C1116" s="184" t="s">
        <v>1167</v>
      </c>
      <c r="D1116" s="184" t="s">
        <v>1200</v>
      </c>
      <c r="E1116" s="184" t="s">
        <v>1222</v>
      </c>
    </row>
    <row r="1117" spans="1:5" ht="15">
      <c r="A1117" s="70" t="str">
        <f t="shared" si="17"/>
        <v>VALLE DEL CAUCAYUMBO</v>
      </c>
      <c r="B1117" s="183">
        <v>76892</v>
      </c>
      <c r="C1117" s="184" t="s">
        <v>1167</v>
      </c>
      <c r="D1117" s="184" t="s">
        <v>1201</v>
      </c>
      <c r="E1117" s="184" t="s">
        <v>1222</v>
      </c>
    </row>
    <row r="1118" spans="1:5" ht="15">
      <c r="A1118" s="70" t="str">
        <f t="shared" si="17"/>
        <v>VALLE DEL CAUCAZARZAL</v>
      </c>
      <c r="B1118" s="183">
        <v>76895</v>
      </c>
      <c r="C1118" s="184" t="s">
        <v>1167</v>
      </c>
      <c r="D1118" s="184" t="s">
        <v>1202</v>
      </c>
      <c r="E1118" s="184" t="s">
        <v>1222</v>
      </c>
    </row>
    <row r="1119" spans="1:5" ht="15">
      <c r="A1119" s="70" t="str">
        <f t="shared" si="17"/>
        <v>VAUPESCARURU</v>
      </c>
      <c r="B1119" s="183">
        <v>97161</v>
      </c>
      <c r="C1119" s="184" t="s">
        <v>1203</v>
      </c>
      <c r="D1119" s="184" t="s">
        <v>1204</v>
      </c>
      <c r="E1119" s="184" t="s">
        <v>1221</v>
      </c>
    </row>
    <row r="1120" spans="1:5" ht="15">
      <c r="A1120" s="70" t="str">
        <f t="shared" si="17"/>
        <v>VAUPESCD. PACOA</v>
      </c>
      <c r="B1120" s="183">
        <v>97511</v>
      </c>
      <c r="C1120" s="184" t="s">
        <v>1203</v>
      </c>
      <c r="D1120" s="184" t="s">
        <v>1205</v>
      </c>
      <c r="E1120" s="184" t="s">
        <v>1221</v>
      </c>
    </row>
    <row r="1121" spans="1:5" ht="15">
      <c r="A1121" s="70" t="str">
        <f t="shared" si="17"/>
        <v>VAUPESCD. PAPUNAHUA</v>
      </c>
      <c r="B1121" s="183">
        <v>97777</v>
      </c>
      <c r="C1121" s="184" t="s">
        <v>1203</v>
      </c>
      <c r="D1121" s="184" t="s">
        <v>1206</v>
      </c>
      <c r="E1121" s="184" t="s">
        <v>1221</v>
      </c>
    </row>
    <row r="1122" spans="1:5" ht="15">
      <c r="A1122" s="70" t="str">
        <f t="shared" si="17"/>
        <v>VAUPESCD. YAVARATÉ</v>
      </c>
      <c r="B1122" s="183">
        <v>97889</v>
      </c>
      <c r="C1122" s="184" t="s">
        <v>1203</v>
      </c>
      <c r="D1122" s="184" t="s">
        <v>1207</v>
      </c>
      <c r="E1122" s="184" t="s">
        <v>1221</v>
      </c>
    </row>
    <row r="1123" spans="1:5" ht="15">
      <c r="A1123" s="70" t="str">
        <f t="shared" si="17"/>
        <v>VAUPESMITU</v>
      </c>
      <c r="B1123" s="183">
        <v>97001</v>
      </c>
      <c r="C1123" s="184" t="s">
        <v>1203</v>
      </c>
      <c r="D1123" s="184" t="s">
        <v>1208</v>
      </c>
      <c r="E1123" s="184" t="s">
        <v>1221</v>
      </c>
    </row>
    <row r="1124" spans="1:5" ht="15">
      <c r="A1124" s="70" t="str">
        <f t="shared" si="17"/>
        <v>VAUPESTARAIRA</v>
      </c>
      <c r="B1124" s="183">
        <v>97666</v>
      </c>
      <c r="C1124" s="184" t="s">
        <v>1203</v>
      </c>
      <c r="D1124" s="184" t="s">
        <v>1209</v>
      </c>
      <c r="E1124" s="184" t="s">
        <v>1221</v>
      </c>
    </row>
    <row r="1125" spans="1:5" ht="15">
      <c r="A1125" s="70" t="str">
        <f t="shared" si="17"/>
        <v>VICHADACUMARIBO</v>
      </c>
      <c r="B1125" s="183">
        <v>99773</v>
      </c>
      <c r="C1125" s="184" t="s">
        <v>1210</v>
      </c>
      <c r="D1125" s="184" t="s">
        <v>1211</v>
      </c>
      <c r="E1125" s="184" t="s">
        <v>1221</v>
      </c>
    </row>
    <row r="1126" spans="1:5" ht="15">
      <c r="A1126" s="70" t="str">
        <f t="shared" si="17"/>
        <v>VICHADALA PRIMAVERA</v>
      </c>
      <c r="B1126" s="183">
        <v>99524</v>
      </c>
      <c r="C1126" s="184" t="s">
        <v>1210</v>
      </c>
      <c r="D1126" s="184" t="s">
        <v>1212</v>
      </c>
      <c r="E1126" s="184" t="s">
        <v>1221</v>
      </c>
    </row>
    <row r="1127" spans="1:5" ht="15">
      <c r="A1127" s="70" t="str">
        <f t="shared" si="17"/>
        <v>VICHADAPUERTO CARREÑO</v>
      </c>
      <c r="B1127" s="183">
        <v>99001</v>
      </c>
      <c r="C1127" s="184" t="s">
        <v>1210</v>
      </c>
      <c r="D1127" s="184" t="s">
        <v>1213</v>
      </c>
      <c r="E1127" s="184" t="s">
        <v>1221</v>
      </c>
    </row>
    <row r="1128" spans="1:5" ht="15">
      <c r="A1128" s="70" t="str">
        <f t="shared" si="17"/>
        <v>VICHADASANTA ROSALIA</v>
      </c>
      <c r="B1128" s="183">
        <v>99624</v>
      </c>
      <c r="C1128" s="184" t="s">
        <v>1210</v>
      </c>
      <c r="D1128" s="184" t="s">
        <v>1214</v>
      </c>
      <c r="E1128" s="184" t="s">
        <v>1221</v>
      </c>
    </row>
  </sheetData>
  <sheetProtection password="CDB6" sheet="1" objects="1" scenarios="1"/>
  <mergeCells count="4">
    <mergeCell ref="B1:B2"/>
    <mergeCell ref="C1:C2"/>
    <mergeCell ref="D1:D2"/>
    <mergeCell ref="E1:E2"/>
  </mergeCells>
  <conditionalFormatting sqref="B1:E1128">
    <cfRule type="containsText" priority="1" dxfId="0" operator="containsText" text="SI">
      <formula>NOT(ISERROR(SEARCH("SI",B1)))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123"/>
  <sheetViews>
    <sheetView showRowColHeaders="0" zoomScalePageLayoutView="0" workbookViewId="0" topLeftCell="E2">
      <selection activeCell="G11" sqref="G11"/>
    </sheetView>
  </sheetViews>
  <sheetFormatPr defaultColWidth="0" defaultRowHeight="15"/>
  <cols>
    <col min="1" max="3" width="11.421875" style="70" customWidth="1"/>
    <col min="4" max="4" width="19.28125" style="70" bestFit="1" customWidth="1"/>
    <col min="5" max="5" width="18.28125" style="70" bestFit="1" customWidth="1"/>
    <col min="6" max="6" width="16.7109375" style="70" bestFit="1" customWidth="1"/>
    <col min="7" max="7" width="18.28125" style="70" bestFit="1" customWidth="1"/>
    <col min="8" max="9" width="15.57421875" style="70" bestFit="1" customWidth="1"/>
    <col min="10" max="16384" width="11.421875" style="70" hidden="1" customWidth="1"/>
  </cols>
  <sheetData>
    <row r="1" ht="15" hidden="1"/>
    <row r="2" spans="1:9" ht="51">
      <c r="A2" s="190" t="s">
        <v>149</v>
      </c>
      <c r="B2" s="190" t="s">
        <v>150</v>
      </c>
      <c r="C2" s="190" t="s">
        <v>151</v>
      </c>
      <c r="D2" s="190" t="s">
        <v>152</v>
      </c>
      <c r="E2" s="190" t="s">
        <v>153</v>
      </c>
      <c r="F2" s="190" t="s">
        <v>154</v>
      </c>
      <c r="G2" s="191" t="s">
        <v>155</v>
      </c>
      <c r="H2" s="192" t="s">
        <v>156</v>
      </c>
      <c r="I2" s="192" t="s">
        <v>157</v>
      </c>
    </row>
    <row r="3" spans="1:9" ht="15">
      <c r="A3" s="193">
        <v>91263</v>
      </c>
      <c r="B3" s="70" t="s">
        <v>158</v>
      </c>
      <c r="C3" s="70" t="s">
        <v>159</v>
      </c>
      <c r="D3" s="194">
        <v>163898072</v>
      </c>
      <c r="E3" s="194">
        <v>99977824</v>
      </c>
      <c r="F3" s="194">
        <v>0</v>
      </c>
      <c r="G3" s="194">
        <v>63920248</v>
      </c>
      <c r="H3" s="194">
        <v>0</v>
      </c>
      <c r="I3" s="194">
        <v>0</v>
      </c>
    </row>
    <row r="4" spans="1:9" ht="15">
      <c r="A4" s="193">
        <v>91405</v>
      </c>
      <c r="B4" s="70" t="s">
        <v>158</v>
      </c>
      <c r="C4" s="70" t="s">
        <v>160</v>
      </c>
      <c r="D4" s="194">
        <v>75227276</v>
      </c>
      <c r="E4" s="194">
        <v>45888638</v>
      </c>
      <c r="F4" s="194">
        <v>0</v>
      </c>
      <c r="G4" s="194">
        <v>0</v>
      </c>
      <c r="H4" s="194">
        <v>29338638</v>
      </c>
      <c r="I4" s="194">
        <v>0</v>
      </c>
    </row>
    <row r="5" spans="1:9" ht="15">
      <c r="A5" s="193">
        <v>91407</v>
      </c>
      <c r="B5" s="70" t="s">
        <v>158</v>
      </c>
      <c r="C5" s="70" t="s">
        <v>161</v>
      </c>
      <c r="D5" s="194">
        <v>113721816</v>
      </c>
      <c r="E5" s="194">
        <v>69370308</v>
      </c>
      <c r="F5" s="194">
        <v>3224800</v>
      </c>
      <c r="G5" s="194">
        <v>0</v>
      </c>
      <c r="H5" s="194">
        <v>41126708</v>
      </c>
      <c r="I5" s="194">
        <v>0</v>
      </c>
    </row>
    <row r="6" spans="1:9" ht="15">
      <c r="A6" s="193">
        <v>91430</v>
      </c>
      <c r="B6" s="70" t="s">
        <v>158</v>
      </c>
      <c r="C6" s="70" t="s">
        <v>162</v>
      </c>
      <c r="D6" s="194">
        <v>45361312</v>
      </c>
      <c r="E6" s="194">
        <v>27670400</v>
      </c>
      <c r="F6" s="194">
        <v>0</v>
      </c>
      <c r="G6" s="194">
        <v>0</v>
      </c>
      <c r="H6" s="194">
        <v>0</v>
      </c>
      <c r="I6" s="194">
        <v>17690912</v>
      </c>
    </row>
    <row r="7" spans="1:9" ht="15">
      <c r="A7" s="193">
        <v>91460</v>
      </c>
      <c r="B7" s="70" t="s">
        <v>158</v>
      </c>
      <c r="C7" s="70" t="s">
        <v>163</v>
      </c>
      <c r="D7" s="194">
        <v>56001619</v>
      </c>
      <c r="E7" s="194">
        <v>34160988</v>
      </c>
      <c r="F7" s="194">
        <v>0</v>
      </c>
      <c r="G7" s="194">
        <v>0</v>
      </c>
      <c r="H7" s="194">
        <v>21840631</v>
      </c>
      <c r="I7" s="194">
        <v>0</v>
      </c>
    </row>
    <row r="8" spans="1:9" ht="15">
      <c r="A8" s="193">
        <v>91530</v>
      </c>
      <c r="B8" s="70" t="s">
        <v>158</v>
      </c>
      <c r="C8" s="70" t="s">
        <v>164</v>
      </c>
      <c r="D8" s="194">
        <v>66268583</v>
      </c>
      <c r="E8" s="194">
        <v>40423836</v>
      </c>
      <c r="F8" s="194">
        <v>0</v>
      </c>
      <c r="G8" s="194">
        <v>0</v>
      </c>
      <c r="H8" s="194">
        <v>25844747</v>
      </c>
      <c r="I8" s="194">
        <v>0</v>
      </c>
    </row>
    <row r="9" spans="1:9" ht="15">
      <c r="A9" s="193">
        <v>91536</v>
      </c>
      <c r="B9" s="70" t="s">
        <v>158</v>
      </c>
      <c r="C9" s="70" t="s">
        <v>165</v>
      </c>
      <c r="D9" s="194">
        <v>49022197</v>
      </c>
      <c r="E9" s="194">
        <v>29903540</v>
      </c>
      <c r="F9" s="194">
        <v>3224800</v>
      </c>
      <c r="G9" s="194">
        <v>0</v>
      </c>
      <c r="H9" s="194">
        <v>0</v>
      </c>
      <c r="I9" s="194">
        <v>15893857</v>
      </c>
    </row>
    <row r="10" spans="1:9" ht="15">
      <c r="A10" s="193">
        <v>91669</v>
      </c>
      <c r="B10" s="70" t="s">
        <v>158</v>
      </c>
      <c r="C10" s="70" t="s">
        <v>166</v>
      </c>
      <c r="D10" s="194">
        <v>109763174</v>
      </c>
      <c r="E10" s="194">
        <v>66955536</v>
      </c>
      <c r="F10" s="194">
        <v>0</v>
      </c>
      <c r="G10" s="194">
        <v>0</v>
      </c>
      <c r="H10" s="194">
        <v>42807638</v>
      </c>
      <c r="I10" s="194">
        <v>0</v>
      </c>
    </row>
    <row r="11" spans="1:9" ht="15">
      <c r="A11" s="193">
        <v>91798</v>
      </c>
      <c r="B11" s="70" t="s">
        <v>158</v>
      </c>
      <c r="C11" s="70" t="s">
        <v>167</v>
      </c>
      <c r="D11" s="194">
        <v>100542334</v>
      </c>
      <c r="E11" s="194">
        <v>61330824</v>
      </c>
      <c r="F11" s="194">
        <v>0</v>
      </c>
      <c r="G11" s="194">
        <v>0</v>
      </c>
      <c r="H11" s="194">
        <v>39211510</v>
      </c>
      <c r="I11" s="194">
        <v>0</v>
      </c>
    </row>
    <row r="12" spans="1:9" ht="15">
      <c r="A12" s="193">
        <v>91001</v>
      </c>
      <c r="B12" s="70" t="s">
        <v>158</v>
      </c>
      <c r="C12" s="70" t="s">
        <v>168</v>
      </c>
      <c r="D12" s="194">
        <v>471131590</v>
      </c>
      <c r="E12" s="194">
        <v>287390270</v>
      </c>
      <c r="F12" s="194">
        <v>7282000</v>
      </c>
      <c r="G12" s="194">
        <v>176459320</v>
      </c>
      <c r="H12" s="194">
        <v>0</v>
      </c>
      <c r="I12" s="194">
        <v>0</v>
      </c>
    </row>
    <row r="13" spans="1:9" ht="15">
      <c r="A13" s="193">
        <v>91540</v>
      </c>
      <c r="B13" s="70" t="s">
        <v>158</v>
      </c>
      <c r="C13" s="70" t="s">
        <v>169</v>
      </c>
      <c r="D13" s="194">
        <v>193440898</v>
      </c>
      <c r="E13" s="194">
        <v>117998948</v>
      </c>
      <c r="F13" s="194">
        <v>20382800</v>
      </c>
      <c r="G13" s="194">
        <v>55059150</v>
      </c>
      <c r="H13" s="194">
        <v>0</v>
      </c>
      <c r="I13" s="194">
        <v>0</v>
      </c>
    </row>
    <row r="14" spans="1:9" ht="15">
      <c r="A14" s="193">
        <v>5002</v>
      </c>
      <c r="B14" s="70" t="s">
        <v>170</v>
      </c>
      <c r="C14" s="70" t="s">
        <v>171</v>
      </c>
      <c r="D14" s="194">
        <v>158861127</v>
      </c>
      <c r="E14" s="194">
        <v>96905287</v>
      </c>
      <c r="F14" s="194">
        <v>2308400</v>
      </c>
      <c r="G14" s="194">
        <v>59647440</v>
      </c>
      <c r="H14" s="194">
        <v>0</v>
      </c>
      <c r="I14" s="194">
        <v>0</v>
      </c>
    </row>
    <row r="15" spans="1:9" ht="15">
      <c r="A15" s="193">
        <v>5004</v>
      </c>
      <c r="B15" s="70" t="s">
        <v>170</v>
      </c>
      <c r="C15" s="70" t="s">
        <v>172</v>
      </c>
      <c r="D15" s="194">
        <v>15076260</v>
      </c>
      <c r="E15" s="194">
        <v>9196519</v>
      </c>
      <c r="F15" s="194">
        <v>0</v>
      </c>
      <c r="G15" s="194">
        <v>0</v>
      </c>
      <c r="H15" s="194">
        <v>0</v>
      </c>
      <c r="I15" s="194">
        <v>5879741</v>
      </c>
    </row>
    <row r="16" spans="1:9" ht="15">
      <c r="A16" s="193">
        <v>5021</v>
      </c>
      <c r="B16" s="70" t="s">
        <v>170</v>
      </c>
      <c r="C16" s="70" t="s">
        <v>173</v>
      </c>
      <c r="D16" s="194">
        <v>22144388</v>
      </c>
      <c r="E16" s="194">
        <v>13508077</v>
      </c>
      <c r="F16" s="194">
        <v>0</v>
      </c>
      <c r="G16" s="194">
        <v>0</v>
      </c>
      <c r="H16" s="194">
        <v>0</v>
      </c>
      <c r="I16" s="194">
        <v>8636311</v>
      </c>
    </row>
    <row r="17" spans="1:9" ht="15">
      <c r="A17" s="193">
        <v>5030</v>
      </c>
      <c r="B17" s="70" t="s">
        <v>170</v>
      </c>
      <c r="C17" s="70" t="s">
        <v>174</v>
      </c>
      <c r="D17" s="194">
        <v>204294184</v>
      </c>
      <c r="E17" s="194">
        <v>124619452</v>
      </c>
      <c r="F17" s="194">
        <v>0</v>
      </c>
      <c r="G17" s="194">
        <v>79674732</v>
      </c>
      <c r="H17" s="194">
        <v>0</v>
      </c>
      <c r="I17" s="194">
        <v>0</v>
      </c>
    </row>
    <row r="18" spans="1:9" ht="15">
      <c r="A18" s="193">
        <v>5031</v>
      </c>
      <c r="B18" s="70" t="s">
        <v>170</v>
      </c>
      <c r="C18" s="70" t="s">
        <v>175</v>
      </c>
      <c r="D18" s="194">
        <v>280319247</v>
      </c>
      <c r="E18" s="194">
        <v>170994741</v>
      </c>
      <c r="F18" s="194">
        <v>0</v>
      </c>
      <c r="G18" s="194">
        <v>109324506</v>
      </c>
      <c r="H18" s="194">
        <v>0</v>
      </c>
      <c r="I18" s="194">
        <v>0</v>
      </c>
    </row>
    <row r="19" spans="1:9" ht="15">
      <c r="A19" s="193">
        <v>5034</v>
      </c>
      <c r="B19" s="70" t="s">
        <v>170</v>
      </c>
      <c r="C19" s="70" t="s">
        <v>176</v>
      </c>
      <c r="D19" s="194">
        <v>347794484</v>
      </c>
      <c r="E19" s="194">
        <v>212154635</v>
      </c>
      <c r="F19" s="194">
        <v>4373200</v>
      </c>
      <c r="G19" s="194">
        <v>131266649</v>
      </c>
      <c r="H19" s="194">
        <v>0</v>
      </c>
      <c r="I19" s="194">
        <v>0</v>
      </c>
    </row>
    <row r="20" spans="1:9" ht="15">
      <c r="A20" s="193">
        <v>5036</v>
      </c>
      <c r="B20" s="70" t="s">
        <v>170</v>
      </c>
      <c r="C20" s="70" t="s">
        <v>177</v>
      </c>
      <c r="D20" s="194">
        <v>45235488</v>
      </c>
      <c r="E20" s="194">
        <v>27593648</v>
      </c>
      <c r="F20" s="194">
        <v>0</v>
      </c>
      <c r="G20" s="194">
        <v>0</v>
      </c>
      <c r="H20" s="194">
        <v>0</v>
      </c>
      <c r="I20" s="194">
        <v>17641840</v>
      </c>
    </row>
    <row r="21" spans="1:9" ht="15">
      <c r="A21" s="193">
        <v>5038</v>
      </c>
      <c r="B21" s="70" t="s">
        <v>170</v>
      </c>
      <c r="C21" s="70" t="s">
        <v>178</v>
      </c>
      <c r="D21" s="194">
        <v>195739278</v>
      </c>
      <c r="E21" s="194">
        <v>119400960</v>
      </c>
      <c r="F21" s="194">
        <v>0</v>
      </c>
      <c r="G21" s="194">
        <v>76338318</v>
      </c>
      <c r="H21" s="194">
        <v>0</v>
      </c>
      <c r="I21" s="194">
        <v>0</v>
      </c>
    </row>
    <row r="22" spans="1:9" ht="15">
      <c r="A22" s="193">
        <v>5040</v>
      </c>
      <c r="B22" s="70" t="s">
        <v>170</v>
      </c>
      <c r="C22" s="70" t="s">
        <v>179</v>
      </c>
      <c r="D22" s="194">
        <v>202283989</v>
      </c>
      <c r="E22" s="194">
        <v>123393233</v>
      </c>
      <c r="F22" s="194">
        <v>2308400</v>
      </c>
      <c r="G22" s="194">
        <v>76582356</v>
      </c>
      <c r="H22" s="194">
        <v>0</v>
      </c>
      <c r="I22" s="194">
        <v>0</v>
      </c>
    </row>
    <row r="23" spans="1:9" ht="15">
      <c r="A23" s="193">
        <v>5042</v>
      </c>
      <c r="B23" s="70" t="s">
        <v>170</v>
      </c>
      <c r="C23" s="70" t="s">
        <v>170</v>
      </c>
      <c r="D23" s="194">
        <v>292194949</v>
      </c>
      <c r="E23" s="194">
        <v>178238919</v>
      </c>
      <c r="F23" s="194">
        <v>2064800</v>
      </c>
      <c r="G23" s="194">
        <v>111891230</v>
      </c>
      <c r="H23" s="194">
        <v>0</v>
      </c>
      <c r="I23" s="194">
        <v>0</v>
      </c>
    </row>
    <row r="24" spans="1:9" ht="15">
      <c r="A24" s="193">
        <v>5044</v>
      </c>
      <c r="B24" s="70" t="s">
        <v>170</v>
      </c>
      <c r="C24" s="70" t="s">
        <v>180</v>
      </c>
      <c r="D24" s="194">
        <v>107521893</v>
      </c>
      <c r="E24" s="194">
        <v>65588355</v>
      </c>
      <c r="F24" s="194">
        <v>0</v>
      </c>
      <c r="G24" s="194">
        <v>0</v>
      </c>
      <c r="H24" s="194">
        <v>41933538</v>
      </c>
      <c r="I24" s="194">
        <v>0</v>
      </c>
    </row>
    <row r="25" spans="1:9" ht="15">
      <c r="A25" s="193">
        <v>5045</v>
      </c>
      <c r="B25" s="70" t="s">
        <v>170</v>
      </c>
      <c r="C25" s="70" t="s">
        <v>181</v>
      </c>
      <c r="D25" s="194">
        <v>1198757813</v>
      </c>
      <c r="E25" s="194">
        <v>731242266</v>
      </c>
      <c r="F25" s="194">
        <v>72064800</v>
      </c>
      <c r="G25" s="194">
        <v>395450747</v>
      </c>
      <c r="H25" s="194">
        <v>0</v>
      </c>
      <c r="I25" s="194">
        <v>0</v>
      </c>
    </row>
    <row r="26" spans="1:9" ht="15">
      <c r="A26" s="193">
        <v>5051</v>
      </c>
      <c r="B26" s="70" t="s">
        <v>170</v>
      </c>
      <c r="C26" s="70" t="s">
        <v>182</v>
      </c>
      <c r="D26" s="194">
        <v>823013235</v>
      </c>
      <c r="E26" s="194">
        <v>502038073</v>
      </c>
      <c r="F26" s="194">
        <v>2064800</v>
      </c>
      <c r="G26" s="194">
        <v>318910362</v>
      </c>
      <c r="H26" s="194">
        <v>0</v>
      </c>
      <c r="I26" s="194">
        <v>0</v>
      </c>
    </row>
    <row r="27" spans="1:9" ht="15">
      <c r="A27" s="193">
        <v>5055</v>
      </c>
      <c r="B27" s="70" t="s">
        <v>170</v>
      </c>
      <c r="C27" s="70" t="s">
        <v>183</v>
      </c>
      <c r="D27" s="194">
        <v>118852682</v>
      </c>
      <c r="E27" s="194">
        <v>72500136</v>
      </c>
      <c r="F27" s="194">
        <v>0</v>
      </c>
      <c r="G27" s="194">
        <v>0</v>
      </c>
      <c r="H27" s="194">
        <v>46352546</v>
      </c>
      <c r="I27" s="194">
        <v>0</v>
      </c>
    </row>
    <row r="28" spans="1:9" ht="15">
      <c r="A28" s="193">
        <v>5059</v>
      </c>
      <c r="B28" s="70" t="s">
        <v>170</v>
      </c>
      <c r="C28" s="70" t="s">
        <v>184</v>
      </c>
      <c r="D28" s="194">
        <v>49890900</v>
      </c>
      <c r="E28" s="194">
        <v>30433449</v>
      </c>
      <c r="F28" s="194">
        <v>0</v>
      </c>
      <c r="G28" s="194">
        <v>0</v>
      </c>
      <c r="H28" s="194">
        <v>0</v>
      </c>
      <c r="I28" s="194">
        <v>19457451</v>
      </c>
    </row>
    <row r="29" spans="1:9" ht="15">
      <c r="A29" s="193">
        <v>5079</v>
      </c>
      <c r="B29" s="70" t="s">
        <v>170</v>
      </c>
      <c r="C29" s="70" t="s">
        <v>185</v>
      </c>
      <c r="D29" s="194">
        <v>260161348</v>
      </c>
      <c r="E29" s="194">
        <v>158698422</v>
      </c>
      <c r="F29" s="194">
        <v>0</v>
      </c>
      <c r="G29" s="194">
        <v>101462926</v>
      </c>
      <c r="H29" s="194">
        <v>0</v>
      </c>
      <c r="I29" s="194">
        <v>0</v>
      </c>
    </row>
    <row r="30" spans="1:9" ht="15">
      <c r="A30" s="193">
        <v>5088</v>
      </c>
      <c r="B30" s="70" t="s">
        <v>170</v>
      </c>
      <c r="C30" s="70" t="s">
        <v>186</v>
      </c>
      <c r="D30" s="194">
        <v>991059518</v>
      </c>
      <c r="E30" s="194">
        <v>604546306</v>
      </c>
      <c r="F30" s="194">
        <v>70000000</v>
      </c>
      <c r="G30" s="194">
        <v>316513212</v>
      </c>
      <c r="H30" s="194">
        <v>0</v>
      </c>
      <c r="I30" s="194">
        <v>0</v>
      </c>
    </row>
    <row r="31" spans="1:9" ht="15">
      <c r="A31" s="193">
        <v>5086</v>
      </c>
      <c r="B31" s="70" t="s">
        <v>170</v>
      </c>
      <c r="C31" s="70" t="s">
        <v>187</v>
      </c>
      <c r="D31" s="194">
        <v>53684966</v>
      </c>
      <c r="E31" s="194">
        <v>32747829</v>
      </c>
      <c r="F31" s="194">
        <v>0</v>
      </c>
      <c r="G31" s="194">
        <v>0</v>
      </c>
      <c r="H31" s="194">
        <v>20937137</v>
      </c>
      <c r="I31" s="194">
        <v>0</v>
      </c>
    </row>
    <row r="32" spans="1:9" ht="15">
      <c r="A32" s="193">
        <v>5091</v>
      </c>
      <c r="B32" s="70" t="s">
        <v>170</v>
      </c>
      <c r="C32" s="70" t="s">
        <v>188</v>
      </c>
      <c r="D32" s="194">
        <v>85505467</v>
      </c>
      <c r="E32" s="194">
        <v>52158335</v>
      </c>
      <c r="F32" s="194">
        <v>0</v>
      </c>
      <c r="G32" s="194">
        <v>0</v>
      </c>
      <c r="H32" s="194">
        <v>33347132</v>
      </c>
      <c r="I32" s="194">
        <v>0</v>
      </c>
    </row>
    <row r="33" spans="1:9" ht="15">
      <c r="A33" s="193">
        <v>5093</v>
      </c>
      <c r="B33" s="70" t="s">
        <v>170</v>
      </c>
      <c r="C33" s="70" t="s">
        <v>189</v>
      </c>
      <c r="D33" s="194">
        <v>224114884</v>
      </c>
      <c r="E33" s="194">
        <v>136710079</v>
      </c>
      <c r="F33" s="194">
        <v>0</v>
      </c>
      <c r="G33" s="194">
        <v>87404805</v>
      </c>
      <c r="H33" s="194">
        <v>0</v>
      </c>
      <c r="I33" s="194">
        <v>0</v>
      </c>
    </row>
    <row r="34" spans="1:9" ht="15">
      <c r="A34" s="193">
        <v>5101</v>
      </c>
      <c r="B34" s="70" t="s">
        <v>170</v>
      </c>
      <c r="C34" s="70" t="s">
        <v>190</v>
      </c>
      <c r="D34" s="194">
        <v>225297014</v>
      </c>
      <c r="E34" s="194">
        <v>137431179</v>
      </c>
      <c r="F34" s="194">
        <v>1682000</v>
      </c>
      <c r="G34" s="194">
        <v>86183835</v>
      </c>
      <c r="H34" s="194">
        <v>0</v>
      </c>
      <c r="I34" s="194">
        <v>0</v>
      </c>
    </row>
    <row r="35" spans="1:9" ht="15">
      <c r="A35" s="193">
        <v>5107</v>
      </c>
      <c r="B35" s="70" t="s">
        <v>170</v>
      </c>
      <c r="C35" s="70" t="s">
        <v>191</v>
      </c>
      <c r="D35" s="194">
        <v>138076419</v>
      </c>
      <c r="E35" s="194">
        <v>84226616</v>
      </c>
      <c r="F35" s="194">
        <v>0</v>
      </c>
      <c r="G35" s="194">
        <v>53849803</v>
      </c>
      <c r="H35" s="194">
        <v>0</v>
      </c>
      <c r="I35" s="194">
        <v>0</v>
      </c>
    </row>
    <row r="36" spans="1:9" ht="15">
      <c r="A36" s="193">
        <v>5113</v>
      </c>
      <c r="B36" s="70" t="s">
        <v>170</v>
      </c>
      <c r="C36" s="70" t="s">
        <v>192</v>
      </c>
      <c r="D36" s="194">
        <v>134253106</v>
      </c>
      <c r="E36" s="194">
        <v>81894395</v>
      </c>
      <c r="F36" s="194">
        <v>0</v>
      </c>
      <c r="G36" s="194">
        <v>52358711</v>
      </c>
      <c r="H36" s="194">
        <v>0</v>
      </c>
      <c r="I36" s="194">
        <v>0</v>
      </c>
    </row>
    <row r="37" spans="1:9" ht="15">
      <c r="A37" s="193">
        <v>5120</v>
      </c>
      <c r="B37" s="70" t="s">
        <v>170</v>
      </c>
      <c r="C37" s="70" t="s">
        <v>193</v>
      </c>
      <c r="D37" s="194">
        <v>773443597</v>
      </c>
      <c r="E37" s="194">
        <v>471800594</v>
      </c>
      <c r="F37" s="194">
        <v>1682000</v>
      </c>
      <c r="G37" s="194">
        <v>299961003</v>
      </c>
      <c r="H37" s="194">
        <v>0</v>
      </c>
      <c r="I37" s="194">
        <v>0</v>
      </c>
    </row>
    <row r="38" spans="1:9" ht="15">
      <c r="A38" s="193">
        <v>5125</v>
      </c>
      <c r="B38" s="70" t="s">
        <v>170</v>
      </c>
      <c r="C38" s="70" t="s">
        <v>194</v>
      </c>
      <c r="D38" s="194">
        <v>155191061</v>
      </c>
      <c r="E38" s="194">
        <v>94666547</v>
      </c>
      <c r="F38" s="194">
        <v>0</v>
      </c>
      <c r="G38" s="194">
        <v>60524514</v>
      </c>
      <c r="H38" s="194">
        <v>0</v>
      </c>
      <c r="I38" s="194">
        <v>0</v>
      </c>
    </row>
    <row r="39" spans="1:9" ht="15">
      <c r="A39" s="193">
        <v>5129</v>
      </c>
      <c r="B39" s="70" t="s">
        <v>170</v>
      </c>
      <c r="C39" s="70" t="s">
        <v>195</v>
      </c>
      <c r="D39" s="194">
        <v>197596624</v>
      </c>
      <c r="E39" s="194">
        <v>120533941</v>
      </c>
      <c r="F39" s="194">
        <v>0</v>
      </c>
      <c r="G39" s="194">
        <v>77062683</v>
      </c>
      <c r="H39" s="194">
        <v>0</v>
      </c>
      <c r="I39" s="194">
        <v>0</v>
      </c>
    </row>
    <row r="40" spans="1:9" ht="15">
      <c r="A40" s="193">
        <v>5134</v>
      </c>
      <c r="B40" s="70" t="s">
        <v>170</v>
      </c>
      <c r="C40" s="70" t="s">
        <v>196</v>
      </c>
      <c r="D40" s="194">
        <v>250700582</v>
      </c>
      <c r="E40" s="194">
        <v>152927355</v>
      </c>
      <c r="F40" s="194">
        <v>0</v>
      </c>
      <c r="G40" s="194">
        <v>97773227</v>
      </c>
      <c r="H40" s="194">
        <v>0</v>
      </c>
      <c r="I40" s="194">
        <v>0</v>
      </c>
    </row>
    <row r="41" spans="1:9" ht="15">
      <c r="A41" s="193">
        <v>5138</v>
      </c>
      <c r="B41" s="70" t="s">
        <v>170</v>
      </c>
      <c r="C41" s="70" t="s">
        <v>197</v>
      </c>
      <c r="D41" s="194">
        <v>275037752</v>
      </c>
      <c r="E41" s="194">
        <v>167773029</v>
      </c>
      <c r="F41" s="194">
        <v>0</v>
      </c>
      <c r="G41" s="194">
        <v>107264723</v>
      </c>
      <c r="H41" s="194">
        <v>0</v>
      </c>
      <c r="I41" s="194">
        <v>0</v>
      </c>
    </row>
    <row r="42" spans="1:9" ht="15">
      <c r="A42" s="193">
        <v>5142</v>
      </c>
      <c r="B42" s="70" t="s">
        <v>170</v>
      </c>
      <c r="C42" s="70" t="s">
        <v>198</v>
      </c>
      <c r="D42" s="194">
        <v>36201878</v>
      </c>
      <c r="E42" s="194">
        <v>22083146</v>
      </c>
      <c r="F42" s="194">
        <v>1682000</v>
      </c>
      <c r="G42" s="194">
        <v>0</v>
      </c>
      <c r="H42" s="194">
        <v>0</v>
      </c>
      <c r="I42" s="194">
        <v>12436732</v>
      </c>
    </row>
    <row r="43" spans="1:9" ht="15">
      <c r="A43" s="193">
        <v>5145</v>
      </c>
      <c r="B43" s="70" t="s">
        <v>170</v>
      </c>
      <c r="C43" s="70" t="s">
        <v>199</v>
      </c>
      <c r="D43" s="194">
        <v>32340935</v>
      </c>
      <c r="E43" s="194">
        <v>19727970</v>
      </c>
      <c r="F43" s="194">
        <v>0</v>
      </c>
      <c r="G43" s="194">
        <v>0</v>
      </c>
      <c r="H43" s="194">
        <v>0</v>
      </c>
      <c r="I43" s="194">
        <v>12612965</v>
      </c>
    </row>
    <row r="44" spans="1:9" ht="15">
      <c r="A44" s="193">
        <v>5147</v>
      </c>
      <c r="B44" s="70" t="s">
        <v>170</v>
      </c>
      <c r="C44" s="70" t="s">
        <v>200</v>
      </c>
      <c r="D44" s="194">
        <v>680572814</v>
      </c>
      <c r="E44" s="194">
        <v>415149417</v>
      </c>
      <c r="F44" s="194">
        <v>71682000</v>
      </c>
      <c r="G44" s="194">
        <v>193741397</v>
      </c>
      <c r="H44" s="194">
        <v>0</v>
      </c>
      <c r="I44" s="194">
        <v>0</v>
      </c>
    </row>
    <row r="45" spans="1:9" ht="15">
      <c r="A45" s="193">
        <v>5148</v>
      </c>
      <c r="B45" s="70" t="s">
        <v>170</v>
      </c>
      <c r="C45" s="70" t="s">
        <v>201</v>
      </c>
      <c r="D45" s="194">
        <v>218444249</v>
      </c>
      <c r="E45" s="194">
        <v>133250992</v>
      </c>
      <c r="F45" s="194">
        <v>0</v>
      </c>
      <c r="G45" s="194">
        <v>85193257</v>
      </c>
      <c r="H45" s="194">
        <v>0</v>
      </c>
      <c r="I45" s="194">
        <v>0</v>
      </c>
    </row>
    <row r="46" spans="1:9" ht="15">
      <c r="A46" s="193">
        <v>5150</v>
      </c>
      <c r="B46" s="70" t="s">
        <v>170</v>
      </c>
      <c r="C46" s="70" t="s">
        <v>202</v>
      </c>
      <c r="D46" s="194">
        <v>15932446</v>
      </c>
      <c r="E46" s="194">
        <v>9718792</v>
      </c>
      <c r="F46" s="194">
        <v>0</v>
      </c>
      <c r="G46" s="194">
        <v>0</v>
      </c>
      <c r="H46" s="194">
        <v>0</v>
      </c>
      <c r="I46" s="194">
        <v>6213654</v>
      </c>
    </row>
    <row r="47" spans="1:9" ht="15">
      <c r="A47" s="193">
        <v>5154</v>
      </c>
      <c r="B47" s="70" t="s">
        <v>170</v>
      </c>
      <c r="C47" s="70" t="s">
        <v>203</v>
      </c>
      <c r="D47" s="194">
        <v>1500872458</v>
      </c>
      <c r="E47" s="194">
        <v>915532199</v>
      </c>
      <c r="F47" s="194">
        <v>70000000</v>
      </c>
      <c r="G47" s="194">
        <v>515340259</v>
      </c>
      <c r="H47" s="194">
        <v>0</v>
      </c>
      <c r="I47" s="194">
        <v>0</v>
      </c>
    </row>
    <row r="48" spans="1:9" ht="15">
      <c r="A48" s="193">
        <v>5172</v>
      </c>
      <c r="B48" s="70" t="s">
        <v>170</v>
      </c>
      <c r="C48" s="70" t="s">
        <v>204</v>
      </c>
      <c r="D48" s="194">
        <v>865822772</v>
      </c>
      <c r="E48" s="194">
        <v>528151891</v>
      </c>
      <c r="F48" s="194">
        <v>1682000</v>
      </c>
      <c r="G48" s="194">
        <v>335988881</v>
      </c>
      <c r="H48" s="194">
        <v>0</v>
      </c>
      <c r="I48" s="194">
        <v>0</v>
      </c>
    </row>
    <row r="49" spans="1:9" ht="15">
      <c r="A49" s="193">
        <v>5190</v>
      </c>
      <c r="B49" s="70" t="s">
        <v>170</v>
      </c>
      <c r="C49" s="70" t="s">
        <v>205</v>
      </c>
      <c r="D49" s="194">
        <v>51211963</v>
      </c>
      <c r="E49" s="194">
        <v>31239297</v>
      </c>
      <c r="F49" s="194">
        <v>0</v>
      </c>
      <c r="G49" s="194">
        <v>0</v>
      </c>
      <c r="H49" s="194">
        <v>0</v>
      </c>
      <c r="I49" s="194">
        <v>19972666</v>
      </c>
    </row>
    <row r="50" spans="1:9" ht="15">
      <c r="A50" s="193">
        <v>5197</v>
      </c>
      <c r="B50" s="70" t="s">
        <v>170</v>
      </c>
      <c r="C50" s="70" t="s">
        <v>206</v>
      </c>
      <c r="D50" s="194">
        <v>127285129</v>
      </c>
      <c r="E50" s="194">
        <v>77643929</v>
      </c>
      <c r="F50" s="194">
        <v>0</v>
      </c>
      <c r="G50" s="194">
        <v>0</v>
      </c>
      <c r="H50" s="194">
        <v>49641200</v>
      </c>
      <c r="I50" s="194">
        <v>0</v>
      </c>
    </row>
    <row r="51" spans="1:9" ht="15">
      <c r="A51" s="193">
        <v>5206</v>
      </c>
      <c r="B51" s="70" t="s">
        <v>170</v>
      </c>
      <c r="C51" s="70" t="s">
        <v>207</v>
      </c>
      <c r="D51" s="194">
        <v>21456601</v>
      </c>
      <c r="E51" s="194">
        <v>13088527</v>
      </c>
      <c r="F51" s="194">
        <v>0</v>
      </c>
      <c r="G51" s="194">
        <v>0</v>
      </c>
      <c r="H51" s="194">
        <v>0</v>
      </c>
      <c r="I51" s="194">
        <v>8368074</v>
      </c>
    </row>
    <row r="52" spans="1:9" ht="15">
      <c r="A52" s="193">
        <v>5209</v>
      </c>
      <c r="B52" s="70" t="s">
        <v>170</v>
      </c>
      <c r="C52" s="70" t="s">
        <v>208</v>
      </c>
      <c r="D52" s="194">
        <v>244383179</v>
      </c>
      <c r="E52" s="194">
        <v>149073739</v>
      </c>
      <c r="F52" s="194">
        <v>0</v>
      </c>
      <c r="G52" s="194">
        <v>95309440</v>
      </c>
      <c r="H52" s="194">
        <v>0</v>
      </c>
      <c r="I52" s="194">
        <v>0</v>
      </c>
    </row>
    <row r="53" spans="1:9" ht="15">
      <c r="A53" s="193">
        <v>5212</v>
      </c>
      <c r="B53" s="70" t="s">
        <v>170</v>
      </c>
      <c r="C53" s="70" t="s">
        <v>209</v>
      </c>
      <c r="D53" s="194">
        <v>118484149</v>
      </c>
      <c r="E53" s="194">
        <v>72275331</v>
      </c>
      <c r="F53" s="194">
        <v>0</v>
      </c>
      <c r="G53" s="194">
        <v>0</v>
      </c>
      <c r="H53" s="194">
        <v>46208818</v>
      </c>
      <c r="I53" s="194">
        <v>0</v>
      </c>
    </row>
    <row r="54" spans="1:9" ht="15">
      <c r="A54" s="193">
        <v>5234</v>
      </c>
      <c r="B54" s="70" t="s">
        <v>170</v>
      </c>
      <c r="C54" s="70" t="s">
        <v>210</v>
      </c>
      <c r="D54" s="194">
        <v>503418459</v>
      </c>
      <c r="E54" s="194">
        <v>307085260</v>
      </c>
      <c r="F54" s="194">
        <v>2308400</v>
      </c>
      <c r="G54" s="194">
        <v>194024799</v>
      </c>
      <c r="H54" s="194">
        <v>0</v>
      </c>
      <c r="I54" s="194">
        <v>0</v>
      </c>
    </row>
    <row r="55" spans="1:9" ht="15">
      <c r="A55" s="193">
        <v>5237</v>
      </c>
      <c r="B55" s="70" t="s">
        <v>170</v>
      </c>
      <c r="C55" s="70" t="s">
        <v>211</v>
      </c>
      <c r="D55" s="194">
        <v>98514197</v>
      </c>
      <c r="E55" s="194">
        <v>60093660</v>
      </c>
      <c r="F55" s="194">
        <v>0</v>
      </c>
      <c r="G55" s="194">
        <v>0</v>
      </c>
      <c r="H55" s="194">
        <v>38420537</v>
      </c>
      <c r="I55" s="194">
        <v>0</v>
      </c>
    </row>
    <row r="56" spans="1:9" ht="15">
      <c r="A56" s="193">
        <v>5240</v>
      </c>
      <c r="B56" s="70" t="s">
        <v>170</v>
      </c>
      <c r="C56" s="70" t="s">
        <v>212</v>
      </c>
      <c r="D56" s="194">
        <v>134058927</v>
      </c>
      <c r="E56" s="194">
        <v>81775945</v>
      </c>
      <c r="F56" s="194">
        <v>0</v>
      </c>
      <c r="G56" s="194">
        <v>52282982</v>
      </c>
      <c r="H56" s="194">
        <v>0</v>
      </c>
      <c r="I56" s="194">
        <v>0</v>
      </c>
    </row>
    <row r="57" spans="1:9" ht="15">
      <c r="A57" s="193">
        <v>5250</v>
      </c>
      <c r="B57" s="70" t="s">
        <v>170</v>
      </c>
      <c r="C57" s="70" t="s">
        <v>213</v>
      </c>
      <c r="D57" s="194">
        <v>774064068</v>
      </c>
      <c r="E57" s="194">
        <v>472179081</v>
      </c>
      <c r="F57" s="194">
        <v>1682000</v>
      </c>
      <c r="G57" s="194">
        <v>300202987</v>
      </c>
      <c r="H57" s="194">
        <v>0</v>
      </c>
      <c r="I57" s="194">
        <v>0</v>
      </c>
    </row>
    <row r="58" spans="1:9" ht="15">
      <c r="A58" s="193">
        <v>5264</v>
      </c>
      <c r="B58" s="70" t="s">
        <v>170</v>
      </c>
      <c r="C58" s="70" t="s">
        <v>214</v>
      </c>
      <c r="D58" s="194">
        <v>36472144</v>
      </c>
      <c r="E58" s="194">
        <v>22248008</v>
      </c>
      <c r="F58" s="194">
        <v>0</v>
      </c>
      <c r="G58" s="194">
        <v>0</v>
      </c>
      <c r="H58" s="194">
        <v>0</v>
      </c>
      <c r="I58" s="194">
        <v>14224136</v>
      </c>
    </row>
    <row r="59" spans="1:9" ht="15">
      <c r="A59" s="193">
        <v>5266</v>
      </c>
      <c r="B59" s="70" t="s">
        <v>170</v>
      </c>
      <c r="C59" s="70" t="s">
        <v>215</v>
      </c>
      <c r="D59" s="194">
        <v>202149818</v>
      </c>
      <c r="E59" s="194">
        <v>123311389</v>
      </c>
      <c r="F59" s="194">
        <v>70000000</v>
      </c>
      <c r="G59" s="194">
        <v>0</v>
      </c>
      <c r="H59" s="194">
        <v>0</v>
      </c>
      <c r="I59" s="194">
        <v>8838429</v>
      </c>
    </row>
    <row r="60" spans="1:9" ht="15">
      <c r="A60" s="193">
        <v>5282</v>
      </c>
      <c r="B60" s="70" t="s">
        <v>170</v>
      </c>
      <c r="C60" s="70" t="s">
        <v>216</v>
      </c>
      <c r="D60" s="194">
        <v>129662687</v>
      </c>
      <c r="E60" s="194">
        <v>79094239</v>
      </c>
      <c r="F60" s="194">
        <v>0</v>
      </c>
      <c r="G60" s="194">
        <v>50568448</v>
      </c>
      <c r="H60" s="194">
        <v>0</v>
      </c>
      <c r="I60" s="194">
        <v>0</v>
      </c>
    </row>
    <row r="61" spans="1:9" ht="15">
      <c r="A61" s="193">
        <v>5284</v>
      </c>
      <c r="B61" s="70" t="s">
        <v>170</v>
      </c>
      <c r="C61" s="70" t="s">
        <v>217</v>
      </c>
      <c r="D61" s="194">
        <v>247216479</v>
      </c>
      <c r="E61" s="194">
        <v>150802052</v>
      </c>
      <c r="F61" s="194">
        <v>2308400</v>
      </c>
      <c r="G61" s="194">
        <v>94106027</v>
      </c>
      <c r="H61" s="194">
        <v>0</v>
      </c>
      <c r="I61" s="194">
        <v>0</v>
      </c>
    </row>
    <row r="62" spans="1:9" ht="15">
      <c r="A62" s="193">
        <v>5306</v>
      </c>
      <c r="B62" s="70" t="s">
        <v>170</v>
      </c>
      <c r="C62" s="70" t="s">
        <v>218</v>
      </c>
      <c r="D62" s="194">
        <v>49350970</v>
      </c>
      <c r="E62" s="194">
        <v>30104092</v>
      </c>
      <c r="F62" s="194">
        <v>0</v>
      </c>
      <c r="G62" s="194">
        <v>0</v>
      </c>
      <c r="H62" s="194">
        <v>0</v>
      </c>
      <c r="I62" s="194">
        <v>19246878</v>
      </c>
    </row>
    <row r="63" spans="1:9" ht="15">
      <c r="A63" s="193">
        <v>5308</v>
      </c>
      <c r="B63" s="70" t="s">
        <v>170</v>
      </c>
      <c r="C63" s="70" t="s">
        <v>219</v>
      </c>
      <c r="D63" s="194">
        <v>176170170</v>
      </c>
      <c r="E63" s="194">
        <v>107463804</v>
      </c>
      <c r="F63" s="194">
        <v>0</v>
      </c>
      <c r="G63" s="194">
        <v>68706366</v>
      </c>
      <c r="H63" s="194">
        <v>0</v>
      </c>
      <c r="I63" s="194">
        <v>0</v>
      </c>
    </row>
    <row r="64" spans="1:9" ht="15">
      <c r="A64" s="193">
        <v>5310</v>
      </c>
      <c r="B64" s="70" t="s">
        <v>170</v>
      </c>
      <c r="C64" s="70" t="s">
        <v>220</v>
      </c>
      <c r="D64" s="194">
        <v>112816482</v>
      </c>
      <c r="E64" s="194">
        <v>68818054</v>
      </c>
      <c r="F64" s="194">
        <v>0</v>
      </c>
      <c r="G64" s="194">
        <v>0</v>
      </c>
      <c r="H64" s="194">
        <v>43998428</v>
      </c>
      <c r="I64" s="194">
        <v>0</v>
      </c>
    </row>
    <row r="65" spans="1:9" ht="15">
      <c r="A65" s="193">
        <v>5313</v>
      </c>
      <c r="B65" s="70" t="s">
        <v>170</v>
      </c>
      <c r="C65" s="70" t="s">
        <v>221</v>
      </c>
      <c r="D65" s="194">
        <v>63805379</v>
      </c>
      <c r="E65" s="194">
        <v>38921281</v>
      </c>
      <c r="F65" s="194">
        <v>0</v>
      </c>
      <c r="G65" s="194">
        <v>0</v>
      </c>
      <c r="H65" s="194">
        <v>24884098</v>
      </c>
      <c r="I65" s="194">
        <v>0</v>
      </c>
    </row>
    <row r="66" spans="1:9" ht="15">
      <c r="A66" s="193">
        <v>5315</v>
      </c>
      <c r="B66" s="70" t="s">
        <v>170</v>
      </c>
      <c r="C66" s="70" t="s">
        <v>222</v>
      </c>
      <c r="D66" s="194">
        <v>72277390</v>
      </c>
      <c r="E66" s="194">
        <v>44089208</v>
      </c>
      <c r="F66" s="194">
        <v>0</v>
      </c>
      <c r="G66" s="194">
        <v>0</v>
      </c>
      <c r="H66" s="194">
        <v>28188182</v>
      </c>
      <c r="I66" s="194">
        <v>0</v>
      </c>
    </row>
    <row r="67" spans="1:9" ht="15">
      <c r="A67" s="193">
        <v>5318</v>
      </c>
      <c r="B67" s="70" t="s">
        <v>170</v>
      </c>
      <c r="C67" s="70" t="s">
        <v>223</v>
      </c>
      <c r="D67" s="194">
        <v>202534435</v>
      </c>
      <c r="E67" s="194">
        <v>123546005</v>
      </c>
      <c r="F67" s="194">
        <v>0</v>
      </c>
      <c r="G67" s="194">
        <v>78988430</v>
      </c>
      <c r="H67" s="194">
        <v>0</v>
      </c>
      <c r="I67" s="194">
        <v>0</v>
      </c>
    </row>
    <row r="68" spans="1:9" ht="15">
      <c r="A68" s="193">
        <v>5321</v>
      </c>
      <c r="B68" s="70" t="s">
        <v>170</v>
      </c>
      <c r="C68" s="70" t="s">
        <v>224</v>
      </c>
      <c r="D68" s="194">
        <v>18440837</v>
      </c>
      <c r="E68" s="194">
        <v>11248911</v>
      </c>
      <c r="F68" s="194">
        <v>0</v>
      </c>
      <c r="G68" s="194">
        <v>0</v>
      </c>
      <c r="H68" s="194">
        <v>0</v>
      </c>
      <c r="I68" s="194">
        <v>7191926</v>
      </c>
    </row>
    <row r="69" spans="1:9" ht="15">
      <c r="A69" s="193">
        <v>5347</v>
      </c>
      <c r="B69" s="70" t="s">
        <v>170</v>
      </c>
      <c r="C69" s="70" t="s">
        <v>225</v>
      </c>
      <c r="D69" s="194">
        <v>59242024</v>
      </c>
      <c r="E69" s="194">
        <v>36137635</v>
      </c>
      <c r="F69" s="194">
        <v>0</v>
      </c>
      <c r="G69" s="194">
        <v>0</v>
      </c>
      <c r="H69" s="194">
        <v>23104389</v>
      </c>
      <c r="I69" s="194">
        <v>0</v>
      </c>
    </row>
    <row r="70" spans="1:9" ht="15">
      <c r="A70" s="193">
        <v>5353</v>
      </c>
      <c r="B70" s="70" t="s">
        <v>170</v>
      </c>
      <c r="C70" s="70" t="s">
        <v>226</v>
      </c>
      <c r="D70" s="194">
        <v>30911537</v>
      </c>
      <c r="E70" s="194">
        <v>18856038</v>
      </c>
      <c r="F70" s="194">
        <v>0</v>
      </c>
      <c r="G70" s="194">
        <v>0</v>
      </c>
      <c r="H70" s="194">
        <v>0</v>
      </c>
      <c r="I70" s="194">
        <v>12055499</v>
      </c>
    </row>
    <row r="71" spans="1:9" ht="15">
      <c r="A71" s="193">
        <v>5360</v>
      </c>
      <c r="B71" s="70" t="s">
        <v>170</v>
      </c>
      <c r="C71" s="70" t="s">
        <v>227</v>
      </c>
      <c r="D71" s="194">
        <v>482271464</v>
      </c>
      <c r="E71" s="194">
        <v>294185593</v>
      </c>
      <c r="F71" s="194">
        <v>70000000</v>
      </c>
      <c r="G71" s="194">
        <v>118085871</v>
      </c>
      <c r="H71" s="194">
        <v>0</v>
      </c>
      <c r="I71" s="194">
        <v>0</v>
      </c>
    </row>
    <row r="72" spans="1:9" ht="15">
      <c r="A72" s="193">
        <v>5361</v>
      </c>
      <c r="B72" s="70" t="s">
        <v>170</v>
      </c>
      <c r="C72" s="70" t="s">
        <v>228</v>
      </c>
      <c r="D72" s="194">
        <v>515196936</v>
      </c>
      <c r="E72" s="194">
        <v>314270131</v>
      </c>
      <c r="F72" s="194">
        <v>2308400</v>
      </c>
      <c r="G72" s="194">
        <v>198618405</v>
      </c>
      <c r="H72" s="194">
        <v>0</v>
      </c>
      <c r="I72" s="194">
        <v>0</v>
      </c>
    </row>
    <row r="73" spans="1:9" ht="15">
      <c r="A73" s="193">
        <v>5364</v>
      </c>
      <c r="B73" s="70" t="s">
        <v>170</v>
      </c>
      <c r="C73" s="70" t="s">
        <v>229</v>
      </c>
      <c r="D73" s="194">
        <v>96225134</v>
      </c>
      <c r="E73" s="194">
        <v>58697332</v>
      </c>
      <c r="F73" s="194">
        <v>0</v>
      </c>
      <c r="G73" s="194">
        <v>0</v>
      </c>
      <c r="H73" s="194">
        <v>37527802</v>
      </c>
      <c r="I73" s="194">
        <v>0</v>
      </c>
    </row>
    <row r="74" spans="1:9" ht="15">
      <c r="A74" s="193">
        <v>5368</v>
      </c>
      <c r="B74" s="70" t="s">
        <v>170</v>
      </c>
      <c r="C74" s="70" t="s">
        <v>230</v>
      </c>
      <c r="D74" s="194">
        <v>81131107</v>
      </c>
      <c r="E74" s="194">
        <v>49489975</v>
      </c>
      <c r="F74" s="194">
        <v>0</v>
      </c>
      <c r="G74" s="194">
        <v>0</v>
      </c>
      <c r="H74" s="194">
        <v>31641132</v>
      </c>
      <c r="I74" s="194">
        <v>0</v>
      </c>
    </row>
    <row r="75" spans="1:9" ht="15">
      <c r="A75" s="193">
        <v>5376</v>
      </c>
      <c r="B75" s="70" t="s">
        <v>170</v>
      </c>
      <c r="C75" s="70" t="s">
        <v>231</v>
      </c>
      <c r="D75" s="194">
        <v>161765344</v>
      </c>
      <c r="E75" s="194">
        <v>98676860</v>
      </c>
      <c r="F75" s="194">
        <v>0</v>
      </c>
      <c r="G75" s="194">
        <v>63088484</v>
      </c>
      <c r="H75" s="194">
        <v>0</v>
      </c>
      <c r="I75" s="194">
        <v>0</v>
      </c>
    </row>
    <row r="76" spans="1:9" ht="15">
      <c r="A76" s="193">
        <v>5380</v>
      </c>
      <c r="B76" s="70" t="s">
        <v>170</v>
      </c>
      <c r="C76" s="70" t="s">
        <v>232</v>
      </c>
      <c r="D76" s="194">
        <v>153178345</v>
      </c>
      <c r="E76" s="194">
        <v>93438790</v>
      </c>
      <c r="F76" s="194">
        <v>0</v>
      </c>
      <c r="G76" s="194">
        <v>59739555</v>
      </c>
      <c r="H76" s="194">
        <v>0</v>
      </c>
      <c r="I76" s="194">
        <v>0</v>
      </c>
    </row>
    <row r="77" spans="1:9" ht="15">
      <c r="A77" s="193">
        <v>5390</v>
      </c>
      <c r="B77" s="70" t="s">
        <v>170</v>
      </c>
      <c r="C77" s="70" t="s">
        <v>233</v>
      </c>
      <c r="D77" s="194">
        <v>65463893</v>
      </c>
      <c r="E77" s="194">
        <v>39932975</v>
      </c>
      <c r="F77" s="194">
        <v>0</v>
      </c>
      <c r="G77" s="194">
        <v>0</v>
      </c>
      <c r="H77" s="194">
        <v>25530918</v>
      </c>
      <c r="I77" s="194">
        <v>0</v>
      </c>
    </row>
    <row r="78" spans="1:9" ht="15">
      <c r="A78" s="193">
        <v>5400</v>
      </c>
      <c r="B78" s="70" t="s">
        <v>170</v>
      </c>
      <c r="C78" s="70" t="s">
        <v>234</v>
      </c>
      <c r="D78" s="194">
        <v>92387656</v>
      </c>
      <c r="E78" s="194">
        <v>56356470</v>
      </c>
      <c r="F78" s="194">
        <v>0</v>
      </c>
      <c r="G78" s="194">
        <v>0</v>
      </c>
      <c r="H78" s="194">
        <v>36031186</v>
      </c>
      <c r="I78" s="194">
        <v>0</v>
      </c>
    </row>
    <row r="79" spans="1:9" ht="15">
      <c r="A79" s="193">
        <v>5411</v>
      </c>
      <c r="B79" s="70" t="s">
        <v>170</v>
      </c>
      <c r="C79" s="70" t="s">
        <v>235</v>
      </c>
      <c r="D79" s="194">
        <v>68454671</v>
      </c>
      <c r="E79" s="194">
        <v>41757349</v>
      </c>
      <c r="F79" s="194">
        <v>0</v>
      </c>
      <c r="G79" s="194">
        <v>0</v>
      </c>
      <c r="H79" s="194">
        <v>26697322</v>
      </c>
      <c r="I79" s="194">
        <v>0</v>
      </c>
    </row>
    <row r="80" spans="1:9" ht="15">
      <c r="A80" s="193">
        <v>5425</v>
      </c>
      <c r="B80" s="70" t="s">
        <v>170</v>
      </c>
      <c r="C80" s="70" t="s">
        <v>236</v>
      </c>
      <c r="D80" s="194">
        <v>62419540</v>
      </c>
      <c r="E80" s="194">
        <v>38075919</v>
      </c>
      <c r="F80" s="194">
        <v>0</v>
      </c>
      <c r="G80" s="194">
        <v>0</v>
      </c>
      <c r="H80" s="194">
        <v>24343621</v>
      </c>
      <c r="I80" s="194">
        <v>0</v>
      </c>
    </row>
    <row r="81" spans="1:9" ht="15">
      <c r="A81" s="193">
        <v>5440</v>
      </c>
      <c r="B81" s="70" t="s">
        <v>170</v>
      </c>
      <c r="C81" s="70" t="s">
        <v>237</v>
      </c>
      <c r="D81" s="194">
        <v>196492114</v>
      </c>
      <c r="E81" s="194">
        <v>119860190</v>
      </c>
      <c r="F81" s="194">
        <v>0</v>
      </c>
      <c r="G81" s="194">
        <v>76631924</v>
      </c>
      <c r="H81" s="194">
        <v>0</v>
      </c>
      <c r="I81" s="194">
        <v>0</v>
      </c>
    </row>
    <row r="82" spans="1:9" ht="15">
      <c r="A82" s="193">
        <v>5001</v>
      </c>
      <c r="B82" s="70" t="s">
        <v>170</v>
      </c>
      <c r="C82" s="70" t="s">
        <v>238</v>
      </c>
      <c r="D82" s="194">
        <v>4769543842</v>
      </c>
      <c r="E82" s="194">
        <v>2909421744</v>
      </c>
      <c r="F82" s="194">
        <v>72108400</v>
      </c>
      <c r="G82" s="194">
        <v>1788013692</v>
      </c>
      <c r="H82" s="194">
        <v>0</v>
      </c>
      <c r="I82" s="194">
        <v>0</v>
      </c>
    </row>
    <row r="83" spans="1:9" ht="15">
      <c r="A83" s="193">
        <v>5467</v>
      </c>
      <c r="B83" s="70" t="s">
        <v>170</v>
      </c>
      <c r="C83" s="70" t="s">
        <v>239</v>
      </c>
      <c r="D83" s="194">
        <v>58981042</v>
      </c>
      <c r="E83" s="194">
        <v>35978436</v>
      </c>
      <c r="F83" s="194">
        <v>0</v>
      </c>
      <c r="G83" s="194">
        <v>0</v>
      </c>
      <c r="H83" s="194">
        <v>23002606</v>
      </c>
      <c r="I83" s="194">
        <v>0</v>
      </c>
    </row>
    <row r="84" spans="1:9" ht="15">
      <c r="A84" s="193">
        <v>5475</v>
      </c>
      <c r="B84" s="70" t="s">
        <v>170</v>
      </c>
      <c r="C84" s="70" t="s">
        <v>240</v>
      </c>
      <c r="D84" s="194">
        <v>106744677</v>
      </c>
      <c r="E84" s="194">
        <v>65114253</v>
      </c>
      <c r="F84" s="194">
        <v>3990400</v>
      </c>
      <c r="G84" s="194">
        <v>0</v>
      </c>
      <c r="H84" s="194">
        <v>37640024</v>
      </c>
      <c r="I84" s="194">
        <v>0</v>
      </c>
    </row>
    <row r="85" spans="1:9" ht="15">
      <c r="A85" s="193">
        <v>5480</v>
      </c>
      <c r="B85" s="70" t="s">
        <v>170</v>
      </c>
      <c r="C85" s="70" t="s">
        <v>241</v>
      </c>
      <c r="D85" s="194">
        <v>324850052</v>
      </c>
      <c r="E85" s="194">
        <v>198158532</v>
      </c>
      <c r="F85" s="194">
        <v>1682000</v>
      </c>
      <c r="G85" s="194">
        <v>125009520</v>
      </c>
      <c r="H85" s="194">
        <v>0</v>
      </c>
      <c r="I85" s="194">
        <v>0</v>
      </c>
    </row>
    <row r="86" spans="1:9" ht="15">
      <c r="A86" s="193">
        <v>5483</v>
      </c>
      <c r="B86" s="70" t="s">
        <v>170</v>
      </c>
      <c r="C86" s="70" t="s">
        <v>242</v>
      </c>
      <c r="D86" s="194">
        <v>156319800</v>
      </c>
      <c r="E86" s="194">
        <v>95355078</v>
      </c>
      <c r="F86" s="194">
        <v>0</v>
      </c>
      <c r="G86" s="194">
        <v>60964722</v>
      </c>
      <c r="H86" s="194">
        <v>0</v>
      </c>
      <c r="I86" s="194">
        <v>0</v>
      </c>
    </row>
    <row r="87" spans="1:9" ht="15">
      <c r="A87" s="193">
        <v>5495</v>
      </c>
      <c r="B87" s="70" t="s">
        <v>170</v>
      </c>
      <c r="C87" s="70" t="s">
        <v>243</v>
      </c>
      <c r="D87" s="194">
        <v>461020028</v>
      </c>
      <c r="E87" s="194">
        <v>281222217</v>
      </c>
      <c r="F87" s="194">
        <v>1682000</v>
      </c>
      <c r="G87" s="194">
        <v>178115811</v>
      </c>
      <c r="H87" s="194">
        <v>0</v>
      </c>
      <c r="I87" s="194">
        <v>0</v>
      </c>
    </row>
    <row r="88" spans="1:9" ht="15">
      <c r="A88" s="193">
        <v>5490</v>
      </c>
      <c r="B88" s="70" t="s">
        <v>170</v>
      </c>
      <c r="C88" s="70" t="s">
        <v>244</v>
      </c>
      <c r="D88" s="194">
        <v>1361739887</v>
      </c>
      <c r="E88" s="194">
        <v>830661331</v>
      </c>
      <c r="F88" s="194">
        <v>71682000</v>
      </c>
      <c r="G88" s="194">
        <v>459396556</v>
      </c>
      <c r="H88" s="194">
        <v>0</v>
      </c>
      <c r="I88" s="194">
        <v>0</v>
      </c>
    </row>
    <row r="89" spans="1:9" ht="15">
      <c r="A89" s="193">
        <v>5501</v>
      </c>
      <c r="B89" s="70" t="s">
        <v>170</v>
      </c>
      <c r="C89" s="70" t="s">
        <v>245</v>
      </c>
      <c r="D89" s="194">
        <v>33977052</v>
      </c>
      <c r="E89" s="194">
        <v>20726002</v>
      </c>
      <c r="F89" s="194">
        <v>0</v>
      </c>
      <c r="G89" s="194">
        <v>0</v>
      </c>
      <c r="H89" s="194">
        <v>0</v>
      </c>
      <c r="I89" s="194">
        <v>13251050</v>
      </c>
    </row>
    <row r="90" spans="1:9" ht="15">
      <c r="A90" s="193">
        <v>5541</v>
      </c>
      <c r="B90" s="70" t="s">
        <v>170</v>
      </c>
      <c r="C90" s="70" t="s">
        <v>246</v>
      </c>
      <c r="D90" s="194">
        <v>91871741</v>
      </c>
      <c r="E90" s="194">
        <v>56041762</v>
      </c>
      <c r="F90" s="194">
        <v>0</v>
      </c>
      <c r="G90" s="194">
        <v>0</v>
      </c>
      <c r="H90" s="194">
        <v>35829979</v>
      </c>
      <c r="I90" s="194">
        <v>0</v>
      </c>
    </row>
    <row r="91" spans="1:9" ht="15">
      <c r="A91" s="193">
        <v>5543</v>
      </c>
      <c r="B91" s="70" t="s">
        <v>170</v>
      </c>
      <c r="C91" s="70" t="s">
        <v>247</v>
      </c>
      <c r="D91" s="194">
        <v>211137831</v>
      </c>
      <c r="E91" s="194">
        <v>128794077</v>
      </c>
      <c r="F91" s="194">
        <v>0</v>
      </c>
      <c r="G91" s="194">
        <v>82343754</v>
      </c>
      <c r="H91" s="194">
        <v>0</v>
      </c>
      <c r="I91" s="194">
        <v>0</v>
      </c>
    </row>
    <row r="92" spans="1:9" ht="15">
      <c r="A92" s="193">
        <v>5576</v>
      </c>
      <c r="B92" s="70" t="s">
        <v>170</v>
      </c>
      <c r="C92" s="70" t="s">
        <v>248</v>
      </c>
      <c r="D92" s="194">
        <v>64897652</v>
      </c>
      <c r="E92" s="194">
        <v>39587568</v>
      </c>
      <c r="F92" s="194">
        <v>0</v>
      </c>
      <c r="G92" s="194">
        <v>0</v>
      </c>
      <c r="H92" s="194">
        <v>25310084</v>
      </c>
      <c r="I92" s="194">
        <v>0</v>
      </c>
    </row>
    <row r="93" spans="1:9" ht="15">
      <c r="A93" s="193">
        <v>5579</v>
      </c>
      <c r="B93" s="70" t="s">
        <v>170</v>
      </c>
      <c r="C93" s="70" t="s">
        <v>249</v>
      </c>
      <c r="D93" s="194">
        <v>399360986</v>
      </c>
      <c r="E93" s="194">
        <v>243610201</v>
      </c>
      <c r="F93" s="194">
        <v>0</v>
      </c>
      <c r="G93" s="194">
        <v>155750785</v>
      </c>
      <c r="H93" s="194">
        <v>0</v>
      </c>
      <c r="I93" s="194">
        <v>0</v>
      </c>
    </row>
    <row r="94" spans="1:9" ht="15">
      <c r="A94" s="193">
        <v>5585</v>
      </c>
      <c r="B94" s="70" t="s">
        <v>170</v>
      </c>
      <c r="C94" s="70" t="s">
        <v>250</v>
      </c>
      <c r="D94" s="194">
        <v>151029203</v>
      </c>
      <c r="E94" s="194">
        <v>92127814</v>
      </c>
      <c r="F94" s="194">
        <v>1682000</v>
      </c>
      <c r="G94" s="194">
        <v>57219389</v>
      </c>
      <c r="H94" s="194">
        <v>0</v>
      </c>
      <c r="I94" s="194">
        <v>0</v>
      </c>
    </row>
    <row r="95" spans="1:9" ht="15">
      <c r="A95" s="193">
        <v>5591</v>
      </c>
      <c r="B95" s="70" t="s">
        <v>170</v>
      </c>
      <c r="C95" s="70" t="s">
        <v>251</v>
      </c>
      <c r="D95" s="194">
        <v>164325896</v>
      </c>
      <c r="E95" s="194">
        <v>100238797</v>
      </c>
      <c r="F95" s="194">
        <v>1682000</v>
      </c>
      <c r="G95" s="194">
        <v>62405099</v>
      </c>
      <c r="H95" s="194">
        <v>0</v>
      </c>
      <c r="I95" s="194">
        <v>0</v>
      </c>
    </row>
    <row r="96" spans="1:9" ht="15">
      <c r="A96" s="193">
        <v>5604</v>
      </c>
      <c r="B96" s="70" t="s">
        <v>170</v>
      </c>
      <c r="C96" s="70" t="s">
        <v>252</v>
      </c>
      <c r="D96" s="194">
        <v>331543964</v>
      </c>
      <c r="E96" s="194">
        <v>202241818</v>
      </c>
      <c r="F96" s="194">
        <v>3990400</v>
      </c>
      <c r="G96" s="194">
        <v>125311746</v>
      </c>
      <c r="H96" s="194">
        <v>0</v>
      </c>
      <c r="I96" s="194">
        <v>0</v>
      </c>
    </row>
    <row r="97" spans="1:9" ht="15">
      <c r="A97" s="193">
        <v>5607</v>
      </c>
      <c r="B97" s="70" t="s">
        <v>170</v>
      </c>
      <c r="C97" s="70" t="s">
        <v>253</v>
      </c>
      <c r="D97" s="194">
        <v>54544687</v>
      </c>
      <c r="E97" s="194">
        <v>33272259</v>
      </c>
      <c r="F97" s="194">
        <v>0</v>
      </c>
      <c r="G97" s="194">
        <v>0</v>
      </c>
      <c r="H97" s="194">
        <v>21272428</v>
      </c>
      <c r="I97" s="194">
        <v>0</v>
      </c>
    </row>
    <row r="98" spans="1:9" ht="15">
      <c r="A98" s="193">
        <v>5615</v>
      </c>
      <c r="B98" s="70" t="s">
        <v>170</v>
      </c>
      <c r="C98" s="70" t="s">
        <v>254</v>
      </c>
      <c r="D98" s="194">
        <v>319216583</v>
      </c>
      <c r="E98" s="194">
        <v>194722116</v>
      </c>
      <c r="F98" s="194">
        <v>70000000</v>
      </c>
      <c r="G98" s="194">
        <v>54494467</v>
      </c>
      <c r="H98" s="194">
        <v>0</v>
      </c>
      <c r="I98" s="194">
        <v>0</v>
      </c>
    </row>
    <row r="99" spans="1:9" ht="15">
      <c r="A99" s="193">
        <v>5628</v>
      </c>
      <c r="B99" s="70" t="s">
        <v>170</v>
      </c>
      <c r="C99" s="70" t="s">
        <v>255</v>
      </c>
      <c r="D99" s="194">
        <v>146955270</v>
      </c>
      <c r="E99" s="194">
        <v>89642715</v>
      </c>
      <c r="F99" s="194">
        <v>0</v>
      </c>
      <c r="G99" s="194">
        <v>57312555</v>
      </c>
      <c r="H99" s="194">
        <v>0</v>
      </c>
      <c r="I99" s="194">
        <v>0</v>
      </c>
    </row>
    <row r="100" spans="1:9" ht="15">
      <c r="A100" s="193">
        <v>5631</v>
      </c>
      <c r="B100" s="70" t="s">
        <v>170</v>
      </c>
      <c r="C100" s="70" t="s">
        <v>256</v>
      </c>
      <c r="D100" s="194">
        <v>48149295</v>
      </c>
      <c r="E100" s="194">
        <v>29371070</v>
      </c>
      <c r="F100" s="194">
        <v>0</v>
      </c>
      <c r="G100" s="194">
        <v>0</v>
      </c>
      <c r="H100" s="194">
        <v>0</v>
      </c>
      <c r="I100" s="194">
        <v>18778225</v>
      </c>
    </row>
    <row r="101" spans="1:9" ht="15">
      <c r="A101" s="193">
        <v>5642</v>
      </c>
      <c r="B101" s="70" t="s">
        <v>170</v>
      </c>
      <c r="C101" s="70" t="s">
        <v>257</v>
      </c>
      <c r="D101" s="194">
        <v>206556340</v>
      </c>
      <c r="E101" s="194">
        <v>125999367</v>
      </c>
      <c r="F101" s="194">
        <v>0</v>
      </c>
      <c r="G101" s="194">
        <v>80556973</v>
      </c>
      <c r="H101" s="194">
        <v>0</v>
      </c>
      <c r="I101" s="194">
        <v>0</v>
      </c>
    </row>
    <row r="102" spans="1:9" ht="15">
      <c r="A102" s="193">
        <v>5647</v>
      </c>
      <c r="B102" s="70" t="s">
        <v>170</v>
      </c>
      <c r="C102" s="70" t="s">
        <v>258</v>
      </c>
      <c r="D102" s="194">
        <v>68273133</v>
      </c>
      <c r="E102" s="194">
        <v>41646611</v>
      </c>
      <c r="F102" s="194">
        <v>0</v>
      </c>
      <c r="G102" s="194">
        <v>0</v>
      </c>
      <c r="H102" s="194">
        <v>26626522</v>
      </c>
      <c r="I102" s="194">
        <v>0</v>
      </c>
    </row>
    <row r="103" spans="1:9" ht="15">
      <c r="A103" s="193">
        <v>5649</v>
      </c>
      <c r="B103" s="70" t="s">
        <v>170</v>
      </c>
      <c r="C103" s="70" t="s">
        <v>259</v>
      </c>
      <c r="D103" s="194">
        <v>134633360</v>
      </c>
      <c r="E103" s="194">
        <v>82126350</v>
      </c>
      <c r="F103" s="194">
        <v>1682000</v>
      </c>
      <c r="G103" s="194">
        <v>50825010</v>
      </c>
      <c r="H103" s="194">
        <v>0</v>
      </c>
      <c r="I103" s="194">
        <v>0</v>
      </c>
    </row>
    <row r="104" spans="1:9" ht="15">
      <c r="A104" s="193">
        <v>5652</v>
      </c>
      <c r="B104" s="70" t="s">
        <v>170</v>
      </c>
      <c r="C104" s="70" t="s">
        <v>260</v>
      </c>
      <c r="D104" s="194">
        <v>79767974</v>
      </c>
      <c r="E104" s="194">
        <v>48658464</v>
      </c>
      <c r="F104" s="194">
        <v>0</v>
      </c>
      <c r="G104" s="194">
        <v>0</v>
      </c>
      <c r="H104" s="194">
        <v>31109510</v>
      </c>
      <c r="I104" s="194">
        <v>0</v>
      </c>
    </row>
    <row r="105" spans="1:9" ht="15">
      <c r="A105" s="193">
        <v>5656</v>
      </c>
      <c r="B105" s="70" t="s">
        <v>170</v>
      </c>
      <c r="C105" s="70" t="s">
        <v>261</v>
      </c>
      <c r="D105" s="194">
        <v>108207751</v>
      </c>
      <c r="E105" s="194">
        <v>66006728</v>
      </c>
      <c r="F105" s="194">
        <v>1682000</v>
      </c>
      <c r="G105" s="194">
        <v>0</v>
      </c>
      <c r="H105" s="194">
        <v>40519023</v>
      </c>
      <c r="I105" s="194">
        <v>0</v>
      </c>
    </row>
    <row r="106" spans="1:9" ht="15">
      <c r="A106" s="193">
        <v>5658</v>
      </c>
      <c r="B106" s="70" t="s">
        <v>170</v>
      </c>
      <c r="C106" s="70" t="s">
        <v>262</v>
      </c>
      <c r="D106" s="194">
        <v>21935735</v>
      </c>
      <c r="E106" s="194">
        <v>13380798</v>
      </c>
      <c r="F106" s="194">
        <v>0</v>
      </c>
      <c r="G106" s="194">
        <v>0</v>
      </c>
      <c r="H106" s="194">
        <v>0</v>
      </c>
      <c r="I106" s="194">
        <v>8554937</v>
      </c>
    </row>
    <row r="107" spans="1:9" ht="15">
      <c r="A107" s="193">
        <v>5659</v>
      </c>
      <c r="B107" s="70" t="s">
        <v>170</v>
      </c>
      <c r="C107" s="70" t="s">
        <v>263</v>
      </c>
      <c r="D107" s="194">
        <v>621816424</v>
      </c>
      <c r="E107" s="194">
        <v>379308019</v>
      </c>
      <c r="F107" s="194">
        <v>1682000</v>
      </c>
      <c r="G107" s="194">
        <v>240826405</v>
      </c>
      <c r="H107" s="194">
        <v>0</v>
      </c>
      <c r="I107" s="194">
        <v>0</v>
      </c>
    </row>
    <row r="108" spans="1:9" ht="15">
      <c r="A108" s="193">
        <v>5660</v>
      </c>
      <c r="B108" s="70" t="s">
        <v>170</v>
      </c>
      <c r="C108" s="70" t="s">
        <v>264</v>
      </c>
      <c r="D108" s="194">
        <v>98770896</v>
      </c>
      <c r="E108" s="194">
        <v>60250247</v>
      </c>
      <c r="F108" s="194">
        <v>0</v>
      </c>
      <c r="G108" s="194">
        <v>0</v>
      </c>
      <c r="H108" s="194">
        <v>38520649</v>
      </c>
      <c r="I108" s="194">
        <v>0</v>
      </c>
    </row>
    <row r="109" spans="1:9" ht="15">
      <c r="A109" s="193">
        <v>5664</v>
      </c>
      <c r="B109" s="70" t="s">
        <v>170</v>
      </c>
      <c r="C109" s="70" t="s">
        <v>265</v>
      </c>
      <c r="D109" s="194">
        <v>117564746</v>
      </c>
      <c r="E109" s="194">
        <v>71714495</v>
      </c>
      <c r="F109" s="194">
        <v>0</v>
      </c>
      <c r="G109" s="194">
        <v>0</v>
      </c>
      <c r="H109" s="194">
        <v>45850251</v>
      </c>
      <c r="I109" s="194">
        <v>0</v>
      </c>
    </row>
    <row r="110" spans="1:9" ht="15">
      <c r="A110" s="193">
        <v>5665</v>
      </c>
      <c r="B110" s="70" t="s">
        <v>170</v>
      </c>
      <c r="C110" s="70" t="s">
        <v>266</v>
      </c>
      <c r="D110" s="194">
        <v>797561627</v>
      </c>
      <c r="E110" s="194">
        <v>486512592</v>
      </c>
      <c r="F110" s="194">
        <v>1682000</v>
      </c>
      <c r="G110" s="194">
        <v>309367035</v>
      </c>
      <c r="H110" s="194">
        <v>0</v>
      </c>
      <c r="I110" s="194">
        <v>0</v>
      </c>
    </row>
    <row r="111" spans="1:9" ht="15">
      <c r="A111" s="193">
        <v>5667</v>
      </c>
      <c r="B111" s="70" t="s">
        <v>170</v>
      </c>
      <c r="C111" s="70" t="s">
        <v>267</v>
      </c>
      <c r="D111" s="194">
        <v>100505921</v>
      </c>
      <c r="E111" s="194">
        <v>61308612</v>
      </c>
      <c r="F111" s="194">
        <v>1682000</v>
      </c>
      <c r="G111" s="194">
        <v>0</v>
      </c>
      <c r="H111" s="194">
        <v>37515309</v>
      </c>
      <c r="I111" s="194">
        <v>0</v>
      </c>
    </row>
    <row r="112" spans="1:9" ht="15">
      <c r="A112" s="193">
        <v>5670</v>
      </c>
      <c r="B112" s="70" t="s">
        <v>170</v>
      </c>
      <c r="C112" s="70" t="s">
        <v>268</v>
      </c>
      <c r="D112" s="194">
        <v>180866954</v>
      </c>
      <c r="E112" s="194">
        <v>110328842</v>
      </c>
      <c r="F112" s="194">
        <v>0</v>
      </c>
      <c r="G112" s="194">
        <v>70538112</v>
      </c>
      <c r="H112" s="194">
        <v>0</v>
      </c>
      <c r="I112" s="194">
        <v>0</v>
      </c>
    </row>
    <row r="113" spans="1:9" ht="15">
      <c r="A113" s="193">
        <v>5674</v>
      </c>
      <c r="B113" s="70" t="s">
        <v>170</v>
      </c>
      <c r="C113" s="70" t="s">
        <v>269</v>
      </c>
      <c r="D113" s="194">
        <v>123166032</v>
      </c>
      <c r="E113" s="194">
        <v>75131280</v>
      </c>
      <c r="F113" s="194">
        <v>0</v>
      </c>
      <c r="G113" s="194">
        <v>0</v>
      </c>
      <c r="H113" s="194">
        <v>48034752</v>
      </c>
      <c r="I113" s="194">
        <v>0</v>
      </c>
    </row>
    <row r="114" spans="1:9" ht="15">
      <c r="A114" s="193">
        <v>5679</v>
      </c>
      <c r="B114" s="70" t="s">
        <v>170</v>
      </c>
      <c r="C114" s="70" t="s">
        <v>270</v>
      </c>
      <c r="D114" s="194">
        <v>166117287</v>
      </c>
      <c r="E114" s="194">
        <v>101331545</v>
      </c>
      <c r="F114" s="194">
        <v>1682000</v>
      </c>
      <c r="G114" s="194">
        <v>63103742</v>
      </c>
      <c r="H114" s="194">
        <v>0</v>
      </c>
      <c r="I114" s="194">
        <v>0</v>
      </c>
    </row>
    <row r="115" spans="1:9" ht="15">
      <c r="A115" s="193">
        <v>5686</v>
      </c>
      <c r="B115" s="70" t="s">
        <v>170</v>
      </c>
      <c r="C115" s="70" t="s">
        <v>271</v>
      </c>
      <c r="D115" s="194">
        <v>192077271</v>
      </c>
      <c r="E115" s="194">
        <v>117167135</v>
      </c>
      <c r="F115" s="194">
        <v>0</v>
      </c>
      <c r="G115" s="194">
        <v>74910136</v>
      </c>
      <c r="H115" s="194">
        <v>0</v>
      </c>
      <c r="I115" s="194">
        <v>0</v>
      </c>
    </row>
    <row r="116" spans="1:9" ht="15">
      <c r="A116" s="193">
        <v>5690</v>
      </c>
      <c r="B116" s="70" t="s">
        <v>170</v>
      </c>
      <c r="C116" s="70" t="s">
        <v>272</v>
      </c>
      <c r="D116" s="194">
        <v>87380743</v>
      </c>
      <c r="E116" s="194">
        <v>53302253</v>
      </c>
      <c r="F116" s="194">
        <v>0</v>
      </c>
      <c r="G116" s="194">
        <v>0</v>
      </c>
      <c r="H116" s="194">
        <v>34078490</v>
      </c>
      <c r="I116" s="194">
        <v>0</v>
      </c>
    </row>
    <row r="117" spans="1:9" ht="15">
      <c r="A117" s="193">
        <v>5697</v>
      </c>
      <c r="B117" s="70" t="s">
        <v>170</v>
      </c>
      <c r="C117" s="70" t="s">
        <v>273</v>
      </c>
      <c r="D117" s="194">
        <v>124314451</v>
      </c>
      <c r="E117" s="194">
        <v>75831815</v>
      </c>
      <c r="F117" s="194">
        <v>0</v>
      </c>
      <c r="G117" s="194">
        <v>0</v>
      </c>
      <c r="H117" s="194">
        <v>48482636</v>
      </c>
      <c r="I117" s="194">
        <v>0</v>
      </c>
    </row>
    <row r="118" spans="1:9" ht="15">
      <c r="A118" s="193">
        <v>5736</v>
      </c>
      <c r="B118" s="70" t="s">
        <v>170</v>
      </c>
      <c r="C118" s="70" t="s">
        <v>274</v>
      </c>
      <c r="D118" s="194">
        <v>453362548</v>
      </c>
      <c r="E118" s="194">
        <v>276551154</v>
      </c>
      <c r="F118" s="194">
        <v>3990400</v>
      </c>
      <c r="G118" s="194">
        <v>172820994</v>
      </c>
      <c r="H118" s="194">
        <v>0</v>
      </c>
      <c r="I118" s="194">
        <v>0</v>
      </c>
    </row>
    <row r="119" spans="1:9" ht="15">
      <c r="A119" s="193">
        <v>5756</v>
      </c>
      <c r="B119" s="70" t="s">
        <v>170</v>
      </c>
      <c r="C119" s="70" t="s">
        <v>275</v>
      </c>
      <c r="D119" s="194">
        <v>300064742</v>
      </c>
      <c r="E119" s="194">
        <v>183039493</v>
      </c>
      <c r="F119" s="194">
        <v>2308400</v>
      </c>
      <c r="G119" s="194">
        <v>114716849</v>
      </c>
      <c r="H119" s="194">
        <v>0</v>
      </c>
      <c r="I119" s="194">
        <v>0</v>
      </c>
    </row>
    <row r="120" spans="1:9" ht="15">
      <c r="A120" s="193">
        <v>5761</v>
      </c>
      <c r="B120" s="70" t="s">
        <v>170</v>
      </c>
      <c r="C120" s="70" t="s">
        <v>276</v>
      </c>
      <c r="D120" s="194">
        <v>115309119</v>
      </c>
      <c r="E120" s="194">
        <v>70338563</v>
      </c>
      <c r="F120" s="194">
        <v>0</v>
      </c>
      <c r="G120" s="194">
        <v>0</v>
      </c>
      <c r="H120" s="194">
        <v>44970556</v>
      </c>
      <c r="I120" s="194">
        <v>0</v>
      </c>
    </row>
    <row r="121" spans="1:9" ht="15">
      <c r="A121" s="193">
        <v>5789</v>
      </c>
      <c r="B121" s="70" t="s">
        <v>170</v>
      </c>
      <c r="C121" s="70" t="s">
        <v>277</v>
      </c>
      <c r="D121" s="194">
        <v>94231543</v>
      </c>
      <c r="E121" s="194">
        <v>57481241</v>
      </c>
      <c r="F121" s="194">
        <v>0</v>
      </c>
      <c r="G121" s="194">
        <v>0</v>
      </c>
      <c r="H121" s="194">
        <v>36750302</v>
      </c>
      <c r="I121" s="194">
        <v>0</v>
      </c>
    </row>
    <row r="122" spans="1:9" ht="15">
      <c r="A122" s="193">
        <v>5790</v>
      </c>
      <c r="B122" s="70" t="s">
        <v>170</v>
      </c>
      <c r="C122" s="70" t="s">
        <v>278</v>
      </c>
      <c r="D122" s="194">
        <v>825240815</v>
      </c>
      <c r="E122" s="194">
        <v>503396897</v>
      </c>
      <c r="F122" s="194">
        <v>1682000</v>
      </c>
      <c r="G122" s="194">
        <v>320161918</v>
      </c>
      <c r="H122" s="194">
        <v>0</v>
      </c>
      <c r="I122" s="194">
        <v>0</v>
      </c>
    </row>
    <row r="123" spans="1:9" ht="15">
      <c r="A123" s="193">
        <v>5792</v>
      </c>
      <c r="B123" s="70" t="s">
        <v>170</v>
      </c>
      <c r="C123" s="70" t="s">
        <v>279</v>
      </c>
      <c r="D123" s="194">
        <v>81059221</v>
      </c>
      <c r="E123" s="194">
        <v>49446125</v>
      </c>
      <c r="F123" s="194">
        <v>0</v>
      </c>
      <c r="G123" s="194">
        <v>0</v>
      </c>
      <c r="H123" s="194">
        <v>31613096</v>
      </c>
      <c r="I123" s="194">
        <v>0</v>
      </c>
    </row>
    <row r="124" spans="1:9" ht="15">
      <c r="A124" s="193">
        <v>5809</v>
      </c>
      <c r="B124" s="70" t="s">
        <v>170</v>
      </c>
      <c r="C124" s="70" t="s">
        <v>280</v>
      </c>
      <c r="D124" s="194">
        <v>81529486</v>
      </c>
      <c r="E124" s="194">
        <v>49732986</v>
      </c>
      <c r="F124" s="194">
        <v>0</v>
      </c>
      <c r="G124" s="194">
        <v>0</v>
      </c>
      <c r="H124" s="194">
        <v>31796500</v>
      </c>
      <c r="I124" s="194">
        <v>0</v>
      </c>
    </row>
    <row r="125" spans="1:9" ht="15">
      <c r="A125" s="193">
        <v>5819</v>
      </c>
      <c r="B125" s="70" t="s">
        <v>170</v>
      </c>
      <c r="C125" s="70" t="s">
        <v>281</v>
      </c>
      <c r="D125" s="194">
        <v>90642030</v>
      </c>
      <c r="E125" s="194">
        <v>55291638</v>
      </c>
      <c r="F125" s="194">
        <v>0</v>
      </c>
      <c r="G125" s="194">
        <v>0</v>
      </c>
      <c r="H125" s="194">
        <v>35350392</v>
      </c>
      <c r="I125" s="194">
        <v>0</v>
      </c>
    </row>
    <row r="126" spans="1:9" ht="15">
      <c r="A126" s="193">
        <v>5837</v>
      </c>
      <c r="B126" s="70" t="s">
        <v>170</v>
      </c>
      <c r="C126" s="70" t="s">
        <v>282</v>
      </c>
      <c r="D126" s="194">
        <v>3018875801</v>
      </c>
      <c r="E126" s="194">
        <v>1841514239</v>
      </c>
      <c r="F126" s="194">
        <v>73990400</v>
      </c>
      <c r="G126" s="194">
        <v>1103371162</v>
      </c>
      <c r="H126" s="194">
        <v>0</v>
      </c>
      <c r="I126" s="194">
        <v>0</v>
      </c>
    </row>
    <row r="127" spans="1:9" ht="15">
      <c r="A127" s="193">
        <v>5842</v>
      </c>
      <c r="B127" s="70" t="s">
        <v>170</v>
      </c>
      <c r="C127" s="70" t="s">
        <v>283</v>
      </c>
      <c r="D127" s="194">
        <v>147558775</v>
      </c>
      <c r="E127" s="194">
        <v>90010853</v>
      </c>
      <c r="F127" s="194">
        <v>0</v>
      </c>
      <c r="G127" s="194">
        <v>57547922</v>
      </c>
      <c r="H127" s="194">
        <v>0</v>
      </c>
      <c r="I127" s="194">
        <v>0</v>
      </c>
    </row>
    <row r="128" spans="1:9" ht="15">
      <c r="A128" s="193">
        <v>5847</v>
      </c>
      <c r="B128" s="70" t="s">
        <v>170</v>
      </c>
      <c r="C128" s="70" t="s">
        <v>284</v>
      </c>
      <c r="D128" s="194">
        <v>472319704</v>
      </c>
      <c r="E128" s="194">
        <v>288115019</v>
      </c>
      <c r="F128" s="194">
        <v>2308400</v>
      </c>
      <c r="G128" s="194">
        <v>181896285</v>
      </c>
      <c r="H128" s="194">
        <v>0</v>
      </c>
      <c r="I128" s="194">
        <v>0</v>
      </c>
    </row>
    <row r="129" spans="1:9" ht="15">
      <c r="A129" s="193">
        <v>5854</v>
      </c>
      <c r="B129" s="70" t="s">
        <v>170</v>
      </c>
      <c r="C129" s="70" t="s">
        <v>285</v>
      </c>
      <c r="D129" s="194">
        <v>342386951</v>
      </c>
      <c r="E129" s="194">
        <v>208856040</v>
      </c>
      <c r="F129" s="194">
        <v>0</v>
      </c>
      <c r="G129" s="194">
        <v>133530911</v>
      </c>
      <c r="H129" s="194">
        <v>0</v>
      </c>
      <c r="I129" s="194">
        <v>0</v>
      </c>
    </row>
    <row r="130" spans="1:9" ht="15">
      <c r="A130" s="193">
        <v>5856</v>
      </c>
      <c r="B130" s="70" t="s">
        <v>170</v>
      </c>
      <c r="C130" s="70" t="s">
        <v>286</v>
      </c>
      <c r="D130" s="194">
        <v>43653971</v>
      </c>
      <c r="E130" s="194">
        <v>26628922</v>
      </c>
      <c r="F130" s="194">
        <v>0</v>
      </c>
      <c r="G130" s="194">
        <v>0</v>
      </c>
      <c r="H130" s="194">
        <v>0</v>
      </c>
      <c r="I130" s="194">
        <v>17025049</v>
      </c>
    </row>
    <row r="131" spans="1:9" ht="15">
      <c r="A131" s="193">
        <v>5858</v>
      </c>
      <c r="B131" s="70" t="s">
        <v>170</v>
      </c>
      <c r="C131" s="70" t="s">
        <v>287</v>
      </c>
      <c r="D131" s="194">
        <v>148482086</v>
      </c>
      <c r="E131" s="194">
        <v>90574072</v>
      </c>
      <c r="F131" s="194">
        <v>1682000</v>
      </c>
      <c r="G131" s="194">
        <v>56226014</v>
      </c>
      <c r="H131" s="194">
        <v>0</v>
      </c>
      <c r="I131" s="194">
        <v>0</v>
      </c>
    </row>
    <row r="132" spans="1:9" ht="15">
      <c r="A132" s="193">
        <v>5861</v>
      </c>
      <c r="B132" s="70" t="s">
        <v>170</v>
      </c>
      <c r="C132" s="70" t="s">
        <v>288</v>
      </c>
      <c r="D132" s="194">
        <v>74396117</v>
      </c>
      <c r="E132" s="194">
        <v>45381631</v>
      </c>
      <c r="F132" s="194">
        <v>0</v>
      </c>
      <c r="G132" s="194">
        <v>0</v>
      </c>
      <c r="H132" s="194">
        <v>29014486</v>
      </c>
      <c r="I132" s="194">
        <v>0</v>
      </c>
    </row>
    <row r="133" spans="1:9" ht="15">
      <c r="A133" s="193">
        <v>5873</v>
      </c>
      <c r="B133" s="70" t="s">
        <v>170</v>
      </c>
      <c r="C133" s="70" t="s">
        <v>289</v>
      </c>
      <c r="D133" s="194">
        <v>102193692</v>
      </c>
      <c r="E133" s="194">
        <v>62338152</v>
      </c>
      <c r="F133" s="194">
        <v>3990400</v>
      </c>
      <c r="G133" s="194">
        <v>0</v>
      </c>
      <c r="H133" s="194">
        <v>35865140</v>
      </c>
      <c r="I133" s="194">
        <v>0</v>
      </c>
    </row>
    <row r="134" spans="1:9" ht="15">
      <c r="A134" s="193">
        <v>5885</v>
      </c>
      <c r="B134" s="70" t="s">
        <v>170</v>
      </c>
      <c r="C134" s="70" t="s">
        <v>290</v>
      </c>
      <c r="D134" s="194">
        <v>116612013</v>
      </c>
      <c r="E134" s="194">
        <v>71133328</v>
      </c>
      <c r="F134" s="194">
        <v>0</v>
      </c>
      <c r="G134" s="194">
        <v>0</v>
      </c>
      <c r="H134" s="194">
        <v>45478685</v>
      </c>
      <c r="I134" s="194">
        <v>0</v>
      </c>
    </row>
    <row r="135" spans="1:9" ht="15">
      <c r="A135" s="193">
        <v>5887</v>
      </c>
      <c r="B135" s="70" t="s">
        <v>170</v>
      </c>
      <c r="C135" s="70" t="s">
        <v>291</v>
      </c>
      <c r="D135" s="194">
        <v>351241395</v>
      </c>
      <c r="E135" s="194">
        <v>214257251</v>
      </c>
      <c r="F135" s="194">
        <v>0</v>
      </c>
      <c r="G135" s="194">
        <v>136984144</v>
      </c>
      <c r="H135" s="194">
        <v>0</v>
      </c>
      <c r="I135" s="194">
        <v>0</v>
      </c>
    </row>
    <row r="136" spans="1:9" ht="15">
      <c r="A136" s="193">
        <v>5890</v>
      </c>
      <c r="B136" s="70" t="s">
        <v>170</v>
      </c>
      <c r="C136" s="70" t="s">
        <v>292</v>
      </c>
      <c r="D136" s="194">
        <v>232988155</v>
      </c>
      <c r="E136" s="194">
        <v>142122775</v>
      </c>
      <c r="F136" s="194">
        <v>0</v>
      </c>
      <c r="G136" s="194">
        <v>90865380</v>
      </c>
      <c r="H136" s="194">
        <v>0</v>
      </c>
      <c r="I136" s="194">
        <v>0</v>
      </c>
    </row>
    <row r="137" spans="1:9" ht="15">
      <c r="A137" s="193">
        <v>5893</v>
      </c>
      <c r="B137" s="70" t="s">
        <v>170</v>
      </c>
      <c r="C137" s="70" t="s">
        <v>293</v>
      </c>
      <c r="D137" s="194">
        <v>265344790</v>
      </c>
      <c r="E137" s="194">
        <v>161860322</v>
      </c>
      <c r="F137" s="194">
        <v>1682000</v>
      </c>
      <c r="G137" s="194">
        <v>101802468</v>
      </c>
      <c r="H137" s="194">
        <v>0</v>
      </c>
      <c r="I137" s="194">
        <v>0</v>
      </c>
    </row>
    <row r="138" spans="1:9" ht="15">
      <c r="A138" s="193">
        <v>5895</v>
      </c>
      <c r="B138" s="70" t="s">
        <v>170</v>
      </c>
      <c r="C138" s="70" t="s">
        <v>294</v>
      </c>
      <c r="D138" s="194">
        <v>587298242</v>
      </c>
      <c r="E138" s="194">
        <v>358251928</v>
      </c>
      <c r="F138" s="194">
        <v>1682000</v>
      </c>
      <c r="G138" s="194">
        <v>227364314</v>
      </c>
      <c r="H138" s="194">
        <v>0</v>
      </c>
      <c r="I138" s="194">
        <v>0</v>
      </c>
    </row>
    <row r="139" spans="1:9" ht="15">
      <c r="A139" s="193">
        <v>81001</v>
      </c>
      <c r="B139" s="70" t="s">
        <v>295</v>
      </c>
      <c r="C139" s="70" t="s">
        <v>295</v>
      </c>
      <c r="D139" s="194">
        <v>1020357216</v>
      </c>
      <c r="E139" s="194">
        <v>622417902</v>
      </c>
      <c r="F139" s="194">
        <v>0</v>
      </c>
      <c r="G139" s="194">
        <v>397939314</v>
      </c>
      <c r="H139" s="194">
        <v>0</v>
      </c>
      <c r="I139" s="194">
        <v>0</v>
      </c>
    </row>
    <row r="140" spans="1:9" ht="15">
      <c r="A140" s="193">
        <v>81065</v>
      </c>
      <c r="B140" s="70" t="s">
        <v>295</v>
      </c>
      <c r="C140" s="70" t="s">
        <v>296</v>
      </c>
      <c r="D140" s="194">
        <v>566754958</v>
      </c>
      <c r="E140" s="194">
        <v>345720524</v>
      </c>
      <c r="F140" s="194">
        <v>0</v>
      </c>
      <c r="G140" s="194">
        <v>221034434</v>
      </c>
      <c r="H140" s="194">
        <v>0</v>
      </c>
      <c r="I140" s="194">
        <v>0</v>
      </c>
    </row>
    <row r="141" spans="1:9" ht="15">
      <c r="A141" s="193">
        <v>81220</v>
      </c>
      <c r="B141" s="70" t="s">
        <v>295</v>
      </c>
      <c r="C141" s="70" t="s">
        <v>297</v>
      </c>
      <c r="D141" s="194">
        <v>67923176</v>
      </c>
      <c r="E141" s="194">
        <v>41433137</v>
      </c>
      <c r="F141" s="194">
        <v>0</v>
      </c>
      <c r="G141" s="194">
        <v>0</v>
      </c>
      <c r="H141" s="194">
        <v>26490039</v>
      </c>
      <c r="I141" s="194">
        <v>0</v>
      </c>
    </row>
    <row r="142" spans="1:9" ht="15">
      <c r="A142" s="193">
        <v>81300</v>
      </c>
      <c r="B142" s="70" t="s">
        <v>295</v>
      </c>
      <c r="C142" s="70" t="s">
        <v>298</v>
      </c>
      <c r="D142" s="194">
        <v>827143915</v>
      </c>
      <c r="E142" s="194">
        <v>504557788</v>
      </c>
      <c r="F142" s="194">
        <v>0</v>
      </c>
      <c r="G142" s="194">
        <v>322586127</v>
      </c>
      <c r="H142" s="194">
        <v>0</v>
      </c>
      <c r="I142" s="194">
        <v>0</v>
      </c>
    </row>
    <row r="143" spans="1:9" ht="15">
      <c r="A143" s="193">
        <v>81591</v>
      </c>
      <c r="B143" s="70" t="s">
        <v>295</v>
      </c>
      <c r="C143" s="70" t="s">
        <v>299</v>
      </c>
      <c r="D143" s="194">
        <v>48253064</v>
      </c>
      <c r="E143" s="194">
        <v>29434369</v>
      </c>
      <c r="F143" s="194">
        <v>0</v>
      </c>
      <c r="G143" s="194">
        <v>0</v>
      </c>
      <c r="H143" s="194">
        <v>0</v>
      </c>
      <c r="I143" s="194">
        <v>18818695</v>
      </c>
    </row>
    <row r="144" spans="1:9" ht="15">
      <c r="A144" s="193">
        <v>81736</v>
      </c>
      <c r="B144" s="70" t="s">
        <v>295</v>
      </c>
      <c r="C144" s="70" t="s">
        <v>300</v>
      </c>
      <c r="D144" s="194">
        <v>534785984</v>
      </c>
      <c r="E144" s="194">
        <v>326219450</v>
      </c>
      <c r="F144" s="194">
        <v>0</v>
      </c>
      <c r="G144" s="194">
        <v>208566534</v>
      </c>
      <c r="H144" s="194">
        <v>0</v>
      </c>
      <c r="I144" s="194">
        <v>0</v>
      </c>
    </row>
    <row r="145" spans="1:9" ht="15">
      <c r="A145" s="193">
        <v>81794</v>
      </c>
      <c r="B145" s="70" t="s">
        <v>295</v>
      </c>
      <c r="C145" s="70" t="s">
        <v>301</v>
      </c>
      <c r="D145" s="194">
        <v>1746503829</v>
      </c>
      <c r="E145" s="194">
        <v>1065367336</v>
      </c>
      <c r="F145" s="194">
        <v>0</v>
      </c>
      <c r="G145" s="194">
        <v>681136493</v>
      </c>
      <c r="H145" s="194">
        <v>0</v>
      </c>
      <c r="I145" s="194">
        <v>0</v>
      </c>
    </row>
    <row r="146" spans="1:9" ht="15">
      <c r="A146" s="193">
        <v>8078</v>
      </c>
      <c r="B146" s="70" t="s">
        <v>302</v>
      </c>
      <c r="C146" s="70" t="s">
        <v>303</v>
      </c>
      <c r="D146" s="194">
        <v>369749290</v>
      </c>
      <c r="E146" s="194">
        <v>225547067</v>
      </c>
      <c r="F146" s="194">
        <v>0</v>
      </c>
      <c r="G146" s="194">
        <v>144202223</v>
      </c>
      <c r="H146" s="194">
        <v>0</v>
      </c>
      <c r="I146" s="194">
        <v>0</v>
      </c>
    </row>
    <row r="147" spans="1:9" ht="15">
      <c r="A147" s="193">
        <v>8001</v>
      </c>
      <c r="B147" s="70" t="s">
        <v>302</v>
      </c>
      <c r="C147" s="70" t="s">
        <v>304</v>
      </c>
      <c r="D147" s="194">
        <v>4819709152</v>
      </c>
      <c r="E147" s="194">
        <v>2940022583</v>
      </c>
      <c r="F147" s="194">
        <v>178422400</v>
      </c>
      <c r="G147" s="194">
        <v>1701264169</v>
      </c>
      <c r="H147" s="194">
        <v>0</v>
      </c>
      <c r="I147" s="194">
        <v>0</v>
      </c>
    </row>
    <row r="148" spans="1:9" ht="15">
      <c r="A148" s="193">
        <v>8137</v>
      </c>
      <c r="B148" s="70" t="s">
        <v>302</v>
      </c>
      <c r="C148" s="70" t="s">
        <v>305</v>
      </c>
      <c r="D148" s="194">
        <v>333511820</v>
      </c>
      <c r="E148" s="194">
        <v>203442210</v>
      </c>
      <c r="F148" s="194">
        <v>0</v>
      </c>
      <c r="G148" s="194">
        <v>130069610</v>
      </c>
      <c r="H148" s="194">
        <v>0</v>
      </c>
      <c r="I148" s="194">
        <v>0</v>
      </c>
    </row>
    <row r="149" spans="1:9" ht="15">
      <c r="A149" s="193">
        <v>8141</v>
      </c>
      <c r="B149" s="70" t="s">
        <v>302</v>
      </c>
      <c r="C149" s="70" t="s">
        <v>306</v>
      </c>
      <c r="D149" s="194">
        <v>254915915</v>
      </c>
      <c r="E149" s="194">
        <v>155498708</v>
      </c>
      <c r="F149" s="194">
        <v>0</v>
      </c>
      <c r="G149" s="194">
        <v>99417207</v>
      </c>
      <c r="H149" s="194">
        <v>0</v>
      </c>
      <c r="I149" s="194">
        <v>0</v>
      </c>
    </row>
    <row r="150" spans="1:9" ht="15">
      <c r="A150" s="193">
        <v>8296</v>
      </c>
      <c r="B150" s="70" t="s">
        <v>302</v>
      </c>
      <c r="C150" s="70" t="s">
        <v>307</v>
      </c>
      <c r="D150" s="194">
        <v>407661244</v>
      </c>
      <c r="E150" s="194">
        <v>248673359</v>
      </c>
      <c r="F150" s="194">
        <v>0</v>
      </c>
      <c r="G150" s="194">
        <v>158987885</v>
      </c>
      <c r="H150" s="194">
        <v>0</v>
      </c>
      <c r="I150" s="194">
        <v>0</v>
      </c>
    </row>
    <row r="151" spans="1:9" ht="15">
      <c r="A151" s="193">
        <v>8372</v>
      </c>
      <c r="B151" s="70" t="s">
        <v>302</v>
      </c>
      <c r="C151" s="70" t="s">
        <v>308</v>
      </c>
      <c r="D151" s="194">
        <v>121339299</v>
      </c>
      <c r="E151" s="194">
        <v>74016972</v>
      </c>
      <c r="F151" s="194">
        <v>0</v>
      </c>
      <c r="G151" s="194">
        <v>0</v>
      </c>
      <c r="H151" s="194">
        <v>47322327</v>
      </c>
      <c r="I151" s="194">
        <v>0</v>
      </c>
    </row>
    <row r="152" spans="1:9" ht="15">
      <c r="A152" s="193">
        <v>8421</v>
      </c>
      <c r="B152" s="70" t="s">
        <v>302</v>
      </c>
      <c r="C152" s="70" t="s">
        <v>309</v>
      </c>
      <c r="D152" s="194">
        <v>370229983</v>
      </c>
      <c r="E152" s="194">
        <v>225840290</v>
      </c>
      <c r="F152" s="194">
        <v>0</v>
      </c>
      <c r="G152" s="194">
        <v>144389693</v>
      </c>
      <c r="H152" s="194">
        <v>0</v>
      </c>
      <c r="I152" s="194">
        <v>0</v>
      </c>
    </row>
    <row r="153" spans="1:9" ht="15">
      <c r="A153" s="193">
        <v>8433</v>
      </c>
      <c r="B153" s="70" t="s">
        <v>302</v>
      </c>
      <c r="C153" s="70" t="s">
        <v>310</v>
      </c>
      <c r="D153" s="194">
        <v>978508351</v>
      </c>
      <c r="E153" s="194">
        <v>596890094</v>
      </c>
      <c r="F153" s="194">
        <v>70000000</v>
      </c>
      <c r="G153" s="194">
        <v>311618257</v>
      </c>
      <c r="H153" s="194">
        <v>0</v>
      </c>
      <c r="I153" s="194">
        <v>0</v>
      </c>
    </row>
    <row r="154" spans="1:9" ht="15">
      <c r="A154" s="193">
        <v>8436</v>
      </c>
      <c r="B154" s="70" t="s">
        <v>302</v>
      </c>
      <c r="C154" s="70" t="s">
        <v>311</v>
      </c>
      <c r="D154" s="194">
        <v>206412848</v>
      </c>
      <c r="E154" s="194">
        <v>125911837</v>
      </c>
      <c r="F154" s="194">
        <v>0</v>
      </c>
      <c r="G154" s="194">
        <v>80501011</v>
      </c>
      <c r="H154" s="194">
        <v>0</v>
      </c>
      <c r="I154" s="194">
        <v>0</v>
      </c>
    </row>
    <row r="155" spans="1:9" ht="15">
      <c r="A155" s="193">
        <v>8520</v>
      </c>
      <c r="B155" s="70" t="s">
        <v>302</v>
      </c>
      <c r="C155" s="70" t="s">
        <v>312</v>
      </c>
      <c r="D155" s="194">
        <v>227514614</v>
      </c>
      <c r="E155" s="194">
        <v>138783915</v>
      </c>
      <c r="F155" s="194">
        <v>0</v>
      </c>
      <c r="G155" s="194">
        <v>88730699</v>
      </c>
      <c r="H155" s="194">
        <v>0</v>
      </c>
      <c r="I155" s="194">
        <v>0</v>
      </c>
    </row>
    <row r="156" spans="1:9" ht="15">
      <c r="A156" s="193">
        <v>8549</v>
      </c>
      <c r="B156" s="70" t="s">
        <v>302</v>
      </c>
      <c r="C156" s="70" t="s">
        <v>313</v>
      </c>
      <c r="D156" s="194">
        <v>81299348</v>
      </c>
      <c r="E156" s="194">
        <v>49592602</v>
      </c>
      <c r="F156" s="194">
        <v>0</v>
      </c>
      <c r="G156" s="194">
        <v>0</v>
      </c>
      <c r="H156" s="194">
        <v>31706746</v>
      </c>
      <c r="I156" s="194">
        <v>0</v>
      </c>
    </row>
    <row r="157" spans="1:9" ht="15">
      <c r="A157" s="193">
        <v>8558</v>
      </c>
      <c r="B157" s="70" t="s">
        <v>302</v>
      </c>
      <c r="C157" s="70" t="s">
        <v>314</v>
      </c>
      <c r="D157" s="194">
        <v>130506057</v>
      </c>
      <c r="E157" s="194">
        <v>79608695</v>
      </c>
      <c r="F157" s="194">
        <v>0</v>
      </c>
      <c r="G157" s="194">
        <v>50897362</v>
      </c>
      <c r="H157" s="194">
        <v>0</v>
      </c>
      <c r="I157" s="194">
        <v>0</v>
      </c>
    </row>
    <row r="158" spans="1:9" ht="15">
      <c r="A158" s="193">
        <v>8560</v>
      </c>
      <c r="B158" s="70" t="s">
        <v>302</v>
      </c>
      <c r="C158" s="70" t="s">
        <v>315</v>
      </c>
      <c r="D158" s="194">
        <v>304295858</v>
      </c>
      <c r="E158" s="194">
        <v>185620473</v>
      </c>
      <c r="F158" s="194">
        <v>0</v>
      </c>
      <c r="G158" s="194">
        <v>118675385</v>
      </c>
      <c r="H158" s="194">
        <v>0</v>
      </c>
      <c r="I158" s="194">
        <v>0</v>
      </c>
    </row>
    <row r="159" spans="1:9" ht="15">
      <c r="A159" s="193">
        <v>8573</v>
      </c>
      <c r="B159" s="70" t="s">
        <v>302</v>
      </c>
      <c r="C159" s="70" t="s">
        <v>316</v>
      </c>
      <c r="D159" s="194">
        <v>153789202</v>
      </c>
      <c r="E159" s="194">
        <v>93811413</v>
      </c>
      <c r="F159" s="194">
        <v>0</v>
      </c>
      <c r="G159" s="194">
        <v>59977789</v>
      </c>
      <c r="H159" s="194">
        <v>0</v>
      </c>
      <c r="I159" s="194">
        <v>0</v>
      </c>
    </row>
    <row r="160" spans="1:9" ht="15">
      <c r="A160" s="193">
        <v>8606</v>
      </c>
      <c r="B160" s="70" t="s">
        <v>302</v>
      </c>
      <c r="C160" s="70" t="s">
        <v>317</v>
      </c>
      <c r="D160" s="194">
        <v>381177803</v>
      </c>
      <c r="E160" s="194">
        <v>232518460</v>
      </c>
      <c r="F160" s="194">
        <v>0</v>
      </c>
      <c r="G160" s="194">
        <v>148659343</v>
      </c>
      <c r="H160" s="194">
        <v>0</v>
      </c>
      <c r="I160" s="194">
        <v>0</v>
      </c>
    </row>
    <row r="161" spans="1:9" ht="15">
      <c r="A161" s="193">
        <v>8634</v>
      </c>
      <c r="B161" s="70" t="s">
        <v>302</v>
      </c>
      <c r="C161" s="70" t="s">
        <v>318</v>
      </c>
      <c r="D161" s="194">
        <v>275219065</v>
      </c>
      <c r="E161" s="194">
        <v>167883630</v>
      </c>
      <c r="F161" s="194">
        <v>0</v>
      </c>
      <c r="G161" s="194">
        <v>107335435</v>
      </c>
      <c r="H161" s="194">
        <v>0</v>
      </c>
      <c r="I161" s="194">
        <v>0</v>
      </c>
    </row>
    <row r="162" spans="1:9" ht="15">
      <c r="A162" s="193">
        <v>8638</v>
      </c>
      <c r="B162" s="70" t="s">
        <v>302</v>
      </c>
      <c r="C162" s="70" t="s">
        <v>255</v>
      </c>
      <c r="D162" s="194">
        <v>1034971193</v>
      </c>
      <c r="E162" s="194">
        <v>631332428</v>
      </c>
      <c r="F162" s="194">
        <v>70000000</v>
      </c>
      <c r="G162" s="194">
        <v>333638765</v>
      </c>
      <c r="H162" s="194">
        <v>0</v>
      </c>
      <c r="I162" s="194">
        <v>0</v>
      </c>
    </row>
    <row r="163" spans="1:9" ht="15">
      <c r="A163" s="193">
        <v>8675</v>
      </c>
      <c r="B163" s="70" t="s">
        <v>302</v>
      </c>
      <c r="C163" s="70" t="s">
        <v>319</v>
      </c>
      <c r="D163" s="194">
        <v>208115461</v>
      </c>
      <c r="E163" s="194">
        <v>126950431</v>
      </c>
      <c r="F163" s="194">
        <v>0</v>
      </c>
      <c r="G163" s="194">
        <v>81165030</v>
      </c>
      <c r="H163" s="194">
        <v>0</v>
      </c>
      <c r="I163" s="194">
        <v>0</v>
      </c>
    </row>
    <row r="164" spans="1:9" ht="15">
      <c r="A164" s="193">
        <v>8685</v>
      </c>
      <c r="B164" s="70" t="s">
        <v>302</v>
      </c>
      <c r="C164" s="70" t="s">
        <v>320</v>
      </c>
      <c r="D164" s="194">
        <v>187495244</v>
      </c>
      <c r="E164" s="194">
        <v>114372099</v>
      </c>
      <c r="F164" s="194">
        <v>0</v>
      </c>
      <c r="G164" s="194">
        <v>73123145</v>
      </c>
      <c r="H164" s="194">
        <v>0</v>
      </c>
      <c r="I164" s="194">
        <v>0</v>
      </c>
    </row>
    <row r="165" spans="1:9" ht="15">
      <c r="A165" s="193">
        <v>8758</v>
      </c>
      <c r="B165" s="70" t="s">
        <v>302</v>
      </c>
      <c r="C165" s="70" t="s">
        <v>321</v>
      </c>
      <c r="D165" s="194">
        <v>3332698169</v>
      </c>
      <c r="E165" s="194">
        <v>2032945883</v>
      </c>
      <c r="F165" s="194">
        <v>79140800</v>
      </c>
      <c r="G165" s="194">
        <v>1220611486</v>
      </c>
      <c r="H165" s="194">
        <v>0</v>
      </c>
      <c r="I165" s="194">
        <v>0</v>
      </c>
    </row>
    <row r="166" spans="1:9" ht="15">
      <c r="A166" s="193">
        <v>8770</v>
      </c>
      <c r="B166" s="70" t="s">
        <v>302</v>
      </c>
      <c r="C166" s="70" t="s">
        <v>322</v>
      </c>
      <c r="D166" s="194">
        <v>121408973</v>
      </c>
      <c r="E166" s="194">
        <v>74059474</v>
      </c>
      <c r="F166" s="194">
        <v>0</v>
      </c>
      <c r="G166" s="194">
        <v>0</v>
      </c>
      <c r="H166" s="194">
        <v>47349499</v>
      </c>
      <c r="I166" s="194">
        <v>0</v>
      </c>
    </row>
    <row r="167" spans="1:9" ht="15">
      <c r="A167" s="193">
        <v>8832</v>
      </c>
      <c r="B167" s="70" t="s">
        <v>302</v>
      </c>
      <c r="C167" s="70" t="s">
        <v>323</v>
      </c>
      <c r="D167" s="194">
        <v>97916415</v>
      </c>
      <c r="E167" s="194">
        <v>59729013</v>
      </c>
      <c r="F167" s="194">
        <v>0</v>
      </c>
      <c r="G167" s="194">
        <v>0</v>
      </c>
      <c r="H167" s="194">
        <v>38187402</v>
      </c>
      <c r="I167" s="194">
        <v>0</v>
      </c>
    </row>
    <row r="168" spans="1:9" ht="15">
      <c r="A168" s="193">
        <v>8849</v>
      </c>
      <c r="B168" s="70" t="s">
        <v>302</v>
      </c>
      <c r="C168" s="70" t="s">
        <v>324</v>
      </c>
      <c r="D168" s="194">
        <v>105836579</v>
      </c>
      <c r="E168" s="194">
        <v>64560313</v>
      </c>
      <c r="F168" s="194">
        <v>0</v>
      </c>
      <c r="G168" s="194">
        <v>0</v>
      </c>
      <c r="H168" s="194">
        <v>41276266</v>
      </c>
      <c r="I168" s="194">
        <v>0</v>
      </c>
    </row>
    <row r="169" spans="1:9" ht="15">
      <c r="A169" s="193">
        <v>11001</v>
      </c>
      <c r="B169" s="70" t="s">
        <v>325</v>
      </c>
      <c r="C169" s="70" t="s">
        <v>326</v>
      </c>
      <c r="D169" s="194">
        <v>14254886166</v>
      </c>
      <c r="E169" s="194">
        <v>8695480561</v>
      </c>
      <c r="F169" s="194">
        <v>0</v>
      </c>
      <c r="G169" s="194">
        <v>5559405605</v>
      </c>
      <c r="H169" s="194">
        <v>0</v>
      </c>
      <c r="I169" s="194">
        <v>0</v>
      </c>
    </row>
    <row r="170" spans="1:9" ht="15">
      <c r="A170" s="193">
        <v>13006</v>
      </c>
      <c r="B170" s="70" t="s">
        <v>190</v>
      </c>
      <c r="C170" s="70" t="s">
        <v>327</v>
      </c>
      <c r="D170" s="194">
        <v>488044772</v>
      </c>
      <c r="E170" s="194">
        <v>297707311</v>
      </c>
      <c r="F170" s="194">
        <v>1682000</v>
      </c>
      <c r="G170" s="194">
        <v>188655461</v>
      </c>
      <c r="H170" s="194">
        <v>0</v>
      </c>
      <c r="I170" s="194">
        <v>0</v>
      </c>
    </row>
    <row r="171" spans="1:9" ht="15">
      <c r="A171" s="193">
        <v>13030</v>
      </c>
      <c r="B171" s="70" t="s">
        <v>190</v>
      </c>
      <c r="C171" s="70" t="s">
        <v>328</v>
      </c>
      <c r="D171" s="194">
        <v>258524478</v>
      </c>
      <c r="E171" s="194">
        <v>157699932</v>
      </c>
      <c r="F171" s="194">
        <v>1682000</v>
      </c>
      <c r="G171" s="194">
        <v>99142546</v>
      </c>
      <c r="H171" s="194">
        <v>0</v>
      </c>
      <c r="I171" s="194">
        <v>0</v>
      </c>
    </row>
    <row r="172" spans="1:9" ht="15">
      <c r="A172" s="193">
        <v>13042</v>
      </c>
      <c r="B172" s="70" t="s">
        <v>190</v>
      </c>
      <c r="C172" s="70" t="s">
        <v>329</v>
      </c>
      <c r="D172" s="194">
        <v>332379535</v>
      </c>
      <c r="E172" s="194">
        <v>202751516</v>
      </c>
      <c r="F172" s="194">
        <v>0</v>
      </c>
      <c r="G172" s="194">
        <v>129628019</v>
      </c>
      <c r="H172" s="194">
        <v>0</v>
      </c>
      <c r="I172" s="194">
        <v>0</v>
      </c>
    </row>
    <row r="173" spans="1:9" ht="15">
      <c r="A173" s="193">
        <v>13052</v>
      </c>
      <c r="B173" s="70" t="s">
        <v>190</v>
      </c>
      <c r="C173" s="70" t="s">
        <v>330</v>
      </c>
      <c r="D173" s="194">
        <v>1093960085</v>
      </c>
      <c r="E173" s="194">
        <v>667315652</v>
      </c>
      <c r="F173" s="194">
        <v>71682000</v>
      </c>
      <c r="G173" s="194">
        <v>354962433</v>
      </c>
      <c r="H173" s="194">
        <v>0</v>
      </c>
      <c r="I173" s="194">
        <v>0</v>
      </c>
    </row>
    <row r="174" spans="1:9" ht="15">
      <c r="A174" s="193">
        <v>13062</v>
      </c>
      <c r="B174" s="70" t="s">
        <v>190</v>
      </c>
      <c r="C174" s="70" t="s">
        <v>331</v>
      </c>
      <c r="D174" s="194">
        <v>187069805</v>
      </c>
      <c r="E174" s="194">
        <v>114112581</v>
      </c>
      <c r="F174" s="194">
        <v>1682000</v>
      </c>
      <c r="G174" s="194">
        <v>71275224</v>
      </c>
      <c r="H174" s="194">
        <v>0</v>
      </c>
      <c r="I174" s="194">
        <v>0</v>
      </c>
    </row>
    <row r="175" spans="1:9" ht="15">
      <c r="A175" s="193">
        <v>13074</v>
      </c>
      <c r="B175" s="70" t="s">
        <v>190</v>
      </c>
      <c r="C175" s="70" t="s">
        <v>332</v>
      </c>
      <c r="D175" s="194">
        <v>428021790</v>
      </c>
      <c r="E175" s="194">
        <v>261093292</v>
      </c>
      <c r="F175" s="194">
        <v>1682000</v>
      </c>
      <c r="G175" s="194">
        <v>165246498</v>
      </c>
      <c r="H175" s="194">
        <v>0</v>
      </c>
      <c r="I175" s="194">
        <v>0</v>
      </c>
    </row>
    <row r="176" spans="1:9" ht="15">
      <c r="A176" s="193">
        <v>13140</v>
      </c>
      <c r="B176" s="70" t="s">
        <v>190</v>
      </c>
      <c r="C176" s="70" t="s">
        <v>333</v>
      </c>
      <c r="D176" s="194">
        <v>467106732</v>
      </c>
      <c r="E176" s="194">
        <v>284935107</v>
      </c>
      <c r="F176" s="194">
        <v>0</v>
      </c>
      <c r="G176" s="194">
        <v>182171625</v>
      </c>
      <c r="H176" s="194">
        <v>0</v>
      </c>
      <c r="I176" s="194">
        <v>0</v>
      </c>
    </row>
    <row r="177" spans="1:9" ht="15">
      <c r="A177" s="193">
        <v>13160</v>
      </c>
      <c r="B177" s="70" t="s">
        <v>190</v>
      </c>
      <c r="C177" s="70" t="s">
        <v>334</v>
      </c>
      <c r="D177" s="194">
        <v>149578379</v>
      </c>
      <c r="E177" s="194">
        <v>91242811</v>
      </c>
      <c r="F177" s="194">
        <v>1682000</v>
      </c>
      <c r="G177" s="194">
        <v>56653568</v>
      </c>
      <c r="H177" s="194">
        <v>0</v>
      </c>
      <c r="I177" s="194">
        <v>0</v>
      </c>
    </row>
    <row r="178" spans="1:9" ht="15">
      <c r="A178" s="193">
        <v>13001</v>
      </c>
      <c r="B178" s="70" t="s">
        <v>190</v>
      </c>
      <c r="C178" s="70" t="s">
        <v>335</v>
      </c>
      <c r="D178" s="194">
        <v>5904812742</v>
      </c>
      <c r="E178" s="194">
        <v>3601935773</v>
      </c>
      <c r="F178" s="194">
        <v>73024800</v>
      </c>
      <c r="G178" s="194">
        <v>2229852169</v>
      </c>
      <c r="H178" s="194">
        <v>0</v>
      </c>
      <c r="I178" s="194">
        <v>0</v>
      </c>
    </row>
    <row r="179" spans="1:9" ht="15">
      <c r="A179" s="193">
        <v>13188</v>
      </c>
      <c r="B179" s="70" t="s">
        <v>190</v>
      </c>
      <c r="C179" s="70" t="s">
        <v>336</v>
      </c>
      <c r="D179" s="194">
        <v>195233155</v>
      </c>
      <c r="E179" s="194">
        <v>119092225</v>
      </c>
      <c r="F179" s="194">
        <v>1682000</v>
      </c>
      <c r="G179" s="194">
        <v>74458930</v>
      </c>
      <c r="H179" s="194">
        <v>0</v>
      </c>
      <c r="I179" s="194">
        <v>0</v>
      </c>
    </row>
    <row r="180" spans="1:9" ht="15">
      <c r="A180" s="193">
        <v>13222</v>
      </c>
      <c r="B180" s="70" t="s">
        <v>190</v>
      </c>
      <c r="C180" s="70" t="s">
        <v>337</v>
      </c>
      <c r="D180" s="194">
        <v>270125648</v>
      </c>
      <c r="E180" s="194">
        <v>164776645</v>
      </c>
      <c r="F180" s="194">
        <v>1682000</v>
      </c>
      <c r="G180" s="194">
        <v>103667003</v>
      </c>
      <c r="H180" s="194">
        <v>0</v>
      </c>
      <c r="I180" s="194">
        <v>0</v>
      </c>
    </row>
    <row r="181" spans="1:9" ht="15">
      <c r="A181" s="193">
        <v>13212</v>
      </c>
      <c r="B181" s="70" t="s">
        <v>190</v>
      </c>
      <c r="C181" s="70" t="s">
        <v>338</v>
      </c>
      <c r="D181" s="194">
        <v>289892745</v>
      </c>
      <c r="E181" s="194">
        <v>176834574</v>
      </c>
      <c r="F181" s="194">
        <v>1682000</v>
      </c>
      <c r="G181" s="194">
        <v>111376171</v>
      </c>
      <c r="H181" s="194">
        <v>0</v>
      </c>
      <c r="I181" s="194">
        <v>0</v>
      </c>
    </row>
    <row r="182" spans="1:9" ht="15">
      <c r="A182" s="193">
        <v>13244</v>
      </c>
      <c r="B182" s="70" t="s">
        <v>190</v>
      </c>
      <c r="C182" s="70" t="s">
        <v>339</v>
      </c>
      <c r="D182" s="194">
        <v>2153111207</v>
      </c>
      <c r="E182" s="194">
        <v>1313397836</v>
      </c>
      <c r="F182" s="194">
        <v>71682000</v>
      </c>
      <c r="G182" s="194">
        <v>768031371</v>
      </c>
      <c r="H182" s="194">
        <v>0</v>
      </c>
      <c r="I182" s="194">
        <v>0</v>
      </c>
    </row>
    <row r="183" spans="1:9" ht="15">
      <c r="A183" s="193">
        <v>13248</v>
      </c>
      <c r="B183" s="70" t="s">
        <v>190</v>
      </c>
      <c r="C183" s="70" t="s">
        <v>340</v>
      </c>
      <c r="D183" s="194">
        <v>116529770</v>
      </c>
      <c r="E183" s="194">
        <v>71083160</v>
      </c>
      <c r="F183" s="194">
        <v>0</v>
      </c>
      <c r="G183" s="194">
        <v>0</v>
      </c>
      <c r="H183" s="194">
        <v>45446610</v>
      </c>
      <c r="I183" s="194">
        <v>0</v>
      </c>
    </row>
    <row r="184" spans="1:9" ht="15">
      <c r="A184" s="193">
        <v>13268</v>
      </c>
      <c r="B184" s="70" t="s">
        <v>190</v>
      </c>
      <c r="C184" s="70" t="s">
        <v>341</v>
      </c>
      <c r="D184" s="194">
        <v>204297315</v>
      </c>
      <c r="E184" s="194">
        <v>124621362</v>
      </c>
      <c r="F184" s="194">
        <v>1682000</v>
      </c>
      <c r="G184" s="194">
        <v>77993953</v>
      </c>
      <c r="H184" s="194">
        <v>0</v>
      </c>
      <c r="I184" s="194">
        <v>0</v>
      </c>
    </row>
    <row r="185" spans="1:9" ht="15">
      <c r="A185" s="193">
        <v>13300</v>
      </c>
      <c r="B185" s="70" t="s">
        <v>190</v>
      </c>
      <c r="C185" s="70" t="s">
        <v>342</v>
      </c>
      <c r="D185" s="194">
        <v>316494950</v>
      </c>
      <c r="E185" s="194">
        <v>193061920</v>
      </c>
      <c r="F185" s="194">
        <v>1682000</v>
      </c>
      <c r="G185" s="194">
        <v>121751031</v>
      </c>
      <c r="H185" s="194">
        <v>0</v>
      </c>
      <c r="I185" s="194">
        <v>0</v>
      </c>
    </row>
    <row r="186" spans="1:9" ht="15">
      <c r="A186" s="193">
        <v>13430</v>
      </c>
      <c r="B186" s="70" t="s">
        <v>190</v>
      </c>
      <c r="C186" s="70" t="s">
        <v>343</v>
      </c>
      <c r="D186" s="194">
        <v>1906546473</v>
      </c>
      <c r="E186" s="194">
        <v>1162993349</v>
      </c>
      <c r="F186" s="194">
        <v>71682000</v>
      </c>
      <c r="G186" s="194">
        <v>671871124</v>
      </c>
      <c r="H186" s="194">
        <v>0</v>
      </c>
      <c r="I186" s="194">
        <v>0</v>
      </c>
    </row>
    <row r="187" spans="1:9" ht="15">
      <c r="A187" s="193">
        <v>13433</v>
      </c>
      <c r="B187" s="70" t="s">
        <v>190</v>
      </c>
      <c r="C187" s="70" t="s">
        <v>344</v>
      </c>
      <c r="D187" s="194">
        <v>363613695</v>
      </c>
      <c r="E187" s="194">
        <v>221804354</v>
      </c>
      <c r="F187" s="194">
        <v>1682000</v>
      </c>
      <c r="G187" s="194">
        <v>140127341</v>
      </c>
      <c r="H187" s="194">
        <v>0</v>
      </c>
      <c r="I187" s="194">
        <v>0</v>
      </c>
    </row>
    <row r="188" spans="1:9" ht="15">
      <c r="A188" s="193">
        <v>13440</v>
      </c>
      <c r="B188" s="70" t="s">
        <v>190</v>
      </c>
      <c r="C188" s="70" t="s">
        <v>345</v>
      </c>
      <c r="D188" s="194">
        <v>210627553</v>
      </c>
      <c r="E188" s="194">
        <v>128482807</v>
      </c>
      <c r="F188" s="194">
        <v>1682000</v>
      </c>
      <c r="G188" s="194">
        <v>80462746</v>
      </c>
      <c r="H188" s="194">
        <v>0</v>
      </c>
      <c r="I188" s="194">
        <v>0</v>
      </c>
    </row>
    <row r="189" spans="1:9" ht="15">
      <c r="A189" s="193">
        <v>13442</v>
      </c>
      <c r="B189" s="70" t="s">
        <v>190</v>
      </c>
      <c r="C189" s="70" t="s">
        <v>346</v>
      </c>
      <c r="D189" s="194">
        <v>892108772</v>
      </c>
      <c r="E189" s="194">
        <v>544186351</v>
      </c>
      <c r="F189" s="194">
        <v>1682000</v>
      </c>
      <c r="G189" s="194">
        <v>346240421</v>
      </c>
      <c r="H189" s="194">
        <v>0</v>
      </c>
      <c r="I189" s="194">
        <v>0</v>
      </c>
    </row>
    <row r="190" spans="1:9" ht="15">
      <c r="A190" s="193">
        <v>13468</v>
      </c>
      <c r="B190" s="70" t="s">
        <v>190</v>
      </c>
      <c r="C190" s="70" t="s">
        <v>347</v>
      </c>
      <c r="D190" s="194">
        <v>652808166</v>
      </c>
      <c r="E190" s="194">
        <v>398212981</v>
      </c>
      <c r="F190" s="194">
        <v>1682000</v>
      </c>
      <c r="G190" s="194">
        <v>252913185</v>
      </c>
      <c r="H190" s="194">
        <v>0</v>
      </c>
      <c r="I190" s="194">
        <v>0</v>
      </c>
    </row>
    <row r="191" spans="1:9" ht="15">
      <c r="A191" s="193">
        <v>13458</v>
      </c>
      <c r="B191" s="70" t="s">
        <v>190</v>
      </c>
      <c r="C191" s="70" t="s">
        <v>348</v>
      </c>
      <c r="D191" s="194">
        <v>401803720</v>
      </c>
      <c r="E191" s="194">
        <v>245100269</v>
      </c>
      <c r="F191" s="194">
        <v>1682000</v>
      </c>
      <c r="G191" s="194">
        <v>155021451</v>
      </c>
      <c r="H191" s="194">
        <v>0</v>
      </c>
      <c r="I191" s="194">
        <v>0</v>
      </c>
    </row>
    <row r="192" spans="1:9" ht="15">
      <c r="A192" s="193">
        <v>13473</v>
      </c>
      <c r="B192" s="70" t="s">
        <v>190</v>
      </c>
      <c r="C192" s="70" t="s">
        <v>349</v>
      </c>
      <c r="D192" s="194">
        <v>396252934</v>
      </c>
      <c r="E192" s="194">
        <v>241714290</v>
      </c>
      <c r="F192" s="194">
        <v>1682000</v>
      </c>
      <c r="G192" s="194">
        <v>152856644</v>
      </c>
      <c r="H192" s="194">
        <v>0</v>
      </c>
      <c r="I192" s="194">
        <v>0</v>
      </c>
    </row>
    <row r="193" spans="1:9" ht="15">
      <c r="A193" s="193">
        <v>13490</v>
      </c>
      <c r="B193" s="70" t="s">
        <v>190</v>
      </c>
      <c r="C193" s="70" t="s">
        <v>350</v>
      </c>
      <c r="D193" s="194">
        <v>170425397</v>
      </c>
      <c r="E193" s="194">
        <v>103959492</v>
      </c>
      <c r="F193" s="194">
        <v>0</v>
      </c>
      <c r="G193" s="194">
        <v>66465905</v>
      </c>
      <c r="H193" s="194">
        <v>0</v>
      </c>
      <c r="I193" s="194">
        <v>0</v>
      </c>
    </row>
    <row r="194" spans="1:9" ht="15">
      <c r="A194" s="193">
        <v>13549</v>
      </c>
      <c r="B194" s="70" t="s">
        <v>190</v>
      </c>
      <c r="C194" s="70" t="s">
        <v>351</v>
      </c>
      <c r="D194" s="194">
        <v>676765785</v>
      </c>
      <c r="E194" s="194">
        <v>412827129</v>
      </c>
      <c r="F194" s="194">
        <v>1682000</v>
      </c>
      <c r="G194" s="194">
        <v>262256656</v>
      </c>
      <c r="H194" s="194">
        <v>0</v>
      </c>
      <c r="I194" s="194">
        <v>0</v>
      </c>
    </row>
    <row r="195" spans="1:9" ht="15">
      <c r="A195" s="193">
        <v>13580</v>
      </c>
      <c r="B195" s="70" t="s">
        <v>190</v>
      </c>
      <c r="C195" s="70" t="s">
        <v>352</v>
      </c>
      <c r="D195" s="194">
        <v>227097173</v>
      </c>
      <c r="E195" s="194">
        <v>138529276</v>
      </c>
      <c r="F195" s="194">
        <v>1682000</v>
      </c>
      <c r="G195" s="194">
        <v>86885897</v>
      </c>
      <c r="H195" s="194">
        <v>0</v>
      </c>
      <c r="I195" s="194">
        <v>0</v>
      </c>
    </row>
    <row r="196" spans="1:9" ht="15">
      <c r="A196" s="193">
        <v>13600</v>
      </c>
      <c r="B196" s="70" t="s">
        <v>190</v>
      </c>
      <c r="C196" s="70" t="s">
        <v>353</v>
      </c>
      <c r="D196" s="194">
        <v>430669364</v>
      </c>
      <c r="E196" s="194">
        <v>262708312</v>
      </c>
      <c r="F196" s="194">
        <v>1682000</v>
      </c>
      <c r="G196" s="194">
        <v>166279052</v>
      </c>
      <c r="H196" s="194">
        <v>0</v>
      </c>
      <c r="I196" s="194">
        <v>0</v>
      </c>
    </row>
    <row r="197" spans="1:9" ht="15">
      <c r="A197" s="193">
        <v>13620</v>
      </c>
      <c r="B197" s="70" t="s">
        <v>190</v>
      </c>
      <c r="C197" s="70" t="s">
        <v>354</v>
      </c>
      <c r="D197" s="194">
        <v>75330794</v>
      </c>
      <c r="E197" s="194">
        <v>45951784</v>
      </c>
      <c r="F197" s="194">
        <v>1682000</v>
      </c>
      <c r="G197" s="194">
        <v>0</v>
      </c>
      <c r="H197" s="194">
        <v>27697010</v>
      </c>
      <c r="I197" s="194">
        <v>0</v>
      </c>
    </row>
    <row r="198" spans="1:9" ht="15">
      <c r="A198" s="193">
        <v>13647</v>
      </c>
      <c r="B198" s="70" t="s">
        <v>190</v>
      </c>
      <c r="C198" s="70" t="s">
        <v>355</v>
      </c>
      <c r="D198" s="194">
        <v>279394900</v>
      </c>
      <c r="E198" s="194">
        <v>170430889</v>
      </c>
      <c r="F198" s="194">
        <v>1682000</v>
      </c>
      <c r="G198" s="194">
        <v>107282011</v>
      </c>
      <c r="H198" s="194">
        <v>0</v>
      </c>
      <c r="I198" s="194">
        <v>0</v>
      </c>
    </row>
    <row r="199" spans="1:9" ht="15">
      <c r="A199" s="193">
        <v>13650</v>
      </c>
      <c r="B199" s="70" t="s">
        <v>190</v>
      </c>
      <c r="C199" s="70" t="s">
        <v>356</v>
      </c>
      <c r="D199" s="194">
        <v>292134715</v>
      </c>
      <c r="E199" s="194">
        <v>178202176</v>
      </c>
      <c r="F199" s="194">
        <v>1682000</v>
      </c>
      <c r="G199" s="194">
        <v>112250539</v>
      </c>
      <c r="H199" s="194">
        <v>0</v>
      </c>
      <c r="I199" s="194">
        <v>0</v>
      </c>
    </row>
    <row r="200" spans="1:9" ht="15">
      <c r="A200" s="193">
        <v>13654</v>
      </c>
      <c r="B200" s="70" t="s">
        <v>190</v>
      </c>
      <c r="C200" s="70" t="s">
        <v>357</v>
      </c>
      <c r="D200" s="194">
        <v>510407314</v>
      </c>
      <c r="E200" s="194">
        <v>311348462</v>
      </c>
      <c r="F200" s="194">
        <v>1682000</v>
      </c>
      <c r="G200" s="194">
        <v>197376852</v>
      </c>
      <c r="H200" s="194">
        <v>0</v>
      </c>
      <c r="I200" s="194">
        <v>0</v>
      </c>
    </row>
    <row r="201" spans="1:9" ht="15">
      <c r="A201" s="193">
        <v>13655</v>
      </c>
      <c r="B201" s="70" t="s">
        <v>190</v>
      </c>
      <c r="C201" s="70" t="s">
        <v>358</v>
      </c>
      <c r="D201" s="194">
        <v>354308950</v>
      </c>
      <c r="E201" s="194">
        <v>216128460</v>
      </c>
      <c r="F201" s="194">
        <v>0</v>
      </c>
      <c r="G201" s="194">
        <v>138180491</v>
      </c>
      <c r="H201" s="194">
        <v>0</v>
      </c>
      <c r="I201" s="194">
        <v>0</v>
      </c>
    </row>
    <row r="202" spans="1:9" ht="15">
      <c r="A202" s="193">
        <v>13657</v>
      </c>
      <c r="B202" s="70" t="s">
        <v>190</v>
      </c>
      <c r="C202" s="70" t="s">
        <v>359</v>
      </c>
      <c r="D202" s="194">
        <v>584063421</v>
      </c>
      <c r="E202" s="194">
        <v>356278687</v>
      </c>
      <c r="F202" s="194">
        <v>0</v>
      </c>
      <c r="G202" s="194">
        <v>227784734</v>
      </c>
      <c r="H202" s="194">
        <v>0</v>
      </c>
      <c r="I202" s="194">
        <v>0</v>
      </c>
    </row>
    <row r="203" spans="1:9" ht="15">
      <c r="A203" s="193">
        <v>13667</v>
      </c>
      <c r="B203" s="70" t="s">
        <v>190</v>
      </c>
      <c r="C203" s="70" t="s">
        <v>360</v>
      </c>
      <c r="D203" s="194">
        <v>357183426</v>
      </c>
      <c r="E203" s="194">
        <v>217881890</v>
      </c>
      <c r="F203" s="194">
        <v>1682000</v>
      </c>
      <c r="G203" s="194">
        <v>137619536</v>
      </c>
      <c r="H203" s="194">
        <v>0</v>
      </c>
      <c r="I203" s="194">
        <v>0</v>
      </c>
    </row>
    <row r="204" spans="1:9" ht="15">
      <c r="A204" s="193">
        <v>13670</v>
      </c>
      <c r="B204" s="70" t="s">
        <v>190</v>
      </c>
      <c r="C204" s="70" t="s">
        <v>361</v>
      </c>
      <c r="D204" s="194">
        <v>613492197</v>
      </c>
      <c r="E204" s="194">
        <v>374230240</v>
      </c>
      <c r="F204" s="194">
        <v>1682000</v>
      </c>
      <c r="G204" s="194">
        <v>237579957</v>
      </c>
      <c r="H204" s="194">
        <v>0</v>
      </c>
      <c r="I204" s="194">
        <v>0</v>
      </c>
    </row>
    <row r="205" spans="1:9" ht="15">
      <c r="A205" s="193">
        <v>13673</v>
      </c>
      <c r="B205" s="70" t="s">
        <v>190</v>
      </c>
      <c r="C205" s="70" t="s">
        <v>362</v>
      </c>
      <c r="D205" s="194">
        <v>193005958</v>
      </c>
      <c r="E205" s="194">
        <v>117733634</v>
      </c>
      <c r="F205" s="194">
        <v>1682000</v>
      </c>
      <c r="G205" s="194">
        <v>73590324</v>
      </c>
      <c r="H205" s="194">
        <v>0</v>
      </c>
      <c r="I205" s="194">
        <v>0</v>
      </c>
    </row>
    <row r="206" spans="1:9" ht="15">
      <c r="A206" s="193">
        <v>13683</v>
      </c>
      <c r="B206" s="70" t="s">
        <v>190</v>
      </c>
      <c r="C206" s="70" t="s">
        <v>363</v>
      </c>
      <c r="D206" s="194">
        <v>580518299</v>
      </c>
      <c r="E206" s="194">
        <v>354116162</v>
      </c>
      <c r="F206" s="194">
        <v>1682000</v>
      </c>
      <c r="G206" s="194">
        <v>224720137</v>
      </c>
      <c r="H206" s="194">
        <v>0</v>
      </c>
      <c r="I206" s="194">
        <v>0</v>
      </c>
    </row>
    <row r="207" spans="1:9" ht="15">
      <c r="A207" s="193">
        <v>13688</v>
      </c>
      <c r="B207" s="70" t="s">
        <v>190</v>
      </c>
      <c r="C207" s="70" t="s">
        <v>364</v>
      </c>
      <c r="D207" s="194">
        <v>706239211</v>
      </c>
      <c r="E207" s="194">
        <v>430805919</v>
      </c>
      <c r="F207" s="194">
        <v>1682000</v>
      </c>
      <c r="G207" s="194">
        <v>273751292</v>
      </c>
      <c r="H207" s="194">
        <v>0</v>
      </c>
      <c r="I207" s="194">
        <v>0</v>
      </c>
    </row>
    <row r="208" spans="1:9" ht="15">
      <c r="A208" s="193">
        <v>13744</v>
      </c>
      <c r="B208" s="70" t="s">
        <v>190</v>
      </c>
      <c r="C208" s="70" t="s">
        <v>365</v>
      </c>
      <c r="D208" s="194">
        <v>430659252</v>
      </c>
      <c r="E208" s="194">
        <v>262702144</v>
      </c>
      <c r="F208" s="194">
        <v>1682000</v>
      </c>
      <c r="G208" s="194">
        <v>166275108</v>
      </c>
      <c r="H208" s="194">
        <v>0</v>
      </c>
      <c r="I208" s="194">
        <v>0</v>
      </c>
    </row>
    <row r="209" spans="1:9" ht="15">
      <c r="A209" s="193">
        <v>13760</v>
      </c>
      <c r="B209" s="70" t="s">
        <v>190</v>
      </c>
      <c r="C209" s="70" t="s">
        <v>366</v>
      </c>
      <c r="D209" s="194">
        <v>109890488</v>
      </c>
      <c r="E209" s="194">
        <v>67033198</v>
      </c>
      <c r="F209" s="194">
        <v>1682000</v>
      </c>
      <c r="G209" s="194">
        <v>0</v>
      </c>
      <c r="H209" s="194">
        <v>41175290</v>
      </c>
      <c r="I209" s="194">
        <v>0</v>
      </c>
    </row>
    <row r="210" spans="1:9" ht="15">
      <c r="A210" s="193">
        <v>13780</v>
      </c>
      <c r="B210" s="70" t="s">
        <v>190</v>
      </c>
      <c r="C210" s="70" t="s">
        <v>367</v>
      </c>
      <c r="D210" s="194">
        <v>228590266</v>
      </c>
      <c r="E210" s="194">
        <v>139440062</v>
      </c>
      <c r="F210" s="194">
        <v>1682000</v>
      </c>
      <c r="G210" s="194">
        <v>87468204</v>
      </c>
      <c r="H210" s="194">
        <v>0</v>
      </c>
      <c r="I210" s="194">
        <v>0</v>
      </c>
    </row>
    <row r="211" spans="1:9" ht="15">
      <c r="A211" s="193">
        <v>13810</v>
      </c>
      <c r="B211" s="70" t="s">
        <v>190</v>
      </c>
      <c r="C211" s="70" t="s">
        <v>368</v>
      </c>
      <c r="D211" s="194">
        <v>634921844</v>
      </c>
      <c r="E211" s="194">
        <v>387302325</v>
      </c>
      <c r="F211" s="194">
        <v>1682000</v>
      </c>
      <c r="G211" s="194">
        <v>245937519</v>
      </c>
      <c r="H211" s="194">
        <v>0</v>
      </c>
      <c r="I211" s="194">
        <v>0</v>
      </c>
    </row>
    <row r="212" spans="1:9" ht="15">
      <c r="A212" s="193">
        <v>13836</v>
      </c>
      <c r="B212" s="70" t="s">
        <v>190</v>
      </c>
      <c r="C212" s="70" t="s">
        <v>369</v>
      </c>
      <c r="D212" s="194">
        <v>805074301</v>
      </c>
      <c r="E212" s="194">
        <v>491095324</v>
      </c>
      <c r="F212" s="194">
        <v>71682000</v>
      </c>
      <c r="G212" s="194">
        <v>242296977</v>
      </c>
      <c r="H212" s="194">
        <v>0</v>
      </c>
      <c r="I212" s="194">
        <v>0</v>
      </c>
    </row>
    <row r="213" spans="1:9" ht="15">
      <c r="A213" s="193">
        <v>13838</v>
      </c>
      <c r="B213" s="70" t="s">
        <v>190</v>
      </c>
      <c r="C213" s="70" t="s">
        <v>370</v>
      </c>
      <c r="D213" s="194">
        <v>287714225</v>
      </c>
      <c r="E213" s="194">
        <v>175505677</v>
      </c>
      <c r="F213" s="194">
        <v>1682000</v>
      </c>
      <c r="G213" s="194">
        <v>110526548</v>
      </c>
      <c r="H213" s="194">
        <v>0</v>
      </c>
      <c r="I213" s="194">
        <v>0</v>
      </c>
    </row>
    <row r="214" spans="1:9" ht="15">
      <c r="A214" s="193">
        <v>13873</v>
      </c>
      <c r="B214" s="70" t="s">
        <v>190</v>
      </c>
      <c r="C214" s="70" t="s">
        <v>371</v>
      </c>
      <c r="D214" s="194">
        <v>461133009</v>
      </c>
      <c r="E214" s="194">
        <v>281291135</v>
      </c>
      <c r="F214" s="194">
        <v>1682000</v>
      </c>
      <c r="G214" s="194">
        <v>178159874</v>
      </c>
      <c r="H214" s="194">
        <v>0</v>
      </c>
      <c r="I214" s="194">
        <v>0</v>
      </c>
    </row>
    <row r="215" spans="1:9" ht="15">
      <c r="A215" s="193">
        <v>13894</v>
      </c>
      <c r="B215" s="70" t="s">
        <v>190</v>
      </c>
      <c r="C215" s="70" t="s">
        <v>372</v>
      </c>
      <c r="D215" s="194">
        <v>184244121</v>
      </c>
      <c r="E215" s="194">
        <v>112388914</v>
      </c>
      <c r="F215" s="194">
        <v>1682000</v>
      </c>
      <c r="G215" s="194">
        <v>70173207</v>
      </c>
      <c r="H215" s="194">
        <v>0</v>
      </c>
      <c r="I215" s="194">
        <v>0</v>
      </c>
    </row>
    <row r="216" spans="1:9" ht="15">
      <c r="A216" s="193">
        <v>15022</v>
      </c>
      <c r="B216" s="70" t="s">
        <v>373</v>
      </c>
      <c r="C216" s="70" t="s">
        <v>374</v>
      </c>
      <c r="D216" s="194">
        <v>17762691</v>
      </c>
      <c r="E216" s="194">
        <v>10835242</v>
      </c>
      <c r="F216" s="194">
        <v>0</v>
      </c>
      <c r="G216" s="194">
        <v>0</v>
      </c>
      <c r="H216" s="194">
        <v>0</v>
      </c>
      <c r="I216" s="194">
        <v>6927449</v>
      </c>
    </row>
    <row r="217" spans="1:9" ht="15">
      <c r="A217" s="193">
        <v>15047</v>
      </c>
      <c r="B217" s="70" t="s">
        <v>373</v>
      </c>
      <c r="C217" s="70" t="s">
        <v>375</v>
      </c>
      <c r="D217" s="194">
        <v>199965543</v>
      </c>
      <c r="E217" s="194">
        <v>121978981</v>
      </c>
      <c r="F217" s="194">
        <v>20000000</v>
      </c>
      <c r="G217" s="194">
        <v>57986562</v>
      </c>
      <c r="H217" s="194">
        <v>0</v>
      </c>
      <c r="I217" s="194">
        <v>0</v>
      </c>
    </row>
    <row r="218" spans="1:9" ht="15">
      <c r="A218" s="193">
        <v>15051</v>
      </c>
      <c r="B218" s="70" t="s">
        <v>373</v>
      </c>
      <c r="C218" s="70" t="s">
        <v>376</v>
      </c>
      <c r="D218" s="194">
        <v>49537451</v>
      </c>
      <c r="E218" s="194">
        <v>30217845</v>
      </c>
      <c r="F218" s="194">
        <v>0</v>
      </c>
      <c r="G218" s="194">
        <v>0</v>
      </c>
      <c r="H218" s="194">
        <v>0</v>
      </c>
      <c r="I218" s="194">
        <v>19319606</v>
      </c>
    </row>
    <row r="219" spans="1:9" ht="15">
      <c r="A219" s="193">
        <v>15087</v>
      </c>
      <c r="B219" s="70" t="s">
        <v>373</v>
      </c>
      <c r="C219" s="70" t="s">
        <v>377</v>
      </c>
      <c r="D219" s="194">
        <v>59654322</v>
      </c>
      <c r="E219" s="194">
        <v>36389136</v>
      </c>
      <c r="F219" s="194">
        <v>20000000</v>
      </c>
      <c r="G219" s="194">
        <v>0</v>
      </c>
      <c r="H219" s="194">
        <v>0</v>
      </c>
      <c r="I219" s="194">
        <v>3265186</v>
      </c>
    </row>
    <row r="220" spans="1:9" ht="15">
      <c r="A220" s="193">
        <v>15090</v>
      </c>
      <c r="B220" s="70" t="s">
        <v>373</v>
      </c>
      <c r="C220" s="70" t="s">
        <v>378</v>
      </c>
      <c r="D220" s="194">
        <v>20768275</v>
      </c>
      <c r="E220" s="194">
        <v>12668648</v>
      </c>
      <c r="F220" s="194">
        <v>0</v>
      </c>
      <c r="G220" s="194">
        <v>0</v>
      </c>
      <c r="H220" s="194">
        <v>0</v>
      </c>
      <c r="I220" s="194">
        <v>8099627</v>
      </c>
    </row>
    <row r="221" spans="1:9" ht="15">
      <c r="A221" s="193">
        <v>15092</v>
      </c>
      <c r="B221" s="70" t="s">
        <v>373</v>
      </c>
      <c r="C221" s="70" t="s">
        <v>379</v>
      </c>
      <c r="D221" s="194">
        <v>39916631</v>
      </c>
      <c r="E221" s="194">
        <v>24349145</v>
      </c>
      <c r="F221" s="194">
        <v>0</v>
      </c>
      <c r="G221" s="194">
        <v>0</v>
      </c>
      <c r="H221" s="194">
        <v>0</v>
      </c>
      <c r="I221" s="194">
        <v>15567486</v>
      </c>
    </row>
    <row r="222" spans="1:9" ht="15">
      <c r="A222" s="193">
        <v>15097</v>
      </c>
      <c r="B222" s="70" t="s">
        <v>373</v>
      </c>
      <c r="C222" s="70" t="s">
        <v>380</v>
      </c>
      <c r="D222" s="194">
        <v>92106249</v>
      </c>
      <c r="E222" s="194">
        <v>56184812</v>
      </c>
      <c r="F222" s="194">
        <v>20000000</v>
      </c>
      <c r="G222" s="194">
        <v>0</v>
      </c>
      <c r="H222" s="194">
        <v>0</v>
      </c>
      <c r="I222" s="194">
        <v>15921437</v>
      </c>
    </row>
    <row r="223" spans="1:9" ht="15">
      <c r="A223" s="193">
        <v>15104</v>
      </c>
      <c r="B223" s="70" t="s">
        <v>373</v>
      </c>
      <c r="C223" s="70" t="s">
        <v>373</v>
      </c>
      <c r="D223" s="194">
        <v>70362779</v>
      </c>
      <c r="E223" s="194">
        <v>42921295</v>
      </c>
      <c r="F223" s="194">
        <v>20000000</v>
      </c>
      <c r="G223" s="194">
        <v>0</v>
      </c>
      <c r="H223" s="194">
        <v>0</v>
      </c>
      <c r="I223" s="194">
        <v>7441484</v>
      </c>
    </row>
    <row r="224" spans="1:9" ht="15">
      <c r="A224" s="193">
        <v>15106</v>
      </c>
      <c r="B224" s="70" t="s">
        <v>373</v>
      </c>
      <c r="C224" s="70" t="s">
        <v>191</v>
      </c>
      <c r="D224" s="194">
        <v>25100884</v>
      </c>
      <c r="E224" s="194">
        <v>15311539</v>
      </c>
      <c r="F224" s="194">
        <v>0</v>
      </c>
      <c r="G224" s="194">
        <v>0</v>
      </c>
      <c r="H224" s="194">
        <v>0</v>
      </c>
      <c r="I224" s="194">
        <v>9789345</v>
      </c>
    </row>
    <row r="225" spans="1:9" ht="15">
      <c r="A225" s="193">
        <v>15109</v>
      </c>
      <c r="B225" s="70" t="s">
        <v>373</v>
      </c>
      <c r="C225" s="70" t="s">
        <v>381</v>
      </c>
      <c r="D225" s="194">
        <v>71553648</v>
      </c>
      <c r="E225" s="194">
        <v>43647725</v>
      </c>
      <c r="F225" s="194">
        <v>20000000</v>
      </c>
      <c r="G225" s="194">
        <v>0</v>
      </c>
      <c r="H225" s="194">
        <v>0</v>
      </c>
      <c r="I225" s="194">
        <v>7905923</v>
      </c>
    </row>
    <row r="226" spans="1:9" ht="15">
      <c r="A226" s="193">
        <v>15114</v>
      </c>
      <c r="B226" s="70" t="s">
        <v>373</v>
      </c>
      <c r="C226" s="70" t="s">
        <v>382</v>
      </c>
      <c r="D226" s="194">
        <v>13309761</v>
      </c>
      <c r="E226" s="194">
        <v>8118954</v>
      </c>
      <c r="F226" s="194">
        <v>0</v>
      </c>
      <c r="G226" s="194">
        <v>0</v>
      </c>
      <c r="H226" s="194">
        <v>0</v>
      </c>
      <c r="I226" s="194">
        <v>5190807</v>
      </c>
    </row>
    <row r="227" spans="1:9" ht="15">
      <c r="A227" s="193">
        <v>15131</v>
      </c>
      <c r="B227" s="70" t="s">
        <v>373</v>
      </c>
      <c r="C227" s="70" t="s">
        <v>195</v>
      </c>
      <c r="D227" s="194">
        <v>34327783</v>
      </c>
      <c r="E227" s="194">
        <v>20939948</v>
      </c>
      <c r="F227" s="194">
        <v>0</v>
      </c>
      <c r="G227" s="194">
        <v>0</v>
      </c>
      <c r="H227" s="194">
        <v>0</v>
      </c>
      <c r="I227" s="194">
        <v>13387835</v>
      </c>
    </row>
    <row r="228" spans="1:9" ht="15">
      <c r="A228" s="193">
        <v>15135</v>
      </c>
      <c r="B228" s="70" t="s">
        <v>373</v>
      </c>
      <c r="C228" s="70" t="s">
        <v>383</v>
      </c>
      <c r="D228" s="194">
        <v>49749360</v>
      </c>
      <c r="E228" s="194">
        <v>30347110</v>
      </c>
      <c r="F228" s="194">
        <v>0</v>
      </c>
      <c r="G228" s="194">
        <v>0</v>
      </c>
      <c r="H228" s="194">
        <v>0</v>
      </c>
      <c r="I228" s="194">
        <v>19402250</v>
      </c>
    </row>
    <row r="229" spans="1:9" ht="15">
      <c r="A229" s="193">
        <v>15162</v>
      </c>
      <c r="B229" s="70" t="s">
        <v>373</v>
      </c>
      <c r="C229" s="70" t="s">
        <v>384</v>
      </c>
      <c r="D229" s="194">
        <v>24041844</v>
      </c>
      <c r="E229" s="194">
        <v>14665525</v>
      </c>
      <c r="F229" s="194">
        <v>0</v>
      </c>
      <c r="G229" s="194">
        <v>0</v>
      </c>
      <c r="H229" s="194">
        <v>0</v>
      </c>
      <c r="I229" s="194">
        <v>9376319</v>
      </c>
    </row>
    <row r="230" spans="1:9" ht="15">
      <c r="A230" s="193">
        <v>15172</v>
      </c>
      <c r="B230" s="70" t="s">
        <v>373</v>
      </c>
      <c r="C230" s="70" t="s">
        <v>385</v>
      </c>
      <c r="D230" s="194">
        <v>27793647</v>
      </c>
      <c r="E230" s="194">
        <v>16954125</v>
      </c>
      <c r="F230" s="194">
        <v>0</v>
      </c>
      <c r="G230" s="194">
        <v>0</v>
      </c>
      <c r="H230" s="194">
        <v>0</v>
      </c>
      <c r="I230" s="194">
        <v>10839522</v>
      </c>
    </row>
    <row r="231" spans="1:9" ht="15">
      <c r="A231" s="193">
        <v>15176</v>
      </c>
      <c r="B231" s="70" t="s">
        <v>373</v>
      </c>
      <c r="C231" s="70" t="s">
        <v>386</v>
      </c>
      <c r="D231" s="194">
        <v>270725613</v>
      </c>
      <c r="E231" s="194">
        <v>165142624</v>
      </c>
      <c r="F231" s="194">
        <v>20000000</v>
      </c>
      <c r="G231" s="194">
        <v>85582989</v>
      </c>
      <c r="H231" s="194">
        <v>0</v>
      </c>
      <c r="I231" s="194">
        <v>0</v>
      </c>
    </row>
    <row r="232" spans="1:9" ht="15">
      <c r="A232" s="193">
        <v>15232</v>
      </c>
      <c r="B232" s="70" t="s">
        <v>373</v>
      </c>
      <c r="C232" s="70" t="s">
        <v>387</v>
      </c>
      <c r="D232" s="194">
        <v>77743694</v>
      </c>
      <c r="E232" s="194">
        <v>47423653</v>
      </c>
      <c r="F232" s="194">
        <v>20000000</v>
      </c>
      <c r="G232" s="194">
        <v>0</v>
      </c>
      <c r="H232" s="194">
        <v>0</v>
      </c>
      <c r="I232" s="194">
        <v>10320041</v>
      </c>
    </row>
    <row r="233" spans="1:9" ht="15">
      <c r="A233" s="193">
        <v>15180</v>
      </c>
      <c r="B233" s="70" t="s">
        <v>373</v>
      </c>
      <c r="C233" s="70" t="s">
        <v>388</v>
      </c>
      <c r="D233" s="194">
        <v>87529747</v>
      </c>
      <c r="E233" s="194">
        <v>53393146</v>
      </c>
      <c r="F233" s="194">
        <v>0</v>
      </c>
      <c r="G233" s="194">
        <v>0</v>
      </c>
      <c r="H233" s="194">
        <v>34136601</v>
      </c>
      <c r="I233" s="194">
        <v>0</v>
      </c>
    </row>
    <row r="234" spans="1:9" ht="15">
      <c r="A234" s="193">
        <v>15183</v>
      </c>
      <c r="B234" s="70" t="s">
        <v>373</v>
      </c>
      <c r="C234" s="70" t="s">
        <v>389</v>
      </c>
      <c r="D234" s="194">
        <v>269871674</v>
      </c>
      <c r="E234" s="194">
        <v>164621721</v>
      </c>
      <c r="F234" s="194">
        <v>20000000</v>
      </c>
      <c r="G234" s="194">
        <v>85249953</v>
      </c>
      <c r="H234" s="194">
        <v>0</v>
      </c>
      <c r="I234" s="194">
        <v>0</v>
      </c>
    </row>
    <row r="235" spans="1:9" ht="15">
      <c r="A235" s="193">
        <v>15185</v>
      </c>
      <c r="B235" s="70" t="s">
        <v>373</v>
      </c>
      <c r="C235" s="70" t="s">
        <v>390</v>
      </c>
      <c r="D235" s="194">
        <v>78166593</v>
      </c>
      <c r="E235" s="194">
        <v>47681622</v>
      </c>
      <c r="F235" s="194">
        <v>20000000</v>
      </c>
      <c r="G235" s="194">
        <v>0</v>
      </c>
      <c r="H235" s="194">
        <v>0</v>
      </c>
      <c r="I235" s="194">
        <v>10484971</v>
      </c>
    </row>
    <row r="236" spans="1:9" ht="15">
      <c r="A236" s="193">
        <v>15187</v>
      </c>
      <c r="B236" s="70" t="s">
        <v>373</v>
      </c>
      <c r="C236" s="70" t="s">
        <v>391</v>
      </c>
      <c r="D236" s="194">
        <v>72900033</v>
      </c>
      <c r="E236" s="194">
        <v>44469020</v>
      </c>
      <c r="F236" s="194">
        <v>20000000</v>
      </c>
      <c r="G236" s="194">
        <v>0</v>
      </c>
      <c r="H236" s="194">
        <v>0</v>
      </c>
      <c r="I236" s="194">
        <v>8431013</v>
      </c>
    </row>
    <row r="237" spans="1:9" ht="15">
      <c r="A237" s="193">
        <v>15236</v>
      </c>
      <c r="B237" s="70" t="s">
        <v>373</v>
      </c>
      <c r="C237" s="70" t="s">
        <v>392</v>
      </c>
      <c r="D237" s="194">
        <v>20467856</v>
      </c>
      <c r="E237" s="194">
        <v>12485392</v>
      </c>
      <c r="F237" s="194">
        <v>0</v>
      </c>
      <c r="G237" s="194">
        <v>0</v>
      </c>
      <c r="H237" s="194">
        <v>0</v>
      </c>
      <c r="I237" s="194">
        <v>7982464</v>
      </c>
    </row>
    <row r="238" spans="1:9" ht="15">
      <c r="A238" s="193">
        <v>15189</v>
      </c>
      <c r="B238" s="70" t="s">
        <v>373</v>
      </c>
      <c r="C238" s="70" t="s">
        <v>393</v>
      </c>
      <c r="D238" s="194">
        <v>36390283</v>
      </c>
      <c r="E238" s="194">
        <v>22198073</v>
      </c>
      <c r="F238" s="194">
        <v>0</v>
      </c>
      <c r="G238" s="194">
        <v>0</v>
      </c>
      <c r="H238" s="194">
        <v>0</v>
      </c>
      <c r="I238" s="194">
        <v>14192210</v>
      </c>
    </row>
    <row r="239" spans="1:9" ht="15">
      <c r="A239" s="193">
        <v>15204</v>
      </c>
      <c r="B239" s="70" t="s">
        <v>373</v>
      </c>
      <c r="C239" s="70" t="s">
        <v>394</v>
      </c>
      <c r="D239" s="194">
        <v>101923131</v>
      </c>
      <c r="E239" s="194">
        <v>62173110</v>
      </c>
      <c r="F239" s="194">
        <v>20000000</v>
      </c>
      <c r="G239" s="194">
        <v>0</v>
      </c>
      <c r="H239" s="194">
        <v>0</v>
      </c>
      <c r="I239" s="194">
        <v>19750021</v>
      </c>
    </row>
    <row r="240" spans="1:9" ht="15">
      <c r="A240" s="193">
        <v>15212</v>
      </c>
      <c r="B240" s="70" t="s">
        <v>373</v>
      </c>
      <c r="C240" s="70" t="s">
        <v>395</v>
      </c>
      <c r="D240" s="194">
        <v>50572535</v>
      </c>
      <c r="E240" s="194">
        <v>30849246</v>
      </c>
      <c r="F240" s="194">
        <v>0</v>
      </c>
      <c r="G240" s="194">
        <v>0</v>
      </c>
      <c r="H240" s="194">
        <v>0</v>
      </c>
      <c r="I240" s="194">
        <v>19723289</v>
      </c>
    </row>
    <row r="241" spans="1:9" ht="15">
      <c r="A241" s="193">
        <v>15215</v>
      </c>
      <c r="B241" s="70" t="s">
        <v>373</v>
      </c>
      <c r="C241" s="70" t="s">
        <v>396</v>
      </c>
      <c r="D241" s="194">
        <v>15755846</v>
      </c>
      <c r="E241" s="194">
        <v>9611066</v>
      </c>
      <c r="F241" s="194">
        <v>0</v>
      </c>
      <c r="G241" s="194">
        <v>0</v>
      </c>
      <c r="H241" s="194">
        <v>0</v>
      </c>
      <c r="I241" s="194">
        <v>6144780</v>
      </c>
    </row>
    <row r="242" spans="1:9" ht="15">
      <c r="A242" s="193">
        <v>15218</v>
      </c>
      <c r="B242" s="70" t="s">
        <v>373</v>
      </c>
      <c r="C242" s="70" t="s">
        <v>397</v>
      </c>
      <c r="D242" s="194">
        <v>61106620</v>
      </c>
      <c r="E242" s="194">
        <v>37275038</v>
      </c>
      <c r="F242" s="194">
        <v>0</v>
      </c>
      <c r="G242" s="194">
        <v>0</v>
      </c>
      <c r="H242" s="194">
        <v>23831582</v>
      </c>
      <c r="I242" s="194">
        <v>0</v>
      </c>
    </row>
    <row r="243" spans="1:9" ht="15">
      <c r="A243" s="193">
        <v>15223</v>
      </c>
      <c r="B243" s="70" t="s">
        <v>373</v>
      </c>
      <c r="C243" s="70" t="s">
        <v>398</v>
      </c>
      <c r="D243" s="194">
        <v>127017366</v>
      </c>
      <c r="E243" s="194">
        <v>77480593</v>
      </c>
      <c r="F243" s="194">
        <v>21682000</v>
      </c>
      <c r="G243" s="194">
        <v>0</v>
      </c>
      <c r="H243" s="194">
        <v>27854773</v>
      </c>
      <c r="I243" s="194">
        <v>0</v>
      </c>
    </row>
    <row r="244" spans="1:9" ht="15">
      <c r="A244" s="193">
        <v>15224</v>
      </c>
      <c r="B244" s="70" t="s">
        <v>373</v>
      </c>
      <c r="C244" s="70" t="s">
        <v>399</v>
      </c>
      <c r="D244" s="194">
        <v>56794458</v>
      </c>
      <c r="E244" s="194">
        <v>34644619</v>
      </c>
      <c r="F244" s="194">
        <v>0</v>
      </c>
      <c r="G244" s="194">
        <v>0</v>
      </c>
      <c r="H244" s="194">
        <v>22149839</v>
      </c>
      <c r="I244" s="194">
        <v>0</v>
      </c>
    </row>
    <row r="245" spans="1:9" ht="15">
      <c r="A245" s="193">
        <v>15226</v>
      </c>
      <c r="B245" s="70" t="s">
        <v>373</v>
      </c>
      <c r="C245" s="70" t="s">
        <v>400</v>
      </c>
      <c r="D245" s="194">
        <v>20350328</v>
      </c>
      <c r="E245" s="194">
        <v>12413700</v>
      </c>
      <c r="F245" s="194">
        <v>0</v>
      </c>
      <c r="G245" s="194">
        <v>0</v>
      </c>
      <c r="H245" s="194">
        <v>0</v>
      </c>
      <c r="I245" s="194">
        <v>7936628</v>
      </c>
    </row>
    <row r="246" spans="1:9" ht="15">
      <c r="A246" s="193">
        <v>15238</v>
      </c>
      <c r="B246" s="70" t="s">
        <v>373</v>
      </c>
      <c r="C246" s="70" t="s">
        <v>401</v>
      </c>
      <c r="D246" s="194">
        <v>233468845</v>
      </c>
      <c r="E246" s="194">
        <v>142415995</v>
      </c>
      <c r="F246" s="194">
        <v>90000000</v>
      </c>
      <c r="G246" s="194">
        <v>0</v>
      </c>
      <c r="H246" s="194">
        <v>0</v>
      </c>
      <c r="I246" s="194">
        <v>1052850</v>
      </c>
    </row>
    <row r="247" spans="1:9" ht="15">
      <c r="A247" s="193">
        <v>15244</v>
      </c>
      <c r="B247" s="70" t="s">
        <v>373</v>
      </c>
      <c r="C247" s="70" t="s">
        <v>402</v>
      </c>
      <c r="D247" s="194">
        <v>81540786</v>
      </c>
      <c r="E247" s="194">
        <v>49739879</v>
      </c>
      <c r="F247" s="194">
        <v>20000000</v>
      </c>
      <c r="G247" s="194">
        <v>0</v>
      </c>
      <c r="H247" s="194">
        <v>0</v>
      </c>
      <c r="I247" s="194">
        <v>11800907</v>
      </c>
    </row>
    <row r="248" spans="1:9" ht="15">
      <c r="A248" s="193">
        <v>15248</v>
      </c>
      <c r="B248" s="70" t="s">
        <v>373</v>
      </c>
      <c r="C248" s="70" t="s">
        <v>403</v>
      </c>
      <c r="D248" s="194">
        <v>47068262</v>
      </c>
      <c r="E248" s="194">
        <v>28711640</v>
      </c>
      <c r="F248" s="194">
        <v>0</v>
      </c>
      <c r="G248" s="194">
        <v>0</v>
      </c>
      <c r="H248" s="194">
        <v>0</v>
      </c>
      <c r="I248" s="194">
        <v>18356622</v>
      </c>
    </row>
    <row r="249" spans="1:9" ht="15">
      <c r="A249" s="193">
        <v>15272</v>
      </c>
      <c r="B249" s="70" t="s">
        <v>373</v>
      </c>
      <c r="C249" s="70" t="s">
        <v>404</v>
      </c>
      <c r="D249" s="194">
        <v>37650511</v>
      </c>
      <c r="E249" s="194">
        <v>22966812</v>
      </c>
      <c r="F249" s="194">
        <v>0</v>
      </c>
      <c r="G249" s="194">
        <v>0</v>
      </c>
      <c r="H249" s="194">
        <v>0</v>
      </c>
      <c r="I249" s="194">
        <v>14683699</v>
      </c>
    </row>
    <row r="250" spans="1:9" ht="15">
      <c r="A250" s="193">
        <v>15276</v>
      </c>
      <c r="B250" s="70" t="s">
        <v>373</v>
      </c>
      <c r="C250" s="70" t="s">
        <v>405</v>
      </c>
      <c r="D250" s="194">
        <v>48663720</v>
      </c>
      <c r="E250" s="194">
        <v>29684869</v>
      </c>
      <c r="F250" s="194">
        <v>0</v>
      </c>
      <c r="G250" s="194">
        <v>0</v>
      </c>
      <c r="H250" s="194">
        <v>0</v>
      </c>
      <c r="I250" s="194">
        <v>18978851</v>
      </c>
    </row>
    <row r="251" spans="1:9" ht="15">
      <c r="A251" s="193">
        <v>15293</v>
      </c>
      <c r="B251" s="70" t="s">
        <v>373</v>
      </c>
      <c r="C251" s="70" t="s">
        <v>406</v>
      </c>
      <c r="D251" s="194">
        <v>49567977</v>
      </c>
      <c r="E251" s="194">
        <v>30236466</v>
      </c>
      <c r="F251" s="194">
        <v>0</v>
      </c>
      <c r="G251" s="194">
        <v>0</v>
      </c>
      <c r="H251" s="194">
        <v>0</v>
      </c>
      <c r="I251" s="194">
        <v>19331511</v>
      </c>
    </row>
    <row r="252" spans="1:9" ht="15">
      <c r="A252" s="193">
        <v>15296</v>
      </c>
      <c r="B252" s="70" t="s">
        <v>373</v>
      </c>
      <c r="C252" s="70" t="s">
        <v>407</v>
      </c>
      <c r="D252" s="194">
        <v>64419923</v>
      </c>
      <c r="E252" s="194">
        <v>39296153</v>
      </c>
      <c r="F252" s="194">
        <v>20000000</v>
      </c>
      <c r="G252" s="194">
        <v>0</v>
      </c>
      <c r="H252" s="194">
        <v>0</v>
      </c>
      <c r="I252" s="194">
        <v>5123770</v>
      </c>
    </row>
    <row r="253" spans="1:9" ht="15">
      <c r="A253" s="193">
        <v>15299</v>
      </c>
      <c r="B253" s="70" t="s">
        <v>373</v>
      </c>
      <c r="C253" s="70" t="s">
        <v>408</v>
      </c>
      <c r="D253" s="194">
        <v>96002286</v>
      </c>
      <c r="E253" s="194">
        <v>58561394</v>
      </c>
      <c r="F253" s="194">
        <v>20000000</v>
      </c>
      <c r="G253" s="194">
        <v>0</v>
      </c>
      <c r="H253" s="194">
        <v>0</v>
      </c>
      <c r="I253" s="194">
        <v>17440892</v>
      </c>
    </row>
    <row r="254" spans="1:9" ht="15">
      <c r="A254" s="193">
        <v>15317</v>
      </c>
      <c r="B254" s="70" t="s">
        <v>373</v>
      </c>
      <c r="C254" s="70" t="s">
        <v>409</v>
      </c>
      <c r="D254" s="194">
        <v>24339236</v>
      </c>
      <c r="E254" s="194">
        <v>14846934</v>
      </c>
      <c r="F254" s="194">
        <v>0</v>
      </c>
      <c r="G254" s="194">
        <v>0</v>
      </c>
      <c r="H254" s="194">
        <v>0</v>
      </c>
      <c r="I254" s="194">
        <v>9492302</v>
      </c>
    </row>
    <row r="255" spans="1:9" ht="15">
      <c r="A255" s="193">
        <v>15322</v>
      </c>
      <c r="B255" s="70" t="s">
        <v>373</v>
      </c>
      <c r="C255" s="70" t="s">
        <v>410</v>
      </c>
      <c r="D255" s="194">
        <v>56542452</v>
      </c>
      <c r="E255" s="194">
        <v>34490896</v>
      </c>
      <c r="F255" s="194">
        <v>20000000</v>
      </c>
      <c r="G255" s="194">
        <v>0</v>
      </c>
      <c r="H255" s="194">
        <v>0</v>
      </c>
      <c r="I255" s="194">
        <v>2051556</v>
      </c>
    </row>
    <row r="256" spans="1:9" ht="15">
      <c r="A256" s="193">
        <v>15325</v>
      </c>
      <c r="B256" s="70" t="s">
        <v>373</v>
      </c>
      <c r="C256" s="70" t="s">
        <v>411</v>
      </c>
      <c r="D256" s="194">
        <v>44429741</v>
      </c>
      <c r="E256" s="194">
        <v>27102142</v>
      </c>
      <c r="F256" s="194">
        <v>0</v>
      </c>
      <c r="G256" s="194">
        <v>0</v>
      </c>
      <c r="H256" s="194">
        <v>0</v>
      </c>
      <c r="I256" s="194">
        <v>17327599</v>
      </c>
    </row>
    <row r="257" spans="1:9" ht="15">
      <c r="A257" s="193">
        <v>15332</v>
      </c>
      <c r="B257" s="70" t="s">
        <v>373</v>
      </c>
      <c r="C257" s="70" t="s">
        <v>412</v>
      </c>
      <c r="D257" s="194">
        <v>181421741</v>
      </c>
      <c r="E257" s="194">
        <v>110667262</v>
      </c>
      <c r="F257" s="194">
        <v>20000000</v>
      </c>
      <c r="G257" s="194">
        <v>50754479</v>
      </c>
      <c r="H257" s="194">
        <v>0</v>
      </c>
      <c r="I257" s="194">
        <v>0</v>
      </c>
    </row>
    <row r="258" spans="1:9" ht="15">
      <c r="A258" s="193">
        <v>15362</v>
      </c>
      <c r="B258" s="70" t="s">
        <v>373</v>
      </c>
      <c r="C258" s="70" t="s">
        <v>413</v>
      </c>
      <c r="D258" s="194">
        <v>11053589</v>
      </c>
      <c r="E258" s="194">
        <v>6742689</v>
      </c>
      <c r="F258" s="194">
        <v>0</v>
      </c>
      <c r="G258" s="194">
        <v>0</v>
      </c>
      <c r="H258" s="194">
        <v>0</v>
      </c>
      <c r="I258" s="194">
        <v>4310900</v>
      </c>
    </row>
    <row r="259" spans="1:9" ht="15">
      <c r="A259" s="193">
        <v>15367</v>
      </c>
      <c r="B259" s="70" t="s">
        <v>373</v>
      </c>
      <c r="C259" s="70" t="s">
        <v>414</v>
      </c>
      <c r="D259" s="194">
        <v>78788925</v>
      </c>
      <c r="E259" s="194">
        <v>48061244</v>
      </c>
      <c r="F259" s="194">
        <v>20000000</v>
      </c>
      <c r="G259" s="194">
        <v>0</v>
      </c>
      <c r="H259" s="194">
        <v>0</v>
      </c>
      <c r="I259" s="194">
        <v>10727681</v>
      </c>
    </row>
    <row r="260" spans="1:9" ht="15">
      <c r="A260" s="193">
        <v>15368</v>
      </c>
      <c r="B260" s="70" t="s">
        <v>373</v>
      </c>
      <c r="C260" s="70" t="s">
        <v>230</v>
      </c>
      <c r="D260" s="194">
        <v>72664168</v>
      </c>
      <c r="E260" s="194">
        <v>44325142</v>
      </c>
      <c r="F260" s="194">
        <v>0</v>
      </c>
      <c r="G260" s="194">
        <v>0</v>
      </c>
      <c r="H260" s="194">
        <v>28339026</v>
      </c>
      <c r="I260" s="194">
        <v>0</v>
      </c>
    </row>
    <row r="261" spans="1:9" ht="15">
      <c r="A261" s="193">
        <v>15380</v>
      </c>
      <c r="B261" s="70" t="s">
        <v>373</v>
      </c>
      <c r="C261" s="70" t="s">
        <v>415</v>
      </c>
      <c r="D261" s="194">
        <v>14780296</v>
      </c>
      <c r="E261" s="194">
        <v>9015981</v>
      </c>
      <c r="F261" s="194">
        <v>0</v>
      </c>
      <c r="G261" s="194">
        <v>0</v>
      </c>
      <c r="H261" s="194">
        <v>0</v>
      </c>
      <c r="I261" s="194">
        <v>5764315</v>
      </c>
    </row>
    <row r="262" spans="1:9" ht="15">
      <c r="A262" s="193">
        <v>15403</v>
      </c>
      <c r="B262" s="70" t="s">
        <v>373</v>
      </c>
      <c r="C262" s="70" t="s">
        <v>416</v>
      </c>
      <c r="D262" s="194">
        <v>34649864</v>
      </c>
      <c r="E262" s="194">
        <v>21136417</v>
      </c>
      <c r="F262" s="194">
        <v>0</v>
      </c>
      <c r="G262" s="194">
        <v>0</v>
      </c>
      <c r="H262" s="194">
        <v>0</v>
      </c>
      <c r="I262" s="194">
        <v>13513447</v>
      </c>
    </row>
    <row r="263" spans="1:9" ht="15">
      <c r="A263" s="193">
        <v>15401</v>
      </c>
      <c r="B263" s="70" t="s">
        <v>373</v>
      </c>
      <c r="C263" s="70" t="s">
        <v>417</v>
      </c>
      <c r="D263" s="194">
        <v>20376000</v>
      </c>
      <c r="E263" s="194">
        <v>12429360</v>
      </c>
      <c r="F263" s="194">
        <v>0</v>
      </c>
      <c r="G263" s="194">
        <v>0</v>
      </c>
      <c r="H263" s="194">
        <v>0</v>
      </c>
      <c r="I263" s="194">
        <v>7946640</v>
      </c>
    </row>
    <row r="264" spans="1:9" ht="15">
      <c r="A264" s="193">
        <v>15377</v>
      </c>
      <c r="B264" s="70" t="s">
        <v>373</v>
      </c>
      <c r="C264" s="70" t="s">
        <v>418</v>
      </c>
      <c r="D264" s="194">
        <v>77523759</v>
      </c>
      <c r="E264" s="194">
        <v>47289493</v>
      </c>
      <c r="F264" s="194">
        <v>0</v>
      </c>
      <c r="G264" s="194">
        <v>0</v>
      </c>
      <c r="H264" s="194">
        <v>30234266</v>
      </c>
      <c r="I264" s="194">
        <v>0</v>
      </c>
    </row>
    <row r="265" spans="1:9" ht="15">
      <c r="A265" s="193">
        <v>15425</v>
      </c>
      <c r="B265" s="70" t="s">
        <v>373</v>
      </c>
      <c r="C265" s="70" t="s">
        <v>419</v>
      </c>
      <c r="D265" s="194">
        <v>37422186</v>
      </c>
      <c r="E265" s="194">
        <v>22827533</v>
      </c>
      <c r="F265" s="194">
        <v>0</v>
      </c>
      <c r="G265" s="194">
        <v>0</v>
      </c>
      <c r="H265" s="194">
        <v>0</v>
      </c>
      <c r="I265" s="194">
        <v>14594653</v>
      </c>
    </row>
    <row r="266" spans="1:9" ht="15">
      <c r="A266" s="193">
        <v>15442</v>
      </c>
      <c r="B266" s="70" t="s">
        <v>373</v>
      </c>
      <c r="C266" s="70" t="s">
        <v>420</v>
      </c>
      <c r="D266" s="194">
        <v>116041150</v>
      </c>
      <c r="E266" s="194">
        <v>70785102</v>
      </c>
      <c r="F266" s="194">
        <v>20000000</v>
      </c>
      <c r="G266" s="194">
        <v>0</v>
      </c>
      <c r="H266" s="194">
        <v>25256049</v>
      </c>
      <c r="I266" s="194">
        <v>0</v>
      </c>
    </row>
    <row r="267" spans="1:9" ht="15">
      <c r="A267" s="193">
        <v>15455</v>
      </c>
      <c r="B267" s="70" t="s">
        <v>373</v>
      </c>
      <c r="C267" s="70" t="s">
        <v>421</v>
      </c>
      <c r="D267" s="194">
        <v>52709845</v>
      </c>
      <c r="E267" s="194">
        <v>32153005</v>
      </c>
      <c r="F267" s="194">
        <v>20000000</v>
      </c>
      <c r="G267" s="194">
        <v>0</v>
      </c>
      <c r="H267" s="194">
        <v>0</v>
      </c>
      <c r="I267" s="194">
        <v>556840</v>
      </c>
    </row>
    <row r="268" spans="1:9" ht="15">
      <c r="A268" s="193">
        <v>15464</v>
      </c>
      <c r="B268" s="70" t="s">
        <v>373</v>
      </c>
      <c r="C268" s="70" t="s">
        <v>422</v>
      </c>
      <c r="D268" s="194">
        <v>62654430</v>
      </c>
      <c r="E268" s="194">
        <v>38219202</v>
      </c>
      <c r="F268" s="194">
        <v>20000000</v>
      </c>
      <c r="G268" s="194">
        <v>0</v>
      </c>
      <c r="H268" s="194">
        <v>0</v>
      </c>
      <c r="I268" s="194">
        <v>4435228</v>
      </c>
    </row>
    <row r="269" spans="1:9" ht="15">
      <c r="A269" s="193">
        <v>15466</v>
      </c>
      <c r="B269" s="70" t="s">
        <v>373</v>
      </c>
      <c r="C269" s="70" t="s">
        <v>423</v>
      </c>
      <c r="D269" s="194">
        <v>37589428</v>
      </c>
      <c r="E269" s="194">
        <v>22929551</v>
      </c>
      <c r="F269" s="194">
        <v>0</v>
      </c>
      <c r="G269" s="194">
        <v>0</v>
      </c>
      <c r="H269" s="194">
        <v>0</v>
      </c>
      <c r="I269" s="194">
        <v>14659877</v>
      </c>
    </row>
    <row r="270" spans="1:9" ht="15">
      <c r="A270" s="193">
        <v>15469</v>
      </c>
      <c r="B270" s="70" t="s">
        <v>373</v>
      </c>
      <c r="C270" s="70" t="s">
        <v>424</v>
      </c>
      <c r="D270" s="194">
        <v>160878917</v>
      </c>
      <c r="E270" s="194">
        <v>98136139</v>
      </c>
      <c r="F270" s="194">
        <v>20000000</v>
      </c>
      <c r="G270" s="194">
        <v>0</v>
      </c>
      <c r="H270" s="194">
        <v>42742778</v>
      </c>
      <c r="I270" s="194">
        <v>0</v>
      </c>
    </row>
    <row r="271" spans="1:9" ht="15">
      <c r="A271" s="193">
        <v>15476</v>
      </c>
      <c r="B271" s="70" t="s">
        <v>373</v>
      </c>
      <c r="C271" s="70" t="s">
        <v>425</v>
      </c>
      <c r="D271" s="194">
        <v>102218016</v>
      </c>
      <c r="E271" s="194">
        <v>62352990</v>
      </c>
      <c r="F271" s="194">
        <v>20000000</v>
      </c>
      <c r="G271" s="194">
        <v>0</v>
      </c>
      <c r="H271" s="194">
        <v>0</v>
      </c>
      <c r="I271" s="194">
        <v>19865026</v>
      </c>
    </row>
    <row r="272" spans="1:9" ht="15">
      <c r="A272" s="193">
        <v>15480</v>
      </c>
      <c r="B272" s="70" t="s">
        <v>373</v>
      </c>
      <c r="C272" s="70" t="s">
        <v>426</v>
      </c>
      <c r="D272" s="194">
        <v>125143407</v>
      </c>
      <c r="E272" s="194">
        <v>76337478</v>
      </c>
      <c r="F272" s="194">
        <v>20000000</v>
      </c>
      <c r="G272" s="194">
        <v>0</v>
      </c>
      <c r="H272" s="194">
        <v>28805929</v>
      </c>
      <c r="I272" s="194">
        <v>0</v>
      </c>
    </row>
    <row r="273" spans="1:9" ht="15">
      <c r="A273" s="193">
        <v>15491</v>
      </c>
      <c r="B273" s="70" t="s">
        <v>373</v>
      </c>
      <c r="C273" s="70" t="s">
        <v>427</v>
      </c>
      <c r="D273" s="194">
        <v>55058308</v>
      </c>
      <c r="E273" s="194">
        <v>33585568</v>
      </c>
      <c r="F273" s="194">
        <v>20000000</v>
      </c>
      <c r="G273" s="194">
        <v>0</v>
      </c>
      <c r="H273" s="194">
        <v>0</v>
      </c>
      <c r="I273" s="194">
        <v>1472740</v>
      </c>
    </row>
    <row r="274" spans="1:9" ht="15">
      <c r="A274" s="193">
        <v>15494</v>
      </c>
      <c r="B274" s="70" t="s">
        <v>373</v>
      </c>
      <c r="C274" s="70" t="s">
        <v>428</v>
      </c>
      <c r="D274" s="194">
        <v>47746427</v>
      </c>
      <c r="E274" s="194">
        <v>29125320</v>
      </c>
      <c r="F274" s="194">
        <v>0</v>
      </c>
      <c r="G274" s="194">
        <v>0</v>
      </c>
      <c r="H274" s="194">
        <v>0</v>
      </c>
      <c r="I274" s="194">
        <v>18621107</v>
      </c>
    </row>
    <row r="275" spans="1:9" ht="15">
      <c r="A275" s="193">
        <v>15500</v>
      </c>
      <c r="B275" s="70" t="s">
        <v>373</v>
      </c>
      <c r="C275" s="70" t="s">
        <v>429</v>
      </c>
      <c r="D275" s="194">
        <v>40490365</v>
      </c>
      <c r="E275" s="194">
        <v>24699123</v>
      </c>
      <c r="F275" s="194">
        <v>0</v>
      </c>
      <c r="G275" s="194">
        <v>0</v>
      </c>
      <c r="H275" s="194">
        <v>0</v>
      </c>
      <c r="I275" s="194">
        <v>15791242</v>
      </c>
    </row>
    <row r="276" spans="1:9" ht="15">
      <c r="A276" s="193">
        <v>15507</v>
      </c>
      <c r="B276" s="70" t="s">
        <v>373</v>
      </c>
      <c r="C276" s="70" t="s">
        <v>430</v>
      </c>
      <c r="D276" s="194">
        <v>170793476</v>
      </c>
      <c r="E276" s="194">
        <v>104184020</v>
      </c>
      <c r="F276" s="194">
        <v>20000000</v>
      </c>
      <c r="G276" s="194">
        <v>0</v>
      </c>
      <c r="H276" s="194">
        <v>46609456</v>
      </c>
      <c r="I276" s="194">
        <v>0</v>
      </c>
    </row>
    <row r="277" spans="1:9" ht="15">
      <c r="A277" s="193">
        <v>15511</v>
      </c>
      <c r="B277" s="70" t="s">
        <v>373</v>
      </c>
      <c r="C277" s="70" t="s">
        <v>431</v>
      </c>
      <c r="D277" s="194">
        <v>23969680</v>
      </c>
      <c r="E277" s="194">
        <v>14621505</v>
      </c>
      <c r="F277" s="194">
        <v>0</v>
      </c>
      <c r="G277" s="194">
        <v>0</v>
      </c>
      <c r="H277" s="194">
        <v>0</v>
      </c>
      <c r="I277" s="194">
        <v>9348175</v>
      </c>
    </row>
    <row r="278" spans="1:9" ht="15">
      <c r="A278" s="193">
        <v>15514</v>
      </c>
      <c r="B278" s="70" t="s">
        <v>373</v>
      </c>
      <c r="C278" s="70" t="s">
        <v>432</v>
      </c>
      <c r="D278" s="194">
        <v>34611919</v>
      </c>
      <c r="E278" s="194">
        <v>21113271</v>
      </c>
      <c r="F278" s="194">
        <v>0</v>
      </c>
      <c r="G278" s="194">
        <v>0</v>
      </c>
      <c r="H278" s="194">
        <v>0</v>
      </c>
      <c r="I278" s="194">
        <v>13498648</v>
      </c>
    </row>
    <row r="279" spans="1:9" ht="15">
      <c r="A279" s="193">
        <v>15516</v>
      </c>
      <c r="B279" s="70" t="s">
        <v>373</v>
      </c>
      <c r="C279" s="70" t="s">
        <v>433</v>
      </c>
      <c r="D279" s="194">
        <v>128608410</v>
      </c>
      <c r="E279" s="194">
        <v>78451130</v>
      </c>
      <c r="F279" s="194">
        <v>20000000</v>
      </c>
      <c r="G279" s="194">
        <v>0</v>
      </c>
      <c r="H279" s="194">
        <v>30157280</v>
      </c>
      <c r="I279" s="194">
        <v>0</v>
      </c>
    </row>
    <row r="280" spans="1:9" ht="15">
      <c r="A280" s="193">
        <v>15518</v>
      </c>
      <c r="B280" s="70" t="s">
        <v>373</v>
      </c>
      <c r="C280" s="70" t="s">
        <v>434</v>
      </c>
      <c r="D280" s="194">
        <v>19117463</v>
      </c>
      <c r="E280" s="194">
        <v>11661652</v>
      </c>
      <c r="F280" s="194">
        <v>0</v>
      </c>
      <c r="G280" s="194">
        <v>0</v>
      </c>
      <c r="H280" s="194">
        <v>0</v>
      </c>
      <c r="I280" s="194">
        <v>7455811</v>
      </c>
    </row>
    <row r="281" spans="1:9" ht="15">
      <c r="A281" s="193">
        <v>15522</v>
      </c>
      <c r="B281" s="70" t="s">
        <v>373</v>
      </c>
      <c r="C281" s="70" t="s">
        <v>435</v>
      </c>
      <c r="D281" s="194">
        <v>16032732</v>
      </c>
      <c r="E281" s="194">
        <v>9779967</v>
      </c>
      <c r="F281" s="194">
        <v>0</v>
      </c>
      <c r="G281" s="194">
        <v>0</v>
      </c>
      <c r="H281" s="194">
        <v>0</v>
      </c>
      <c r="I281" s="194">
        <v>6252765</v>
      </c>
    </row>
    <row r="282" spans="1:9" ht="15">
      <c r="A282" s="193">
        <v>15531</v>
      </c>
      <c r="B282" s="70" t="s">
        <v>373</v>
      </c>
      <c r="C282" s="70" t="s">
        <v>436</v>
      </c>
      <c r="D282" s="194">
        <v>184403122</v>
      </c>
      <c r="E282" s="194">
        <v>112485904</v>
      </c>
      <c r="F282" s="194">
        <v>20000000</v>
      </c>
      <c r="G282" s="194">
        <v>51917218</v>
      </c>
      <c r="H282" s="194">
        <v>0</v>
      </c>
      <c r="I282" s="194">
        <v>0</v>
      </c>
    </row>
    <row r="283" spans="1:9" ht="15">
      <c r="A283" s="193">
        <v>15533</v>
      </c>
      <c r="B283" s="70" t="s">
        <v>373</v>
      </c>
      <c r="C283" s="70" t="s">
        <v>437</v>
      </c>
      <c r="D283" s="194">
        <v>44925095</v>
      </c>
      <c r="E283" s="194">
        <v>27404308</v>
      </c>
      <c r="F283" s="194">
        <v>0</v>
      </c>
      <c r="G283" s="194">
        <v>0</v>
      </c>
      <c r="H283" s="194">
        <v>0</v>
      </c>
      <c r="I283" s="194">
        <v>17520787</v>
      </c>
    </row>
    <row r="284" spans="1:9" ht="15">
      <c r="A284" s="193">
        <v>15537</v>
      </c>
      <c r="B284" s="70" t="s">
        <v>373</v>
      </c>
      <c r="C284" s="70" t="s">
        <v>438</v>
      </c>
      <c r="D284" s="194">
        <v>34528455</v>
      </c>
      <c r="E284" s="194">
        <v>21062358</v>
      </c>
      <c r="F284" s="194">
        <v>0</v>
      </c>
      <c r="G284" s="194">
        <v>0</v>
      </c>
      <c r="H284" s="194">
        <v>0</v>
      </c>
      <c r="I284" s="194">
        <v>13466097</v>
      </c>
    </row>
    <row r="285" spans="1:9" ht="15">
      <c r="A285" s="193">
        <v>15542</v>
      </c>
      <c r="B285" s="70" t="s">
        <v>373</v>
      </c>
      <c r="C285" s="70" t="s">
        <v>439</v>
      </c>
      <c r="D285" s="194">
        <v>111425560</v>
      </c>
      <c r="E285" s="194">
        <v>67969592</v>
      </c>
      <c r="F285" s="194">
        <v>20000000</v>
      </c>
      <c r="G285" s="194">
        <v>0</v>
      </c>
      <c r="H285" s="194">
        <v>23455968</v>
      </c>
      <c r="I285" s="194">
        <v>0</v>
      </c>
    </row>
    <row r="286" spans="1:9" ht="15">
      <c r="A286" s="193">
        <v>15550</v>
      </c>
      <c r="B286" s="70" t="s">
        <v>373</v>
      </c>
      <c r="C286" s="70" t="s">
        <v>440</v>
      </c>
      <c r="D286" s="194">
        <v>24727710</v>
      </c>
      <c r="E286" s="194">
        <v>15083903</v>
      </c>
      <c r="F286" s="194">
        <v>0</v>
      </c>
      <c r="G286" s="194">
        <v>0</v>
      </c>
      <c r="H286" s="194">
        <v>0</v>
      </c>
      <c r="I286" s="194">
        <v>9643807</v>
      </c>
    </row>
    <row r="287" spans="1:9" ht="15">
      <c r="A287" s="193">
        <v>15572</v>
      </c>
      <c r="B287" s="70" t="s">
        <v>373</v>
      </c>
      <c r="C287" s="70" t="s">
        <v>441</v>
      </c>
      <c r="D287" s="194">
        <v>572748856</v>
      </c>
      <c r="E287" s="194">
        <v>349376802</v>
      </c>
      <c r="F287" s="194">
        <v>91682000</v>
      </c>
      <c r="G287" s="194">
        <v>131690054</v>
      </c>
      <c r="H287" s="194">
        <v>0</v>
      </c>
      <c r="I287" s="194">
        <v>0</v>
      </c>
    </row>
    <row r="288" spans="1:9" ht="15">
      <c r="A288" s="193">
        <v>15580</v>
      </c>
      <c r="B288" s="70" t="s">
        <v>373</v>
      </c>
      <c r="C288" s="70" t="s">
        <v>442</v>
      </c>
      <c r="D288" s="194">
        <v>108724623</v>
      </c>
      <c r="E288" s="194">
        <v>66322020</v>
      </c>
      <c r="F288" s="194">
        <v>20000000</v>
      </c>
      <c r="G288" s="194">
        <v>0</v>
      </c>
      <c r="H288" s="194">
        <v>22402603</v>
      </c>
      <c r="I288" s="194">
        <v>0</v>
      </c>
    </row>
    <row r="289" spans="1:9" ht="15">
      <c r="A289" s="193">
        <v>15599</v>
      </c>
      <c r="B289" s="70" t="s">
        <v>373</v>
      </c>
      <c r="C289" s="70" t="s">
        <v>443</v>
      </c>
      <c r="D289" s="194">
        <v>118241606</v>
      </c>
      <c r="E289" s="194">
        <v>72127380</v>
      </c>
      <c r="F289" s="194">
        <v>20000000</v>
      </c>
      <c r="G289" s="194">
        <v>0</v>
      </c>
      <c r="H289" s="194">
        <v>26114226</v>
      </c>
      <c r="I289" s="194">
        <v>0</v>
      </c>
    </row>
    <row r="290" spans="1:9" ht="15">
      <c r="A290" s="193">
        <v>15600</v>
      </c>
      <c r="B290" s="70" t="s">
        <v>373</v>
      </c>
      <c r="C290" s="70" t="s">
        <v>444</v>
      </c>
      <c r="D290" s="194">
        <v>254179839</v>
      </c>
      <c r="E290" s="194">
        <v>155049702</v>
      </c>
      <c r="F290" s="194">
        <v>20000000</v>
      </c>
      <c r="G290" s="194">
        <v>79130137</v>
      </c>
      <c r="H290" s="194">
        <v>0</v>
      </c>
      <c r="I290" s="194">
        <v>0</v>
      </c>
    </row>
    <row r="291" spans="1:9" ht="15">
      <c r="A291" s="193">
        <v>15621</v>
      </c>
      <c r="B291" s="70" t="s">
        <v>373</v>
      </c>
      <c r="C291" s="70" t="s">
        <v>445</v>
      </c>
      <c r="D291" s="194">
        <v>28419437</v>
      </c>
      <c r="E291" s="194">
        <v>17335857</v>
      </c>
      <c r="F291" s="194">
        <v>0</v>
      </c>
      <c r="G291" s="194">
        <v>0</v>
      </c>
      <c r="H291" s="194">
        <v>0</v>
      </c>
      <c r="I291" s="194">
        <v>11083580</v>
      </c>
    </row>
    <row r="292" spans="1:9" ht="15">
      <c r="A292" s="193">
        <v>15632</v>
      </c>
      <c r="B292" s="70" t="s">
        <v>373</v>
      </c>
      <c r="C292" s="70" t="s">
        <v>446</v>
      </c>
      <c r="D292" s="194">
        <v>165929718</v>
      </c>
      <c r="E292" s="194">
        <v>101217128</v>
      </c>
      <c r="F292" s="194">
        <v>20000000</v>
      </c>
      <c r="G292" s="194">
        <v>0</v>
      </c>
      <c r="H292" s="194">
        <v>44712590</v>
      </c>
      <c r="I292" s="194">
        <v>0</v>
      </c>
    </row>
    <row r="293" spans="1:9" ht="15">
      <c r="A293" s="193">
        <v>15638</v>
      </c>
      <c r="B293" s="70" t="s">
        <v>373</v>
      </c>
      <c r="C293" s="70" t="s">
        <v>447</v>
      </c>
      <c r="D293" s="194">
        <v>55139716</v>
      </c>
      <c r="E293" s="194">
        <v>33635227</v>
      </c>
      <c r="F293" s="194">
        <v>0</v>
      </c>
      <c r="G293" s="194">
        <v>0</v>
      </c>
      <c r="H293" s="194">
        <v>21504489</v>
      </c>
      <c r="I293" s="194">
        <v>0</v>
      </c>
    </row>
    <row r="294" spans="1:9" ht="15">
      <c r="A294" s="193">
        <v>15646</v>
      </c>
      <c r="B294" s="70" t="s">
        <v>373</v>
      </c>
      <c r="C294" s="70" t="s">
        <v>448</v>
      </c>
      <c r="D294" s="194">
        <v>177849300</v>
      </c>
      <c r="E294" s="194">
        <v>108488073</v>
      </c>
      <c r="F294" s="194">
        <v>20000000</v>
      </c>
      <c r="G294" s="194">
        <v>0</v>
      </c>
      <c r="H294" s="194">
        <v>49361227</v>
      </c>
      <c r="I294" s="194">
        <v>0</v>
      </c>
    </row>
    <row r="295" spans="1:9" ht="15">
      <c r="A295" s="193">
        <v>15660</v>
      </c>
      <c r="B295" s="70" t="s">
        <v>373</v>
      </c>
      <c r="C295" s="70" t="s">
        <v>449</v>
      </c>
      <c r="D295" s="194">
        <v>16689157</v>
      </c>
      <c r="E295" s="194">
        <v>10180386</v>
      </c>
      <c r="F295" s="194">
        <v>0</v>
      </c>
      <c r="G295" s="194">
        <v>0</v>
      </c>
      <c r="H295" s="194">
        <v>0</v>
      </c>
      <c r="I295" s="194">
        <v>6508771</v>
      </c>
    </row>
    <row r="296" spans="1:9" ht="15">
      <c r="A296" s="193">
        <v>15664</v>
      </c>
      <c r="B296" s="70" t="s">
        <v>373</v>
      </c>
      <c r="C296" s="70" t="s">
        <v>450</v>
      </c>
      <c r="D296" s="194">
        <v>65866141</v>
      </c>
      <c r="E296" s="194">
        <v>40178346</v>
      </c>
      <c r="F296" s="194">
        <v>20000000</v>
      </c>
      <c r="G296" s="194">
        <v>0</v>
      </c>
      <c r="H296" s="194">
        <v>0</v>
      </c>
      <c r="I296" s="194">
        <v>5687795</v>
      </c>
    </row>
    <row r="297" spans="1:9" ht="15">
      <c r="A297" s="193">
        <v>15667</v>
      </c>
      <c r="B297" s="70" t="s">
        <v>373</v>
      </c>
      <c r="C297" s="70" t="s">
        <v>451</v>
      </c>
      <c r="D297" s="194">
        <v>50380308</v>
      </c>
      <c r="E297" s="194">
        <v>30731988</v>
      </c>
      <c r="F297" s="194">
        <v>1682000</v>
      </c>
      <c r="G297" s="194">
        <v>0</v>
      </c>
      <c r="H297" s="194">
        <v>0</v>
      </c>
      <c r="I297" s="194">
        <v>17966320</v>
      </c>
    </row>
    <row r="298" spans="1:9" ht="15">
      <c r="A298" s="193">
        <v>15673</v>
      </c>
      <c r="B298" s="70" t="s">
        <v>373</v>
      </c>
      <c r="C298" s="70" t="s">
        <v>452</v>
      </c>
      <c r="D298" s="194">
        <v>50751015</v>
      </c>
      <c r="E298" s="194">
        <v>30958119</v>
      </c>
      <c r="F298" s="194">
        <v>0</v>
      </c>
      <c r="G298" s="194">
        <v>0</v>
      </c>
      <c r="H298" s="194">
        <v>0</v>
      </c>
      <c r="I298" s="194">
        <v>19792896</v>
      </c>
    </row>
    <row r="299" spans="1:9" ht="15">
      <c r="A299" s="193">
        <v>15676</v>
      </c>
      <c r="B299" s="70" t="s">
        <v>373</v>
      </c>
      <c r="C299" s="70" t="s">
        <v>453</v>
      </c>
      <c r="D299" s="194">
        <v>38965559</v>
      </c>
      <c r="E299" s="194">
        <v>23768991</v>
      </c>
      <c r="F299" s="194">
        <v>0</v>
      </c>
      <c r="G299" s="194">
        <v>0</v>
      </c>
      <c r="H299" s="194">
        <v>0</v>
      </c>
      <c r="I299" s="194">
        <v>15196568</v>
      </c>
    </row>
    <row r="300" spans="1:9" ht="15">
      <c r="A300" s="193">
        <v>15681</v>
      </c>
      <c r="B300" s="70" t="s">
        <v>373</v>
      </c>
      <c r="C300" s="70" t="s">
        <v>454</v>
      </c>
      <c r="D300" s="194">
        <v>136835902</v>
      </c>
      <c r="E300" s="194">
        <v>83469900</v>
      </c>
      <c r="F300" s="194">
        <v>20000000</v>
      </c>
      <c r="G300" s="194">
        <v>0</v>
      </c>
      <c r="H300" s="194">
        <v>33366002</v>
      </c>
      <c r="I300" s="194">
        <v>0</v>
      </c>
    </row>
    <row r="301" spans="1:9" ht="15">
      <c r="A301" s="193">
        <v>15690</v>
      </c>
      <c r="B301" s="70" t="s">
        <v>373</v>
      </c>
      <c r="C301" s="70" t="s">
        <v>455</v>
      </c>
      <c r="D301" s="194">
        <v>38737614</v>
      </c>
      <c r="E301" s="194">
        <v>23629945</v>
      </c>
      <c r="F301" s="194">
        <v>1682000</v>
      </c>
      <c r="G301" s="194">
        <v>0</v>
      </c>
      <c r="H301" s="194">
        <v>0</v>
      </c>
      <c r="I301" s="194">
        <v>13425669</v>
      </c>
    </row>
    <row r="302" spans="1:9" ht="15">
      <c r="A302" s="193">
        <v>15693</v>
      </c>
      <c r="B302" s="70" t="s">
        <v>373</v>
      </c>
      <c r="C302" s="70" t="s">
        <v>456</v>
      </c>
      <c r="D302" s="194">
        <v>50411378</v>
      </c>
      <c r="E302" s="194">
        <v>30750941</v>
      </c>
      <c r="F302" s="194">
        <v>0</v>
      </c>
      <c r="G302" s="194">
        <v>0</v>
      </c>
      <c r="H302" s="194">
        <v>0</v>
      </c>
      <c r="I302" s="194">
        <v>19660437</v>
      </c>
    </row>
    <row r="303" spans="1:9" ht="15">
      <c r="A303" s="193">
        <v>15696</v>
      </c>
      <c r="B303" s="70" t="s">
        <v>373</v>
      </c>
      <c r="C303" s="70" t="s">
        <v>457</v>
      </c>
      <c r="D303" s="194">
        <v>26135083</v>
      </c>
      <c r="E303" s="194">
        <v>15942401</v>
      </c>
      <c r="F303" s="194">
        <v>0</v>
      </c>
      <c r="G303" s="194">
        <v>0</v>
      </c>
      <c r="H303" s="194">
        <v>0</v>
      </c>
      <c r="I303" s="194">
        <v>10192682</v>
      </c>
    </row>
    <row r="304" spans="1:9" ht="15">
      <c r="A304" s="193">
        <v>15686</v>
      </c>
      <c r="B304" s="70" t="s">
        <v>373</v>
      </c>
      <c r="C304" s="70" t="s">
        <v>458</v>
      </c>
      <c r="D304" s="194">
        <v>94084835</v>
      </c>
      <c r="E304" s="194">
        <v>57391749</v>
      </c>
      <c r="F304" s="194">
        <v>20000000</v>
      </c>
      <c r="G304" s="194">
        <v>0</v>
      </c>
      <c r="H304" s="194">
        <v>0</v>
      </c>
      <c r="I304" s="194">
        <v>16693086</v>
      </c>
    </row>
    <row r="305" spans="1:9" ht="15">
      <c r="A305" s="193">
        <v>15720</v>
      </c>
      <c r="B305" s="70" t="s">
        <v>373</v>
      </c>
      <c r="C305" s="70" t="s">
        <v>459</v>
      </c>
      <c r="D305" s="194">
        <v>34839380</v>
      </c>
      <c r="E305" s="194">
        <v>21252022</v>
      </c>
      <c r="F305" s="194">
        <v>0</v>
      </c>
      <c r="G305" s="194">
        <v>0</v>
      </c>
      <c r="H305" s="194">
        <v>0</v>
      </c>
      <c r="I305" s="194">
        <v>13587358</v>
      </c>
    </row>
    <row r="306" spans="1:9" ht="15">
      <c r="A306" s="193">
        <v>15723</v>
      </c>
      <c r="B306" s="70" t="s">
        <v>373</v>
      </c>
      <c r="C306" s="70" t="s">
        <v>460</v>
      </c>
      <c r="D306" s="194">
        <v>13004424</v>
      </c>
      <c r="E306" s="194">
        <v>7932699</v>
      </c>
      <c r="F306" s="194">
        <v>0</v>
      </c>
      <c r="G306" s="194">
        <v>0</v>
      </c>
      <c r="H306" s="194">
        <v>0</v>
      </c>
      <c r="I306" s="194">
        <v>5071725</v>
      </c>
    </row>
    <row r="307" spans="1:9" ht="15">
      <c r="A307" s="193">
        <v>15740</v>
      </c>
      <c r="B307" s="70" t="s">
        <v>373</v>
      </c>
      <c r="C307" s="70" t="s">
        <v>461</v>
      </c>
      <c r="D307" s="194">
        <v>137027081</v>
      </c>
      <c r="E307" s="194">
        <v>83586519</v>
      </c>
      <c r="F307" s="194">
        <v>20000000</v>
      </c>
      <c r="G307" s="194">
        <v>0</v>
      </c>
      <c r="H307" s="194">
        <v>33440562</v>
      </c>
      <c r="I307" s="194">
        <v>0</v>
      </c>
    </row>
    <row r="308" spans="1:9" ht="15">
      <c r="A308" s="193">
        <v>15753</v>
      </c>
      <c r="B308" s="70" t="s">
        <v>373</v>
      </c>
      <c r="C308" s="70" t="s">
        <v>462</v>
      </c>
      <c r="D308" s="194">
        <v>71507052</v>
      </c>
      <c r="E308" s="194">
        <v>43619302</v>
      </c>
      <c r="F308" s="194">
        <v>20000000</v>
      </c>
      <c r="G308" s="194">
        <v>0</v>
      </c>
      <c r="H308" s="194">
        <v>0</v>
      </c>
      <c r="I308" s="194">
        <v>7887750</v>
      </c>
    </row>
    <row r="309" spans="1:9" ht="15">
      <c r="A309" s="193">
        <v>15757</v>
      </c>
      <c r="B309" s="70" t="s">
        <v>373</v>
      </c>
      <c r="C309" s="70" t="s">
        <v>463</v>
      </c>
      <c r="D309" s="194">
        <v>57768758</v>
      </c>
      <c r="E309" s="194">
        <v>35238942</v>
      </c>
      <c r="F309" s="194">
        <v>20000000</v>
      </c>
      <c r="G309" s="194">
        <v>0</v>
      </c>
      <c r="H309" s="194">
        <v>0</v>
      </c>
      <c r="I309" s="194">
        <v>2529816</v>
      </c>
    </row>
    <row r="310" spans="1:9" ht="15">
      <c r="A310" s="193">
        <v>15755</v>
      </c>
      <c r="B310" s="70" t="s">
        <v>373</v>
      </c>
      <c r="C310" s="70" t="s">
        <v>464</v>
      </c>
      <c r="D310" s="194">
        <v>148297275</v>
      </c>
      <c r="E310" s="194">
        <v>90461338</v>
      </c>
      <c r="F310" s="194">
        <v>20000000</v>
      </c>
      <c r="G310" s="194">
        <v>0</v>
      </c>
      <c r="H310" s="194">
        <v>37835937</v>
      </c>
      <c r="I310" s="194">
        <v>0</v>
      </c>
    </row>
    <row r="311" spans="1:9" ht="15">
      <c r="A311" s="193">
        <v>15759</v>
      </c>
      <c r="B311" s="70" t="s">
        <v>373</v>
      </c>
      <c r="C311" s="70" t="s">
        <v>465</v>
      </c>
      <c r="D311" s="194">
        <v>303629924</v>
      </c>
      <c r="E311" s="194">
        <v>185214254</v>
      </c>
      <c r="F311" s="194">
        <v>90000000</v>
      </c>
      <c r="G311" s="194">
        <v>0</v>
      </c>
      <c r="H311" s="194">
        <v>28415670</v>
      </c>
      <c r="I311" s="194">
        <v>0</v>
      </c>
    </row>
    <row r="312" spans="1:9" ht="15">
      <c r="A312" s="193">
        <v>15761</v>
      </c>
      <c r="B312" s="70" t="s">
        <v>373</v>
      </c>
      <c r="C312" s="70" t="s">
        <v>466</v>
      </c>
      <c r="D312" s="194">
        <v>29482061</v>
      </c>
      <c r="E312" s="194">
        <v>17984057</v>
      </c>
      <c r="F312" s="194">
        <v>0</v>
      </c>
      <c r="G312" s="194">
        <v>0</v>
      </c>
      <c r="H312" s="194">
        <v>0</v>
      </c>
      <c r="I312" s="194">
        <v>11498004</v>
      </c>
    </row>
    <row r="313" spans="1:9" ht="15">
      <c r="A313" s="193">
        <v>15762</v>
      </c>
      <c r="B313" s="70" t="s">
        <v>373</v>
      </c>
      <c r="C313" s="70" t="s">
        <v>467</v>
      </c>
      <c r="D313" s="194">
        <v>41144345</v>
      </c>
      <c r="E313" s="194">
        <v>25098050</v>
      </c>
      <c r="F313" s="194">
        <v>0</v>
      </c>
      <c r="G313" s="194">
        <v>0</v>
      </c>
      <c r="H313" s="194">
        <v>0</v>
      </c>
      <c r="I313" s="194">
        <v>16046295</v>
      </c>
    </row>
    <row r="314" spans="1:9" ht="15">
      <c r="A314" s="193">
        <v>15764</v>
      </c>
      <c r="B314" s="70" t="s">
        <v>373</v>
      </c>
      <c r="C314" s="70" t="s">
        <v>468</v>
      </c>
      <c r="D314" s="194">
        <v>75647231</v>
      </c>
      <c r="E314" s="194">
        <v>46144811</v>
      </c>
      <c r="F314" s="194">
        <v>20000000</v>
      </c>
      <c r="G314" s="194">
        <v>0</v>
      </c>
      <c r="H314" s="194">
        <v>0</v>
      </c>
      <c r="I314" s="194">
        <v>9502420</v>
      </c>
    </row>
    <row r="315" spans="1:9" ht="15">
      <c r="A315" s="193">
        <v>15763</v>
      </c>
      <c r="B315" s="70" t="s">
        <v>373</v>
      </c>
      <c r="C315" s="70" t="s">
        <v>469</v>
      </c>
      <c r="D315" s="194">
        <v>96351887</v>
      </c>
      <c r="E315" s="194">
        <v>58774651</v>
      </c>
      <c r="F315" s="194">
        <v>20000000</v>
      </c>
      <c r="G315" s="194">
        <v>0</v>
      </c>
      <c r="H315" s="194">
        <v>0</v>
      </c>
      <c r="I315" s="194">
        <v>17577236</v>
      </c>
    </row>
    <row r="316" spans="1:9" ht="15">
      <c r="A316" s="193">
        <v>15774</v>
      </c>
      <c r="B316" s="70" t="s">
        <v>373</v>
      </c>
      <c r="C316" s="70" t="s">
        <v>470</v>
      </c>
      <c r="D316" s="194">
        <v>43867143</v>
      </c>
      <c r="E316" s="194">
        <v>26758957</v>
      </c>
      <c r="F316" s="194">
        <v>0</v>
      </c>
      <c r="G316" s="194">
        <v>0</v>
      </c>
      <c r="H316" s="194">
        <v>0</v>
      </c>
      <c r="I316" s="194">
        <v>17108186</v>
      </c>
    </row>
    <row r="317" spans="1:9" ht="15">
      <c r="A317" s="193">
        <v>15776</v>
      </c>
      <c r="B317" s="70" t="s">
        <v>373</v>
      </c>
      <c r="C317" s="70" t="s">
        <v>471</v>
      </c>
      <c r="D317" s="194">
        <v>51850954</v>
      </c>
      <c r="E317" s="194">
        <v>31629082</v>
      </c>
      <c r="F317" s="194">
        <v>20000000</v>
      </c>
      <c r="G317" s="194">
        <v>0</v>
      </c>
      <c r="H317" s="194">
        <v>0</v>
      </c>
      <c r="I317" s="194">
        <v>221872</v>
      </c>
    </row>
    <row r="318" spans="1:9" ht="15">
      <c r="A318" s="193">
        <v>15778</v>
      </c>
      <c r="B318" s="70" t="s">
        <v>373</v>
      </c>
      <c r="C318" s="70" t="s">
        <v>472</v>
      </c>
      <c r="D318" s="194">
        <v>49224261</v>
      </c>
      <c r="E318" s="194">
        <v>30026799</v>
      </c>
      <c r="F318" s="194">
        <v>0</v>
      </c>
      <c r="G318" s="194">
        <v>0</v>
      </c>
      <c r="H318" s="194">
        <v>0</v>
      </c>
      <c r="I318" s="194">
        <v>19197462</v>
      </c>
    </row>
    <row r="319" spans="1:9" ht="15">
      <c r="A319" s="193">
        <v>15790</v>
      </c>
      <c r="B319" s="70" t="s">
        <v>373</v>
      </c>
      <c r="C319" s="70" t="s">
        <v>473</v>
      </c>
      <c r="D319" s="194">
        <v>73421694</v>
      </c>
      <c r="E319" s="194">
        <v>44787233</v>
      </c>
      <c r="F319" s="194">
        <v>20000000</v>
      </c>
      <c r="G319" s="194">
        <v>0</v>
      </c>
      <c r="H319" s="194">
        <v>0</v>
      </c>
      <c r="I319" s="194">
        <v>8634461</v>
      </c>
    </row>
    <row r="320" spans="1:9" ht="15">
      <c r="A320" s="193">
        <v>15798</v>
      </c>
      <c r="B320" s="70" t="s">
        <v>373</v>
      </c>
      <c r="C320" s="70" t="s">
        <v>474</v>
      </c>
      <c r="D320" s="194">
        <v>24508490</v>
      </c>
      <c r="E320" s="194">
        <v>14950179</v>
      </c>
      <c r="F320" s="194">
        <v>0</v>
      </c>
      <c r="G320" s="194">
        <v>0</v>
      </c>
      <c r="H320" s="194">
        <v>0</v>
      </c>
      <c r="I320" s="194">
        <v>9558311</v>
      </c>
    </row>
    <row r="321" spans="1:9" ht="15">
      <c r="A321" s="193">
        <v>15804</v>
      </c>
      <c r="B321" s="70" t="s">
        <v>373</v>
      </c>
      <c r="C321" s="70" t="s">
        <v>475</v>
      </c>
      <c r="D321" s="194">
        <v>105379257</v>
      </c>
      <c r="E321" s="194">
        <v>64281347</v>
      </c>
      <c r="F321" s="194">
        <v>20000000</v>
      </c>
      <c r="G321" s="194">
        <v>0</v>
      </c>
      <c r="H321" s="194">
        <v>21097910</v>
      </c>
      <c r="I321" s="194">
        <v>0</v>
      </c>
    </row>
    <row r="322" spans="1:9" ht="15">
      <c r="A322" s="193">
        <v>15806</v>
      </c>
      <c r="B322" s="70" t="s">
        <v>373</v>
      </c>
      <c r="C322" s="70" t="s">
        <v>476</v>
      </c>
      <c r="D322" s="194">
        <v>55469308</v>
      </c>
      <c r="E322" s="194">
        <v>33836278</v>
      </c>
      <c r="F322" s="194">
        <v>20000000</v>
      </c>
      <c r="G322" s="194">
        <v>0</v>
      </c>
      <c r="H322" s="194">
        <v>0</v>
      </c>
      <c r="I322" s="194">
        <v>1633030</v>
      </c>
    </row>
    <row r="323" spans="1:9" ht="15">
      <c r="A323" s="193">
        <v>15808</v>
      </c>
      <c r="B323" s="70" t="s">
        <v>373</v>
      </c>
      <c r="C323" s="70" t="s">
        <v>477</v>
      </c>
      <c r="D323" s="194">
        <v>36400857</v>
      </c>
      <c r="E323" s="194">
        <v>22204523</v>
      </c>
      <c r="F323" s="194">
        <v>0</v>
      </c>
      <c r="G323" s="194">
        <v>0</v>
      </c>
      <c r="H323" s="194">
        <v>0</v>
      </c>
      <c r="I323" s="194">
        <v>14196334</v>
      </c>
    </row>
    <row r="324" spans="1:9" ht="15">
      <c r="A324" s="193">
        <v>15810</v>
      </c>
      <c r="B324" s="70" t="s">
        <v>373</v>
      </c>
      <c r="C324" s="70" t="s">
        <v>478</v>
      </c>
      <c r="D324" s="194">
        <v>52800669</v>
      </c>
      <c r="E324" s="194">
        <v>32208408</v>
      </c>
      <c r="F324" s="194">
        <v>0</v>
      </c>
      <c r="G324" s="194">
        <v>0</v>
      </c>
      <c r="H324" s="194">
        <v>20592261</v>
      </c>
      <c r="I324" s="194">
        <v>0</v>
      </c>
    </row>
    <row r="325" spans="1:9" ht="15">
      <c r="A325" s="193">
        <v>15814</v>
      </c>
      <c r="B325" s="70" t="s">
        <v>373</v>
      </c>
      <c r="C325" s="70" t="s">
        <v>479</v>
      </c>
      <c r="D325" s="194">
        <v>126381587</v>
      </c>
      <c r="E325" s="194">
        <v>77092768</v>
      </c>
      <c r="F325" s="194">
        <v>20000000</v>
      </c>
      <c r="G325" s="194">
        <v>0</v>
      </c>
      <c r="H325" s="194">
        <v>29288819</v>
      </c>
      <c r="I325" s="194">
        <v>0</v>
      </c>
    </row>
    <row r="326" spans="1:9" ht="15">
      <c r="A326" s="193">
        <v>15816</v>
      </c>
      <c r="B326" s="70" t="s">
        <v>373</v>
      </c>
      <c r="C326" s="70" t="s">
        <v>480</v>
      </c>
      <c r="D326" s="194">
        <v>66196650</v>
      </c>
      <c r="E326" s="194">
        <v>40379957</v>
      </c>
      <c r="F326" s="194">
        <v>20000000</v>
      </c>
      <c r="G326" s="194">
        <v>0</v>
      </c>
      <c r="H326" s="194">
        <v>0</v>
      </c>
      <c r="I326" s="194">
        <v>5816694</v>
      </c>
    </row>
    <row r="327" spans="1:9" ht="15">
      <c r="A327" s="193">
        <v>15820</v>
      </c>
      <c r="B327" s="70" t="s">
        <v>373</v>
      </c>
      <c r="C327" s="70" t="s">
        <v>481</v>
      </c>
      <c r="D327" s="194">
        <v>27112326</v>
      </c>
      <c r="E327" s="194">
        <v>16538519</v>
      </c>
      <c r="F327" s="194">
        <v>0</v>
      </c>
      <c r="G327" s="194">
        <v>0</v>
      </c>
      <c r="H327" s="194">
        <v>0</v>
      </c>
      <c r="I327" s="194">
        <v>10573807</v>
      </c>
    </row>
    <row r="328" spans="1:9" ht="15">
      <c r="A328" s="193">
        <v>15822</v>
      </c>
      <c r="B328" s="70" t="s">
        <v>373</v>
      </c>
      <c r="C328" s="70" t="s">
        <v>482</v>
      </c>
      <c r="D328" s="194">
        <v>74138792</v>
      </c>
      <c r="E328" s="194">
        <v>45224663</v>
      </c>
      <c r="F328" s="194">
        <v>0</v>
      </c>
      <c r="G328" s="194">
        <v>0</v>
      </c>
      <c r="H328" s="194">
        <v>28914129</v>
      </c>
      <c r="I328" s="194">
        <v>0</v>
      </c>
    </row>
    <row r="329" spans="1:9" ht="15">
      <c r="A329" s="193">
        <v>15001</v>
      </c>
      <c r="B329" s="70" t="s">
        <v>373</v>
      </c>
      <c r="C329" s="70" t="s">
        <v>483</v>
      </c>
      <c r="D329" s="194">
        <v>473942000</v>
      </c>
      <c r="E329" s="194">
        <v>289104620</v>
      </c>
      <c r="F329" s="194">
        <v>90000000</v>
      </c>
      <c r="G329" s="194">
        <v>94837380</v>
      </c>
      <c r="H329" s="194">
        <v>0</v>
      </c>
      <c r="I329" s="194">
        <v>0</v>
      </c>
    </row>
    <row r="330" spans="1:9" ht="15">
      <c r="A330" s="193">
        <v>15832</v>
      </c>
      <c r="B330" s="70" t="s">
        <v>373</v>
      </c>
      <c r="C330" s="70" t="s">
        <v>484</v>
      </c>
      <c r="D330" s="194">
        <v>10369225</v>
      </c>
      <c r="E330" s="194">
        <v>6325227</v>
      </c>
      <c r="F330" s="194">
        <v>0</v>
      </c>
      <c r="G330" s="194">
        <v>0</v>
      </c>
      <c r="H330" s="194">
        <v>0</v>
      </c>
      <c r="I330" s="194">
        <v>4043998</v>
      </c>
    </row>
    <row r="331" spans="1:9" ht="15">
      <c r="A331" s="193">
        <v>15835</v>
      </c>
      <c r="B331" s="70" t="s">
        <v>373</v>
      </c>
      <c r="C331" s="70" t="s">
        <v>485</v>
      </c>
      <c r="D331" s="194">
        <v>55749000</v>
      </c>
      <c r="E331" s="194">
        <v>34006890</v>
      </c>
      <c r="F331" s="194">
        <v>20000000</v>
      </c>
      <c r="G331" s="194">
        <v>0</v>
      </c>
      <c r="H331" s="194">
        <v>0</v>
      </c>
      <c r="I331" s="194">
        <v>1742110</v>
      </c>
    </row>
    <row r="332" spans="1:9" ht="15">
      <c r="A332" s="193">
        <v>15837</v>
      </c>
      <c r="B332" s="70" t="s">
        <v>373</v>
      </c>
      <c r="C332" s="70" t="s">
        <v>486</v>
      </c>
      <c r="D332" s="194">
        <v>80829446</v>
      </c>
      <c r="E332" s="194">
        <v>49305962</v>
      </c>
      <c r="F332" s="194">
        <v>20000000</v>
      </c>
      <c r="G332" s="194">
        <v>0</v>
      </c>
      <c r="H332" s="194">
        <v>0</v>
      </c>
      <c r="I332" s="194">
        <v>11523484</v>
      </c>
    </row>
    <row r="333" spans="1:9" ht="15">
      <c r="A333" s="193">
        <v>15839</v>
      </c>
      <c r="B333" s="70" t="s">
        <v>373</v>
      </c>
      <c r="C333" s="70" t="s">
        <v>487</v>
      </c>
      <c r="D333" s="194">
        <v>21088390</v>
      </c>
      <c r="E333" s="194">
        <v>12863918</v>
      </c>
      <c r="F333" s="194">
        <v>0</v>
      </c>
      <c r="G333" s="194">
        <v>0</v>
      </c>
      <c r="H333" s="194">
        <v>0</v>
      </c>
      <c r="I333" s="194">
        <v>8224472</v>
      </c>
    </row>
    <row r="334" spans="1:9" ht="15">
      <c r="A334" s="193">
        <v>15842</v>
      </c>
      <c r="B334" s="70" t="s">
        <v>373</v>
      </c>
      <c r="C334" s="70" t="s">
        <v>488</v>
      </c>
      <c r="D334" s="194">
        <v>152487707</v>
      </c>
      <c r="E334" s="194">
        <v>93017501</v>
      </c>
      <c r="F334" s="194">
        <v>20000000</v>
      </c>
      <c r="G334" s="194">
        <v>0</v>
      </c>
      <c r="H334" s="194">
        <v>39470206</v>
      </c>
      <c r="I334" s="194">
        <v>0</v>
      </c>
    </row>
    <row r="335" spans="1:9" ht="15">
      <c r="A335" s="193">
        <v>15861</v>
      </c>
      <c r="B335" s="70" t="s">
        <v>373</v>
      </c>
      <c r="C335" s="70" t="s">
        <v>489</v>
      </c>
      <c r="D335" s="194">
        <v>119915341</v>
      </c>
      <c r="E335" s="194">
        <v>73148358</v>
      </c>
      <c r="F335" s="194">
        <v>20000000</v>
      </c>
      <c r="G335" s="194">
        <v>0</v>
      </c>
      <c r="H335" s="194">
        <v>26766983</v>
      </c>
      <c r="I335" s="194">
        <v>0</v>
      </c>
    </row>
    <row r="336" spans="1:9" ht="15">
      <c r="A336" s="193">
        <v>15407</v>
      </c>
      <c r="B336" s="70" t="s">
        <v>373</v>
      </c>
      <c r="C336" s="70" t="s">
        <v>490</v>
      </c>
      <c r="D336" s="194">
        <v>81968255</v>
      </c>
      <c r="E336" s="194">
        <v>50000636</v>
      </c>
      <c r="F336" s="194">
        <v>20000000</v>
      </c>
      <c r="G336" s="194">
        <v>0</v>
      </c>
      <c r="H336" s="194">
        <v>0</v>
      </c>
      <c r="I336" s="194">
        <v>11967619</v>
      </c>
    </row>
    <row r="337" spans="1:9" ht="15">
      <c r="A337" s="193">
        <v>15879</v>
      </c>
      <c r="B337" s="70" t="s">
        <v>373</v>
      </c>
      <c r="C337" s="70" t="s">
        <v>491</v>
      </c>
      <c r="D337" s="194">
        <v>32929394</v>
      </c>
      <c r="E337" s="194">
        <v>20086930</v>
      </c>
      <c r="F337" s="194">
        <v>0</v>
      </c>
      <c r="G337" s="194">
        <v>0</v>
      </c>
      <c r="H337" s="194">
        <v>0</v>
      </c>
      <c r="I337" s="194">
        <v>12842464</v>
      </c>
    </row>
    <row r="338" spans="1:9" ht="15">
      <c r="A338" s="193">
        <v>15897</v>
      </c>
      <c r="B338" s="70" t="s">
        <v>373</v>
      </c>
      <c r="C338" s="70" t="s">
        <v>492</v>
      </c>
      <c r="D338" s="194">
        <v>47908684</v>
      </c>
      <c r="E338" s="194">
        <v>29224297</v>
      </c>
      <c r="F338" s="194">
        <v>0</v>
      </c>
      <c r="G338" s="194">
        <v>0</v>
      </c>
      <c r="H338" s="194">
        <v>0</v>
      </c>
      <c r="I338" s="194">
        <v>18684387</v>
      </c>
    </row>
    <row r="339" spans="1:9" ht="15">
      <c r="A339" s="193">
        <v>17013</v>
      </c>
      <c r="B339" s="70" t="s">
        <v>195</v>
      </c>
      <c r="C339" s="70" t="s">
        <v>493</v>
      </c>
      <c r="D339" s="194">
        <v>129478958</v>
      </c>
      <c r="E339" s="194">
        <v>78982164</v>
      </c>
      <c r="F339" s="194">
        <v>0</v>
      </c>
      <c r="G339" s="194">
        <v>50496794</v>
      </c>
      <c r="H339" s="194">
        <v>0</v>
      </c>
      <c r="I339" s="194">
        <v>0</v>
      </c>
    </row>
    <row r="340" spans="1:9" ht="15">
      <c r="A340" s="193">
        <v>17042</v>
      </c>
      <c r="B340" s="70" t="s">
        <v>195</v>
      </c>
      <c r="C340" s="70" t="s">
        <v>494</v>
      </c>
      <c r="D340" s="194">
        <v>151909231</v>
      </c>
      <c r="E340" s="194">
        <v>92664631</v>
      </c>
      <c r="F340" s="194">
        <v>0</v>
      </c>
      <c r="G340" s="194">
        <v>59244600</v>
      </c>
      <c r="H340" s="194">
        <v>0</v>
      </c>
      <c r="I340" s="194">
        <v>0</v>
      </c>
    </row>
    <row r="341" spans="1:9" ht="15">
      <c r="A341" s="193">
        <v>17050</v>
      </c>
      <c r="B341" s="70" t="s">
        <v>195</v>
      </c>
      <c r="C341" s="70" t="s">
        <v>495</v>
      </c>
      <c r="D341" s="194">
        <v>63511826</v>
      </c>
      <c r="E341" s="194">
        <v>38742214</v>
      </c>
      <c r="F341" s="194">
        <v>0</v>
      </c>
      <c r="G341" s="194">
        <v>0</v>
      </c>
      <c r="H341" s="194">
        <v>24769612</v>
      </c>
      <c r="I341" s="194">
        <v>0</v>
      </c>
    </row>
    <row r="342" spans="1:9" ht="15">
      <c r="A342" s="193">
        <v>17088</v>
      </c>
      <c r="B342" s="70" t="s">
        <v>195</v>
      </c>
      <c r="C342" s="70" t="s">
        <v>496</v>
      </c>
      <c r="D342" s="194">
        <v>82831851</v>
      </c>
      <c r="E342" s="194">
        <v>50527429</v>
      </c>
      <c r="F342" s="194">
        <v>0</v>
      </c>
      <c r="G342" s="194">
        <v>0</v>
      </c>
      <c r="H342" s="194">
        <v>32304422</v>
      </c>
      <c r="I342" s="194">
        <v>0</v>
      </c>
    </row>
    <row r="343" spans="1:9" ht="15">
      <c r="A343" s="193">
        <v>17174</v>
      </c>
      <c r="B343" s="70" t="s">
        <v>195</v>
      </c>
      <c r="C343" s="70" t="s">
        <v>497</v>
      </c>
      <c r="D343" s="194">
        <v>234604924</v>
      </c>
      <c r="E343" s="194">
        <v>143109004</v>
      </c>
      <c r="F343" s="194">
        <v>0</v>
      </c>
      <c r="G343" s="194">
        <v>91495920</v>
      </c>
      <c r="H343" s="194">
        <v>0</v>
      </c>
      <c r="I343" s="194">
        <v>0</v>
      </c>
    </row>
    <row r="344" spans="1:9" ht="15">
      <c r="A344" s="193">
        <v>17272</v>
      </c>
      <c r="B344" s="70" t="s">
        <v>195</v>
      </c>
      <c r="C344" s="70" t="s">
        <v>498</v>
      </c>
      <c r="D344" s="194">
        <v>80803328</v>
      </c>
      <c r="E344" s="194">
        <v>49290030</v>
      </c>
      <c r="F344" s="194">
        <v>0</v>
      </c>
      <c r="G344" s="194">
        <v>0</v>
      </c>
      <c r="H344" s="194">
        <v>31513298</v>
      </c>
      <c r="I344" s="194">
        <v>0</v>
      </c>
    </row>
    <row r="345" spans="1:9" ht="15">
      <c r="A345" s="193">
        <v>17380</v>
      </c>
      <c r="B345" s="70" t="s">
        <v>195</v>
      </c>
      <c r="C345" s="70" t="s">
        <v>499</v>
      </c>
      <c r="D345" s="194">
        <v>481248278</v>
      </c>
      <c r="E345" s="194">
        <v>293561450</v>
      </c>
      <c r="F345" s="194">
        <v>83363200</v>
      </c>
      <c r="G345" s="194">
        <v>104323628</v>
      </c>
      <c r="H345" s="194">
        <v>0</v>
      </c>
      <c r="I345" s="194">
        <v>0</v>
      </c>
    </row>
    <row r="346" spans="1:9" ht="15">
      <c r="A346" s="193">
        <v>17388</v>
      </c>
      <c r="B346" s="70" t="s">
        <v>195</v>
      </c>
      <c r="C346" s="70" t="s">
        <v>500</v>
      </c>
      <c r="D346" s="194">
        <v>40036532</v>
      </c>
      <c r="E346" s="194">
        <v>24422285</v>
      </c>
      <c r="F346" s="194">
        <v>0</v>
      </c>
      <c r="G346" s="194">
        <v>0</v>
      </c>
      <c r="H346" s="194">
        <v>0</v>
      </c>
      <c r="I346" s="194">
        <v>15614247</v>
      </c>
    </row>
    <row r="347" spans="1:9" ht="15">
      <c r="A347" s="193">
        <v>17001</v>
      </c>
      <c r="B347" s="70" t="s">
        <v>195</v>
      </c>
      <c r="C347" s="70" t="s">
        <v>501</v>
      </c>
      <c r="D347" s="194">
        <v>706784622</v>
      </c>
      <c r="E347" s="194">
        <v>431138619</v>
      </c>
      <c r="F347" s="194">
        <v>107511600</v>
      </c>
      <c r="G347" s="194">
        <v>168134403</v>
      </c>
      <c r="H347" s="194">
        <v>0</v>
      </c>
      <c r="I347" s="194">
        <v>0</v>
      </c>
    </row>
    <row r="348" spans="1:9" ht="15">
      <c r="A348" s="193">
        <v>17433</v>
      </c>
      <c r="B348" s="70" t="s">
        <v>195</v>
      </c>
      <c r="C348" s="70" t="s">
        <v>502</v>
      </c>
      <c r="D348" s="194">
        <v>167334646</v>
      </c>
      <c r="E348" s="194">
        <v>102074134</v>
      </c>
      <c r="F348" s="194">
        <v>0</v>
      </c>
      <c r="G348" s="194">
        <v>65260512</v>
      </c>
      <c r="H348" s="194">
        <v>0</v>
      </c>
      <c r="I348" s="194">
        <v>0</v>
      </c>
    </row>
    <row r="349" spans="1:9" ht="15">
      <c r="A349" s="193">
        <v>17442</v>
      </c>
      <c r="B349" s="70" t="s">
        <v>195</v>
      </c>
      <c r="C349" s="70" t="s">
        <v>503</v>
      </c>
      <c r="D349" s="194">
        <v>91021367</v>
      </c>
      <c r="E349" s="194">
        <v>55523034</v>
      </c>
      <c r="F349" s="194">
        <v>0</v>
      </c>
      <c r="G349" s="194">
        <v>0</v>
      </c>
      <c r="H349" s="194">
        <v>35498333</v>
      </c>
      <c r="I349" s="194">
        <v>0</v>
      </c>
    </row>
    <row r="350" spans="1:9" ht="15">
      <c r="A350" s="193">
        <v>17444</v>
      </c>
      <c r="B350" s="70" t="s">
        <v>195</v>
      </c>
      <c r="C350" s="70" t="s">
        <v>504</v>
      </c>
      <c r="D350" s="194">
        <v>110364088</v>
      </c>
      <c r="E350" s="194">
        <v>67322094</v>
      </c>
      <c r="F350" s="194">
        <v>0</v>
      </c>
      <c r="G350" s="194">
        <v>0</v>
      </c>
      <c r="H350" s="194">
        <v>43041994</v>
      </c>
      <c r="I350" s="194">
        <v>0</v>
      </c>
    </row>
    <row r="351" spans="1:9" ht="15">
      <c r="A351" s="193">
        <v>17446</v>
      </c>
      <c r="B351" s="70" t="s">
        <v>195</v>
      </c>
      <c r="C351" s="70" t="s">
        <v>505</v>
      </c>
      <c r="D351" s="194">
        <v>21680627</v>
      </c>
      <c r="E351" s="194">
        <v>13225182</v>
      </c>
      <c r="F351" s="194">
        <v>0</v>
      </c>
      <c r="G351" s="194">
        <v>0</v>
      </c>
      <c r="H351" s="194">
        <v>0</v>
      </c>
      <c r="I351" s="194">
        <v>8455445</v>
      </c>
    </row>
    <row r="352" spans="1:9" ht="15">
      <c r="A352" s="193">
        <v>17486</v>
      </c>
      <c r="B352" s="70" t="s">
        <v>195</v>
      </c>
      <c r="C352" s="70" t="s">
        <v>506</v>
      </c>
      <c r="D352" s="194">
        <v>182774338</v>
      </c>
      <c r="E352" s="194">
        <v>111492346</v>
      </c>
      <c r="F352" s="194">
        <v>0</v>
      </c>
      <c r="G352" s="194">
        <v>71281992</v>
      </c>
      <c r="H352" s="194">
        <v>0</v>
      </c>
      <c r="I352" s="194">
        <v>0</v>
      </c>
    </row>
    <row r="353" spans="1:9" ht="15">
      <c r="A353" s="193">
        <v>17495</v>
      </c>
      <c r="B353" s="70" t="s">
        <v>195</v>
      </c>
      <c r="C353" s="70" t="s">
        <v>507</v>
      </c>
      <c r="D353" s="194">
        <v>77678938</v>
      </c>
      <c r="E353" s="194">
        <v>47384152</v>
      </c>
      <c r="F353" s="194">
        <v>0</v>
      </c>
      <c r="G353" s="194">
        <v>0</v>
      </c>
      <c r="H353" s="194">
        <v>30294786</v>
      </c>
      <c r="I353" s="194">
        <v>0</v>
      </c>
    </row>
    <row r="354" spans="1:9" ht="15">
      <c r="A354" s="193">
        <v>17513</v>
      </c>
      <c r="B354" s="70" t="s">
        <v>195</v>
      </c>
      <c r="C354" s="70" t="s">
        <v>508</v>
      </c>
      <c r="D354" s="194">
        <v>107672018</v>
      </c>
      <c r="E354" s="194">
        <v>65679931</v>
      </c>
      <c r="F354" s="194">
        <v>0</v>
      </c>
      <c r="G354" s="194">
        <v>0</v>
      </c>
      <c r="H354" s="194">
        <v>41992087</v>
      </c>
      <c r="I354" s="194">
        <v>0</v>
      </c>
    </row>
    <row r="355" spans="1:9" ht="15">
      <c r="A355" s="193">
        <v>17524</v>
      </c>
      <c r="B355" s="70" t="s">
        <v>195</v>
      </c>
      <c r="C355" s="70" t="s">
        <v>509</v>
      </c>
      <c r="D355" s="194">
        <v>124702843</v>
      </c>
      <c r="E355" s="194">
        <v>76068734</v>
      </c>
      <c r="F355" s="194">
        <v>0</v>
      </c>
      <c r="G355" s="194">
        <v>0</v>
      </c>
      <c r="H355" s="194">
        <v>48634109</v>
      </c>
      <c r="I355" s="194">
        <v>0</v>
      </c>
    </row>
    <row r="356" spans="1:9" ht="15">
      <c r="A356" s="193">
        <v>17541</v>
      </c>
      <c r="B356" s="70" t="s">
        <v>195</v>
      </c>
      <c r="C356" s="70" t="s">
        <v>510</v>
      </c>
      <c r="D356" s="194">
        <v>156704395</v>
      </c>
      <c r="E356" s="194">
        <v>95589681</v>
      </c>
      <c r="F356" s="194">
        <v>0</v>
      </c>
      <c r="G356" s="194">
        <v>61114714</v>
      </c>
      <c r="H356" s="194">
        <v>0</v>
      </c>
      <c r="I356" s="194">
        <v>0</v>
      </c>
    </row>
    <row r="357" spans="1:9" ht="15">
      <c r="A357" s="193">
        <v>17614</v>
      </c>
      <c r="B357" s="70" t="s">
        <v>195</v>
      </c>
      <c r="C357" s="70" t="s">
        <v>511</v>
      </c>
      <c r="D357" s="194">
        <v>314092443</v>
      </c>
      <c r="E357" s="194">
        <v>191596390</v>
      </c>
      <c r="F357" s="194">
        <v>13363200</v>
      </c>
      <c r="G357" s="194">
        <v>109132853</v>
      </c>
      <c r="H357" s="194">
        <v>0</v>
      </c>
      <c r="I357" s="194">
        <v>0</v>
      </c>
    </row>
    <row r="358" spans="1:9" ht="15">
      <c r="A358" s="193">
        <v>17616</v>
      </c>
      <c r="B358" s="70" t="s">
        <v>195</v>
      </c>
      <c r="C358" s="70" t="s">
        <v>512</v>
      </c>
      <c r="D358" s="194">
        <v>68578098</v>
      </c>
      <c r="E358" s="194">
        <v>41832640</v>
      </c>
      <c r="F358" s="194">
        <v>0</v>
      </c>
      <c r="G358" s="194">
        <v>0</v>
      </c>
      <c r="H358" s="194">
        <v>26745458</v>
      </c>
      <c r="I358" s="194">
        <v>0</v>
      </c>
    </row>
    <row r="359" spans="1:9" ht="15">
      <c r="A359" s="193">
        <v>17653</v>
      </c>
      <c r="B359" s="70" t="s">
        <v>195</v>
      </c>
      <c r="C359" s="70" t="s">
        <v>513</v>
      </c>
      <c r="D359" s="194">
        <v>90414915</v>
      </c>
      <c r="E359" s="194">
        <v>55153098</v>
      </c>
      <c r="F359" s="194">
        <v>0</v>
      </c>
      <c r="G359" s="194">
        <v>0</v>
      </c>
      <c r="H359" s="194">
        <v>35261817</v>
      </c>
      <c r="I359" s="194">
        <v>0</v>
      </c>
    </row>
    <row r="360" spans="1:9" ht="15">
      <c r="A360" s="193">
        <v>17662</v>
      </c>
      <c r="B360" s="70" t="s">
        <v>195</v>
      </c>
      <c r="C360" s="70" t="s">
        <v>514</v>
      </c>
      <c r="D360" s="194">
        <v>221962551</v>
      </c>
      <c r="E360" s="194">
        <v>135397156</v>
      </c>
      <c r="F360" s="194">
        <v>0</v>
      </c>
      <c r="G360" s="194">
        <v>86565395</v>
      </c>
      <c r="H360" s="194">
        <v>0</v>
      </c>
      <c r="I360" s="194">
        <v>0</v>
      </c>
    </row>
    <row r="361" spans="1:9" ht="15">
      <c r="A361" s="193">
        <v>17665</v>
      </c>
      <c r="B361" s="70" t="s">
        <v>195</v>
      </c>
      <c r="C361" s="70" t="s">
        <v>515</v>
      </c>
      <c r="D361" s="194">
        <v>48421261</v>
      </c>
      <c r="E361" s="194">
        <v>29536969</v>
      </c>
      <c r="F361" s="194">
        <v>0</v>
      </c>
      <c r="G361" s="194">
        <v>0</v>
      </c>
      <c r="H361" s="194">
        <v>0</v>
      </c>
      <c r="I361" s="194">
        <v>18884292</v>
      </c>
    </row>
    <row r="362" spans="1:9" ht="15">
      <c r="A362" s="193">
        <v>17777</v>
      </c>
      <c r="B362" s="70" t="s">
        <v>195</v>
      </c>
      <c r="C362" s="70" t="s">
        <v>516</v>
      </c>
      <c r="D362" s="194">
        <v>153401106</v>
      </c>
      <c r="E362" s="194">
        <v>93574675</v>
      </c>
      <c r="F362" s="194">
        <v>0</v>
      </c>
      <c r="G362" s="194">
        <v>59826431</v>
      </c>
      <c r="H362" s="194">
        <v>0</v>
      </c>
      <c r="I362" s="194">
        <v>0</v>
      </c>
    </row>
    <row r="363" spans="1:9" ht="15">
      <c r="A363" s="193">
        <v>17867</v>
      </c>
      <c r="B363" s="70" t="s">
        <v>195</v>
      </c>
      <c r="C363" s="70" t="s">
        <v>517</v>
      </c>
      <c r="D363" s="194">
        <v>64674826</v>
      </c>
      <c r="E363" s="194">
        <v>39451644</v>
      </c>
      <c r="F363" s="194">
        <v>0</v>
      </c>
      <c r="G363" s="194">
        <v>0</v>
      </c>
      <c r="H363" s="194">
        <v>25223182</v>
      </c>
      <c r="I363" s="194">
        <v>0</v>
      </c>
    </row>
    <row r="364" spans="1:9" ht="15">
      <c r="A364" s="193">
        <v>17873</v>
      </c>
      <c r="B364" s="70" t="s">
        <v>195</v>
      </c>
      <c r="C364" s="70" t="s">
        <v>518</v>
      </c>
      <c r="D364" s="194">
        <v>137804830</v>
      </c>
      <c r="E364" s="194">
        <v>84060946</v>
      </c>
      <c r="F364" s="194">
        <v>0</v>
      </c>
      <c r="G364" s="194">
        <v>53743884</v>
      </c>
      <c r="H364" s="194">
        <v>0</v>
      </c>
      <c r="I364" s="194">
        <v>0</v>
      </c>
    </row>
    <row r="365" spans="1:9" ht="15">
      <c r="A365" s="193">
        <v>17877</v>
      </c>
      <c r="B365" s="70" t="s">
        <v>195</v>
      </c>
      <c r="C365" s="70" t="s">
        <v>519</v>
      </c>
      <c r="D365" s="194">
        <v>69196128</v>
      </c>
      <c r="E365" s="194">
        <v>42209638</v>
      </c>
      <c r="F365" s="194">
        <v>0</v>
      </c>
      <c r="G365" s="194">
        <v>0</v>
      </c>
      <c r="H365" s="194">
        <v>26986490</v>
      </c>
      <c r="I365" s="194">
        <v>0</v>
      </c>
    </row>
    <row r="366" spans="1:9" ht="15">
      <c r="A366" s="193">
        <v>18029</v>
      </c>
      <c r="B366" s="70" t="s">
        <v>520</v>
      </c>
      <c r="C366" s="70" t="s">
        <v>521</v>
      </c>
      <c r="D366" s="194">
        <v>75919298</v>
      </c>
      <c r="E366" s="194">
        <v>46310772</v>
      </c>
      <c r="F366" s="194">
        <v>1682000</v>
      </c>
      <c r="G366" s="194">
        <v>0</v>
      </c>
      <c r="H366" s="194">
        <v>27926526</v>
      </c>
      <c r="I366" s="194">
        <v>0</v>
      </c>
    </row>
    <row r="367" spans="1:9" ht="15">
      <c r="A367" s="193">
        <v>18094</v>
      </c>
      <c r="B367" s="70" t="s">
        <v>520</v>
      </c>
      <c r="C367" s="70" t="s">
        <v>522</v>
      </c>
      <c r="D367" s="194">
        <v>197582154</v>
      </c>
      <c r="E367" s="194">
        <v>120525114</v>
      </c>
      <c r="F367" s="194">
        <v>1682000</v>
      </c>
      <c r="G367" s="194">
        <v>75375040</v>
      </c>
      <c r="H367" s="194">
        <v>0</v>
      </c>
      <c r="I367" s="194">
        <v>0</v>
      </c>
    </row>
    <row r="368" spans="1:9" ht="15">
      <c r="A368" s="193">
        <v>18150</v>
      </c>
      <c r="B368" s="70" t="s">
        <v>520</v>
      </c>
      <c r="C368" s="70" t="s">
        <v>523</v>
      </c>
      <c r="D368" s="194">
        <v>602287060</v>
      </c>
      <c r="E368" s="194">
        <v>367395107</v>
      </c>
      <c r="F368" s="194">
        <v>0</v>
      </c>
      <c r="G368" s="194">
        <v>234891953</v>
      </c>
      <c r="H368" s="194">
        <v>0</v>
      </c>
      <c r="I368" s="194">
        <v>0</v>
      </c>
    </row>
    <row r="369" spans="1:9" ht="15">
      <c r="A369" s="193">
        <v>18205</v>
      </c>
      <c r="B369" s="70" t="s">
        <v>520</v>
      </c>
      <c r="C369" s="70" t="s">
        <v>524</v>
      </c>
      <c r="D369" s="194">
        <v>169414659</v>
      </c>
      <c r="E369" s="194">
        <v>103342942</v>
      </c>
      <c r="F369" s="194">
        <v>0</v>
      </c>
      <c r="G369" s="194">
        <v>66071717</v>
      </c>
      <c r="H369" s="194">
        <v>0</v>
      </c>
      <c r="I369" s="194">
        <v>0</v>
      </c>
    </row>
    <row r="370" spans="1:9" ht="15">
      <c r="A370" s="193">
        <v>18247</v>
      </c>
      <c r="B370" s="70" t="s">
        <v>520</v>
      </c>
      <c r="C370" s="70" t="s">
        <v>525</v>
      </c>
      <c r="D370" s="194">
        <v>268318199</v>
      </c>
      <c r="E370" s="194">
        <v>163674101</v>
      </c>
      <c r="F370" s="194">
        <v>1682000</v>
      </c>
      <c r="G370" s="194">
        <v>102962098</v>
      </c>
      <c r="H370" s="194">
        <v>0</v>
      </c>
      <c r="I370" s="194">
        <v>0</v>
      </c>
    </row>
    <row r="371" spans="1:9" ht="15">
      <c r="A371" s="193">
        <v>18256</v>
      </c>
      <c r="B371" s="70" t="s">
        <v>520</v>
      </c>
      <c r="C371" s="70" t="s">
        <v>526</v>
      </c>
      <c r="D371" s="194">
        <v>345270318</v>
      </c>
      <c r="E371" s="194">
        <v>210614894</v>
      </c>
      <c r="F371" s="194">
        <v>21682000</v>
      </c>
      <c r="G371" s="194">
        <v>112973424</v>
      </c>
      <c r="H371" s="194">
        <v>0</v>
      </c>
      <c r="I371" s="194">
        <v>0</v>
      </c>
    </row>
    <row r="372" spans="1:9" ht="15">
      <c r="A372" s="193">
        <v>18001</v>
      </c>
      <c r="B372" s="70" t="s">
        <v>520</v>
      </c>
      <c r="C372" s="70" t="s">
        <v>527</v>
      </c>
      <c r="D372" s="194">
        <v>1154035920</v>
      </c>
      <c r="E372" s="194">
        <v>703961911</v>
      </c>
      <c r="F372" s="194">
        <v>3291600</v>
      </c>
      <c r="G372" s="194">
        <v>446782409</v>
      </c>
      <c r="H372" s="194">
        <v>0</v>
      </c>
      <c r="I372" s="194">
        <v>0</v>
      </c>
    </row>
    <row r="373" spans="1:9" ht="15">
      <c r="A373" s="193">
        <v>18410</v>
      </c>
      <c r="B373" s="70" t="s">
        <v>520</v>
      </c>
      <c r="C373" s="70" t="s">
        <v>528</v>
      </c>
      <c r="D373" s="194">
        <v>505892253</v>
      </c>
      <c r="E373" s="194">
        <v>308594274</v>
      </c>
      <c r="F373" s="194">
        <v>21682000</v>
      </c>
      <c r="G373" s="194">
        <v>175615979</v>
      </c>
      <c r="H373" s="194">
        <v>0</v>
      </c>
      <c r="I373" s="194">
        <v>0</v>
      </c>
    </row>
    <row r="374" spans="1:9" ht="15">
      <c r="A374" s="193">
        <v>18460</v>
      </c>
      <c r="B374" s="70" t="s">
        <v>520</v>
      </c>
      <c r="C374" s="70" t="s">
        <v>529</v>
      </c>
      <c r="D374" s="194">
        <v>253183920</v>
      </c>
      <c r="E374" s="194">
        <v>154442191</v>
      </c>
      <c r="F374" s="194">
        <v>0</v>
      </c>
      <c r="G374" s="194">
        <v>98741729</v>
      </c>
      <c r="H374" s="194">
        <v>0</v>
      </c>
      <c r="I374" s="194">
        <v>0</v>
      </c>
    </row>
    <row r="375" spans="1:9" ht="15">
      <c r="A375" s="193">
        <v>18479</v>
      </c>
      <c r="B375" s="70" t="s">
        <v>520</v>
      </c>
      <c r="C375" s="70" t="s">
        <v>530</v>
      </c>
      <c r="D375" s="194">
        <v>51273325</v>
      </c>
      <c r="E375" s="194">
        <v>31276728</v>
      </c>
      <c r="F375" s="194">
        <v>0</v>
      </c>
      <c r="G375" s="194">
        <v>0</v>
      </c>
      <c r="H375" s="194">
        <v>0</v>
      </c>
      <c r="I375" s="194">
        <v>19996597</v>
      </c>
    </row>
    <row r="376" spans="1:9" ht="15">
      <c r="A376" s="193">
        <v>18592</v>
      </c>
      <c r="B376" s="70" t="s">
        <v>520</v>
      </c>
      <c r="C376" s="70" t="s">
        <v>531</v>
      </c>
      <c r="D376" s="194">
        <v>511295983</v>
      </c>
      <c r="E376" s="194">
        <v>311890550</v>
      </c>
      <c r="F376" s="194">
        <v>1682000</v>
      </c>
      <c r="G376" s="194">
        <v>197723433</v>
      </c>
      <c r="H376" s="194">
        <v>0</v>
      </c>
      <c r="I376" s="194">
        <v>0</v>
      </c>
    </row>
    <row r="377" spans="1:9" ht="15">
      <c r="A377" s="193">
        <v>18753</v>
      </c>
      <c r="B377" s="70" t="s">
        <v>520</v>
      </c>
      <c r="C377" s="70" t="s">
        <v>532</v>
      </c>
      <c r="D377" s="194">
        <v>1104000637</v>
      </c>
      <c r="E377" s="194">
        <v>673440389</v>
      </c>
      <c r="F377" s="194">
        <v>70000000</v>
      </c>
      <c r="G377" s="194">
        <v>360560248</v>
      </c>
      <c r="H377" s="194">
        <v>0</v>
      </c>
      <c r="I377" s="194">
        <v>0</v>
      </c>
    </row>
    <row r="378" spans="1:9" ht="15">
      <c r="A378" s="193">
        <v>18610</v>
      </c>
      <c r="B378" s="70" t="s">
        <v>520</v>
      </c>
      <c r="C378" s="70" t="s">
        <v>533</v>
      </c>
      <c r="D378" s="194">
        <v>238905649</v>
      </c>
      <c r="E378" s="194">
        <v>145732446</v>
      </c>
      <c r="F378" s="194">
        <v>21682000</v>
      </c>
      <c r="G378" s="194">
        <v>71491203</v>
      </c>
      <c r="H378" s="194">
        <v>0</v>
      </c>
      <c r="I378" s="194">
        <v>0</v>
      </c>
    </row>
    <row r="379" spans="1:9" ht="15">
      <c r="A379" s="193">
        <v>18756</v>
      </c>
      <c r="B379" s="70" t="s">
        <v>520</v>
      </c>
      <c r="C379" s="70" t="s">
        <v>534</v>
      </c>
      <c r="D379" s="194">
        <v>706367090</v>
      </c>
      <c r="E379" s="194">
        <v>430883925</v>
      </c>
      <c r="F379" s="194">
        <v>20000000</v>
      </c>
      <c r="G379" s="194">
        <v>255483165</v>
      </c>
      <c r="H379" s="194">
        <v>0</v>
      </c>
      <c r="I379" s="194">
        <v>0</v>
      </c>
    </row>
    <row r="380" spans="1:9" ht="15">
      <c r="A380" s="193">
        <v>18785</v>
      </c>
      <c r="B380" s="70" t="s">
        <v>520</v>
      </c>
      <c r="C380" s="70" t="s">
        <v>535</v>
      </c>
      <c r="D380" s="194">
        <v>162166317</v>
      </c>
      <c r="E380" s="194">
        <v>98921453</v>
      </c>
      <c r="F380" s="194">
        <v>21682000</v>
      </c>
      <c r="G380" s="194">
        <v>0</v>
      </c>
      <c r="H380" s="194">
        <v>41562864</v>
      </c>
      <c r="I380" s="194">
        <v>0</v>
      </c>
    </row>
    <row r="381" spans="1:9" ht="15">
      <c r="A381" s="193">
        <v>18860</v>
      </c>
      <c r="B381" s="70" t="s">
        <v>520</v>
      </c>
      <c r="C381" s="70" t="s">
        <v>286</v>
      </c>
      <c r="D381" s="194">
        <v>177861662</v>
      </c>
      <c r="E381" s="194">
        <v>108495614</v>
      </c>
      <c r="F381" s="194">
        <v>0</v>
      </c>
      <c r="G381" s="194">
        <v>69366048</v>
      </c>
      <c r="H381" s="194">
        <v>0</v>
      </c>
      <c r="I381" s="194">
        <v>0</v>
      </c>
    </row>
    <row r="382" spans="1:9" ht="15">
      <c r="A382" s="193">
        <v>85010</v>
      </c>
      <c r="B382" s="70" t="s">
        <v>536</v>
      </c>
      <c r="C382" s="70" t="s">
        <v>537</v>
      </c>
      <c r="D382" s="194">
        <v>235674267</v>
      </c>
      <c r="E382" s="194">
        <v>143761303</v>
      </c>
      <c r="F382" s="194">
        <v>0</v>
      </c>
      <c r="G382" s="194">
        <v>91912964</v>
      </c>
      <c r="H382" s="194">
        <v>0</v>
      </c>
      <c r="I382" s="194">
        <v>0</v>
      </c>
    </row>
    <row r="383" spans="1:9" ht="15">
      <c r="A383" s="193">
        <v>85015</v>
      </c>
      <c r="B383" s="70" t="s">
        <v>536</v>
      </c>
      <c r="C383" s="70" t="s">
        <v>538</v>
      </c>
      <c r="D383" s="194">
        <v>26044358</v>
      </c>
      <c r="E383" s="194">
        <v>15887058</v>
      </c>
      <c r="F383" s="194">
        <v>0</v>
      </c>
      <c r="G383" s="194">
        <v>0</v>
      </c>
      <c r="H383" s="194">
        <v>0</v>
      </c>
      <c r="I383" s="194">
        <v>10157300</v>
      </c>
    </row>
    <row r="384" spans="1:9" ht="15">
      <c r="A384" s="193">
        <v>85125</v>
      </c>
      <c r="B384" s="70" t="s">
        <v>536</v>
      </c>
      <c r="C384" s="70" t="s">
        <v>539</v>
      </c>
      <c r="D384" s="194">
        <v>198555370</v>
      </c>
      <c r="E384" s="194">
        <v>121118776</v>
      </c>
      <c r="F384" s="194">
        <v>0</v>
      </c>
      <c r="G384" s="194">
        <v>77436594</v>
      </c>
      <c r="H384" s="194">
        <v>0</v>
      </c>
      <c r="I384" s="194">
        <v>0</v>
      </c>
    </row>
    <row r="385" spans="1:9" ht="15">
      <c r="A385" s="193">
        <v>85136</v>
      </c>
      <c r="B385" s="70" t="s">
        <v>536</v>
      </c>
      <c r="C385" s="70" t="s">
        <v>540</v>
      </c>
      <c r="D385" s="194">
        <v>21195675</v>
      </c>
      <c r="E385" s="194">
        <v>12929362</v>
      </c>
      <c r="F385" s="194">
        <v>0</v>
      </c>
      <c r="G385" s="194">
        <v>0</v>
      </c>
      <c r="H385" s="194">
        <v>0</v>
      </c>
      <c r="I385" s="194">
        <v>8266313</v>
      </c>
    </row>
    <row r="386" spans="1:9" ht="15">
      <c r="A386" s="193">
        <v>85139</v>
      </c>
      <c r="B386" s="70" t="s">
        <v>536</v>
      </c>
      <c r="C386" s="70" t="s">
        <v>541</v>
      </c>
      <c r="D386" s="194">
        <v>110454708</v>
      </c>
      <c r="E386" s="194">
        <v>67377372</v>
      </c>
      <c r="F386" s="194">
        <v>0</v>
      </c>
      <c r="G386" s="194">
        <v>0</v>
      </c>
      <c r="H386" s="194">
        <v>43077336</v>
      </c>
      <c r="I386" s="194">
        <v>0</v>
      </c>
    </row>
    <row r="387" spans="1:9" ht="15">
      <c r="A387" s="193">
        <v>85162</v>
      </c>
      <c r="B387" s="70" t="s">
        <v>536</v>
      </c>
      <c r="C387" s="70" t="s">
        <v>542</v>
      </c>
      <c r="D387" s="194">
        <v>105659921</v>
      </c>
      <c r="E387" s="194">
        <v>64452552</v>
      </c>
      <c r="F387" s="194">
        <v>0</v>
      </c>
      <c r="G387" s="194">
        <v>0</v>
      </c>
      <c r="H387" s="194">
        <v>41207369</v>
      </c>
      <c r="I387" s="194">
        <v>0</v>
      </c>
    </row>
    <row r="388" spans="1:9" ht="15">
      <c r="A388" s="193">
        <v>85225</v>
      </c>
      <c r="B388" s="70" t="s">
        <v>536</v>
      </c>
      <c r="C388" s="70" t="s">
        <v>543</v>
      </c>
      <c r="D388" s="194">
        <v>170418176</v>
      </c>
      <c r="E388" s="194">
        <v>103955087</v>
      </c>
      <c r="F388" s="194">
        <v>0</v>
      </c>
      <c r="G388" s="194">
        <v>66463089</v>
      </c>
      <c r="H388" s="194">
        <v>0</v>
      </c>
      <c r="I388" s="194">
        <v>0</v>
      </c>
    </row>
    <row r="389" spans="1:9" ht="15">
      <c r="A389" s="193">
        <v>85230</v>
      </c>
      <c r="B389" s="70" t="s">
        <v>536</v>
      </c>
      <c r="C389" s="70" t="s">
        <v>544</v>
      </c>
      <c r="D389" s="194">
        <v>167373134</v>
      </c>
      <c r="E389" s="194">
        <v>102097612</v>
      </c>
      <c r="F389" s="194">
        <v>0</v>
      </c>
      <c r="G389" s="194">
        <v>65275522</v>
      </c>
      <c r="H389" s="194">
        <v>0</v>
      </c>
      <c r="I389" s="194">
        <v>0</v>
      </c>
    </row>
    <row r="390" spans="1:9" ht="15">
      <c r="A390" s="193">
        <v>85250</v>
      </c>
      <c r="B390" s="70" t="s">
        <v>536</v>
      </c>
      <c r="C390" s="70" t="s">
        <v>545</v>
      </c>
      <c r="D390" s="194">
        <v>362752201</v>
      </c>
      <c r="E390" s="194">
        <v>221278843</v>
      </c>
      <c r="F390" s="194">
        <v>0</v>
      </c>
      <c r="G390" s="194">
        <v>141473358</v>
      </c>
      <c r="H390" s="194">
        <v>0</v>
      </c>
      <c r="I390" s="194">
        <v>0</v>
      </c>
    </row>
    <row r="391" spans="1:9" ht="15">
      <c r="A391" s="193">
        <v>85263</v>
      </c>
      <c r="B391" s="70" t="s">
        <v>536</v>
      </c>
      <c r="C391" s="70" t="s">
        <v>546</v>
      </c>
      <c r="D391" s="194">
        <v>130298354</v>
      </c>
      <c r="E391" s="194">
        <v>79481996</v>
      </c>
      <c r="F391" s="194">
        <v>0</v>
      </c>
      <c r="G391" s="194">
        <v>50816358</v>
      </c>
      <c r="H391" s="194">
        <v>0</v>
      </c>
      <c r="I391" s="194">
        <v>0</v>
      </c>
    </row>
    <row r="392" spans="1:9" ht="15">
      <c r="A392" s="193">
        <v>85279</v>
      </c>
      <c r="B392" s="70" t="s">
        <v>536</v>
      </c>
      <c r="C392" s="70" t="s">
        <v>547</v>
      </c>
      <c r="D392" s="194">
        <v>44414990</v>
      </c>
      <c r="E392" s="194">
        <v>27093144</v>
      </c>
      <c r="F392" s="194">
        <v>0</v>
      </c>
      <c r="G392" s="194">
        <v>0</v>
      </c>
      <c r="H392" s="194">
        <v>0</v>
      </c>
      <c r="I392" s="194">
        <v>17321846</v>
      </c>
    </row>
    <row r="393" spans="1:9" ht="15">
      <c r="A393" s="193">
        <v>85300</v>
      </c>
      <c r="B393" s="70" t="s">
        <v>536</v>
      </c>
      <c r="C393" s="70" t="s">
        <v>255</v>
      </c>
      <c r="D393" s="194">
        <v>24864464</v>
      </c>
      <c r="E393" s="194">
        <v>15167323</v>
      </c>
      <c r="F393" s="194">
        <v>0</v>
      </c>
      <c r="G393" s="194">
        <v>0</v>
      </c>
      <c r="H393" s="194">
        <v>0</v>
      </c>
      <c r="I393" s="194">
        <v>9697141</v>
      </c>
    </row>
    <row r="394" spans="1:9" ht="15">
      <c r="A394" s="193">
        <v>85315</v>
      </c>
      <c r="B394" s="70" t="s">
        <v>536</v>
      </c>
      <c r="C394" s="70" t="s">
        <v>548</v>
      </c>
      <c r="D394" s="194">
        <v>20903031</v>
      </c>
      <c r="E394" s="194">
        <v>12750849</v>
      </c>
      <c r="F394" s="194">
        <v>0</v>
      </c>
      <c r="G394" s="194">
        <v>0</v>
      </c>
      <c r="H394" s="194">
        <v>0</v>
      </c>
      <c r="I394" s="194">
        <v>8152182</v>
      </c>
    </row>
    <row r="395" spans="1:9" ht="15">
      <c r="A395" s="193">
        <v>85325</v>
      </c>
      <c r="B395" s="70" t="s">
        <v>536</v>
      </c>
      <c r="C395" s="70" t="s">
        <v>549</v>
      </c>
      <c r="D395" s="194">
        <v>120128572</v>
      </c>
      <c r="E395" s="194">
        <v>73278429</v>
      </c>
      <c r="F395" s="194">
        <v>0</v>
      </c>
      <c r="G395" s="194">
        <v>0</v>
      </c>
      <c r="H395" s="194">
        <v>46850143</v>
      </c>
      <c r="I395" s="194">
        <v>0</v>
      </c>
    </row>
    <row r="396" spans="1:9" ht="15">
      <c r="A396" s="193">
        <v>85400</v>
      </c>
      <c r="B396" s="70" t="s">
        <v>536</v>
      </c>
      <c r="C396" s="70" t="s">
        <v>550</v>
      </c>
      <c r="D396" s="194">
        <v>173713659</v>
      </c>
      <c r="E396" s="194">
        <v>105965332</v>
      </c>
      <c r="F396" s="194">
        <v>0</v>
      </c>
      <c r="G396" s="194">
        <v>67748327</v>
      </c>
      <c r="H396" s="194">
        <v>0</v>
      </c>
      <c r="I396" s="194">
        <v>0</v>
      </c>
    </row>
    <row r="397" spans="1:9" ht="15">
      <c r="A397" s="193">
        <v>85410</v>
      </c>
      <c r="B397" s="70" t="s">
        <v>536</v>
      </c>
      <c r="C397" s="70" t="s">
        <v>551</v>
      </c>
      <c r="D397" s="194">
        <v>161830699</v>
      </c>
      <c r="E397" s="194">
        <v>98716726</v>
      </c>
      <c r="F397" s="194">
        <v>0</v>
      </c>
      <c r="G397" s="194">
        <v>63113973</v>
      </c>
      <c r="H397" s="194">
        <v>0</v>
      </c>
      <c r="I397" s="194">
        <v>0</v>
      </c>
    </row>
    <row r="398" spans="1:9" ht="15">
      <c r="A398" s="193">
        <v>85430</v>
      </c>
      <c r="B398" s="70" t="s">
        <v>536</v>
      </c>
      <c r="C398" s="70" t="s">
        <v>552</v>
      </c>
      <c r="D398" s="194">
        <v>215289894</v>
      </c>
      <c r="E398" s="194">
        <v>131326835</v>
      </c>
      <c r="F398" s="194">
        <v>0</v>
      </c>
      <c r="G398" s="194">
        <v>83963059</v>
      </c>
      <c r="H398" s="194">
        <v>0</v>
      </c>
      <c r="I398" s="194">
        <v>0</v>
      </c>
    </row>
    <row r="399" spans="1:9" ht="15">
      <c r="A399" s="193">
        <v>85440</v>
      </c>
      <c r="B399" s="70" t="s">
        <v>536</v>
      </c>
      <c r="C399" s="70" t="s">
        <v>371</v>
      </c>
      <c r="D399" s="194">
        <v>208627230</v>
      </c>
      <c r="E399" s="194">
        <v>127262610</v>
      </c>
      <c r="F399" s="194">
        <v>0</v>
      </c>
      <c r="G399" s="194">
        <v>81364620</v>
      </c>
      <c r="H399" s="194">
        <v>0</v>
      </c>
      <c r="I399" s="194">
        <v>0</v>
      </c>
    </row>
    <row r="400" spans="1:9" ht="15">
      <c r="A400" s="193">
        <v>85001</v>
      </c>
      <c r="B400" s="70" t="s">
        <v>536</v>
      </c>
      <c r="C400" s="70" t="s">
        <v>553</v>
      </c>
      <c r="D400" s="194">
        <v>814289520</v>
      </c>
      <c r="E400" s="194">
        <v>496716607</v>
      </c>
      <c r="F400" s="194">
        <v>0</v>
      </c>
      <c r="G400" s="194">
        <v>317572913</v>
      </c>
      <c r="H400" s="194">
        <v>0</v>
      </c>
      <c r="I400" s="194">
        <v>0</v>
      </c>
    </row>
    <row r="401" spans="1:9" ht="15">
      <c r="A401" s="193">
        <v>19022</v>
      </c>
      <c r="B401" s="70" t="s">
        <v>554</v>
      </c>
      <c r="C401" s="70" t="s">
        <v>555</v>
      </c>
      <c r="D401" s="194">
        <v>485409342</v>
      </c>
      <c r="E401" s="194">
        <v>296099699</v>
      </c>
      <c r="F401" s="194">
        <v>0</v>
      </c>
      <c r="G401" s="194">
        <v>189309643</v>
      </c>
      <c r="H401" s="194">
        <v>0</v>
      </c>
      <c r="I401" s="194">
        <v>0</v>
      </c>
    </row>
    <row r="402" spans="1:9" ht="15">
      <c r="A402" s="193">
        <v>19050</v>
      </c>
      <c r="B402" s="70" t="s">
        <v>554</v>
      </c>
      <c r="C402" s="70" t="s">
        <v>183</v>
      </c>
      <c r="D402" s="194">
        <v>735487931</v>
      </c>
      <c r="E402" s="194">
        <v>448647638</v>
      </c>
      <c r="F402" s="194">
        <v>0</v>
      </c>
      <c r="G402" s="194">
        <v>286840293</v>
      </c>
      <c r="H402" s="194">
        <v>0</v>
      </c>
      <c r="I402" s="194">
        <v>0</v>
      </c>
    </row>
    <row r="403" spans="1:9" ht="15">
      <c r="A403" s="193">
        <v>19075</v>
      </c>
      <c r="B403" s="70" t="s">
        <v>554</v>
      </c>
      <c r="C403" s="70" t="s">
        <v>556</v>
      </c>
      <c r="D403" s="194">
        <v>441178917</v>
      </c>
      <c r="E403" s="194">
        <v>269119139</v>
      </c>
      <c r="F403" s="194">
        <v>0</v>
      </c>
      <c r="G403" s="194">
        <v>172059778</v>
      </c>
      <c r="H403" s="194">
        <v>0</v>
      </c>
      <c r="I403" s="194">
        <v>0</v>
      </c>
    </row>
    <row r="404" spans="1:9" ht="15">
      <c r="A404" s="193">
        <v>19100</v>
      </c>
      <c r="B404" s="70" t="s">
        <v>554</v>
      </c>
      <c r="C404" s="70" t="s">
        <v>190</v>
      </c>
      <c r="D404" s="194">
        <v>710781040</v>
      </c>
      <c r="E404" s="194">
        <v>433576434</v>
      </c>
      <c r="F404" s="194">
        <v>0</v>
      </c>
      <c r="G404" s="194">
        <v>277204606</v>
      </c>
      <c r="H404" s="194">
        <v>0</v>
      </c>
      <c r="I404" s="194">
        <v>0</v>
      </c>
    </row>
    <row r="405" spans="1:9" ht="15">
      <c r="A405" s="193">
        <v>19110</v>
      </c>
      <c r="B405" s="70" t="s">
        <v>554</v>
      </c>
      <c r="C405" s="70" t="s">
        <v>557</v>
      </c>
      <c r="D405" s="194">
        <v>454433796</v>
      </c>
      <c r="E405" s="194">
        <v>277204616</v>
      </c>
      <c r="F405" s="194">
        <v>0</v>
      </c>
      <c r="G405" s="194">
        <v>177229180</v>
      </c>
      <c r="H405" s="194">
        <v>0</v>
      </c>
      <c r="I405" s="194">
        <v>0</v>
      </c>
    </row>
    <row r="406" spans="1:9" ht="15">
      <c r="A406" s="193">
        <v>19130</v>
      </c>
      <c r="B406" s="70" t="s">
        <v>554</v>
      </c>
      <c r="C406" s="70" t="s">
        <v>558</v>
      </c>
      <c r="D406" s="194">
        <v>673804012</v>
      </c>
      <c r="E406" s="194">
        <v>411020447</v>
      </c>
      <c r="F406" s="194">
        <v>0</v>
      </c>
      <c r="G406" s="194">
        <v>262783565</v>
      </c>
      <c r="H406" s="194">
        <v>0</v>
      </c>
      <c r="I406" s="194">
        <v>0</v>
      </c>
    </row>
    <row r="407" spans="1:9" ht="15">
      <c r="A407" s="193">
        <v>19137</v>
      </c>
      <c r="B407" s="70" t="s">
        <v>554</v>
      </c>
      <c r="C407" s="70" t="s">
        <v>559</v>
      </c>
      <c r="D407" s="194">
        <v>715316834</v>
      </c>
      <c r="E407" s="194">
        <v>436343269</v>
      </c>
      <c r="F407" s="194">
        <v>0</v>
      </c>
      <c r="G407" s="194">
        <v>278973565</v>
      </c>
      <c r="H407" s="194">
        <v>0</v>
      </c>
      <c r="I407" s="194">
        <v>0</v>
      </c>
    </row>
    <row r="408" spans="1:9" ht="15">
      <c r="A408" s="193">
        <v>19142</v>
      </c>
      <c r="B408" s="70" t="s">
        <v>554</v>
      </c>
      <c r="C408" s="70" t="s">
        <v>560</v>
      </c>
      <c r="D408" s="194">
        <v>202720037</v>
      </c>
      <c r="E408" s="194">
        <v>123659223</v>
      </c>
      <c r="F408" s="194">
        <v>0</v>
      </c>
      <c r="G408" s="194">
        <v>79060814</v>
      </c>
      <c r="H408" s="194">
        <v>0</v>
      </c>
      <c r="I408" s="194">
        <v>0</v>
      </c>
    </row>
    <row r="409" spans="1:9" ht="15">
      <c r="A409" s="193">
        <v>19212</v>
      </c>
      <c r="B409" s="70" t="s">
        <v>554</v>
      </c>
      <c r="C409" s="70" t="s">
        <v>561</v>
      </c>
      <c r="D409" s="194">
        <v>420484019</v>
      </c>
      <c r="E409" s="194">
        <v>256495252</v>
      </c>
      <c r="F409" s="194">
        <v>0</v>
      </c>
      <c r="G409" s="194">
        <v>163988767</v>
      </c>
      <c r="H409" s="194">
        <v>0</v>
      </c>
      <c r="I409" s="194">
        <v>0</v>
      </c>
    </row>
    <row r="410" spans="1:9" ht="15">
      <c r="A410" s="193">
        <v>19256</v>
      </c>
      <c r="B410" s="70" t="s">
        <v>554</v>
      </c>
      <c r="C410" s="70" t="s">
        <v>562</v>
      </c>
      <c r="D410" s="194">
        <v>688990804</v>
      </c>
      <c r="E410" s="194">
        <v>420284390</v>
      </c>
      <c r="F410" s="194">
        <v>0</v>
      </c>
      <c r="G410" s="194">
        <v>268706414</v>
      </c>
      <c r="H410" s="194">
        <v>0</v>
      </c>
      <c r="I410" s="194">
        <v>0</v>
      </c>
    </row>
    <row r="411" spans="1:9" ht="15">
      <c r="A411" s="193">
        <v>19290</v>
      </c>
      <c r="B411" s="70" t="s">
        <v>554</v>
      </c>
      <c r="C411" s="70" t="s">
        <v>527</v>
      </c>
      <c r="D411" s="194">
        <v>69103800</v>
      </c>
      <c r="E411" s="194">
        <v>42153318</v>
      </c>
      <c r="F411" s="194">
        <v>0</v>
      </c>
      <c r="G411" s="194">
        <v>0</v>
      </c>
      <c r="H411" s="194">
        <v>26950482</v>
      </c>
      <c r="I411" s="194">
        <v>0</v>
      </c>
    </row>
    <row r="412" spans="1:9" ht="15">
      <c r="A412" s="193">
        <v>19300</v>
      </c>
      <c r="B412" s="70" t="s">
        <v>554</v>
      </c>
      <c r="C412" s="70" t="s">
        <v>563</v>
      </c>
      <c r="D412" s="194">
        <v>159818765</v>
      </c>
      <c r="E412" s="194">
        <v>97489447</v>
      </c>
      <c r="F412" s="194">
        <v>0</v>
      </c>
      <c r="G412" s="194">
        <v>62329318</v>
      </c>
      <c r="H412" s="194">
        <v>0</v>
      </c>
      <c r="I412" s="194">
        <v>0</v>
      </c>
    </row>
    <row r="413" spans="1:9" ht="15">
      <c r="A413" s="193">
        <v>19318</v>
      </c>
      <c r="B413" s="70" t="s">
        <v>554</v>
      </c>
      <c r="C413" s="70" t="s">
        <v>564</v>
      </c>
      <c r="D413" s="194">
        <v>890990698</v>
      </c>
      <c r="E413" s="194">
        <v>543504326</v>
      </c>
      <c r="F413" s="194">
        <v>0</v>
      </c>
      <c r="G413" s="194">
        <v>347486372</v>
      </c>
      <c r="H413" s="194">
        <v>0</v>
      </c>
      <c r="I413" s="194">
        <v>0</v>
      </c>
    </row>
    <row r="414" spans="1:9" ht="15">
      <c r="A414" s="193">
        <v>19355</v>
      </c>
      <c r="B414" s="70" t="s">
        <v>554</v>
      </c>
      <c r="C414" s="70" t="s">
        <v>565</v>
      </c>
      <c r="D414" s="194">
        <v>649907312</v>
      </c>
      <c r="E414" s="194">
        <v>396443460</v>
      </c>
      <c r="F414" s="194">
        <v>0</v>
      </c>
      <c r="G414" s="194">
        <v>253463852</v>
      </c>
      <c r="H414" s="194">
        <v>0</v>
      </c>
      <c r="I414" s="194">
        <v>0</v>
      </c>
    </row>
    <row r="415" spans="1:9" ht="15">
      <c r="A415" s="193">
        <v>19364</v>
      </c>
      <c r="B415" s="70" t="s">
        <v>554</v>
      </c>
      <c r="C415" s="70" t="s">
        <v>566</v>
      </c>
      <c r="D415" s="194">
        <v>391075666</v>
      </c>
      <c r="E415" s="194">
        <v>238556156</v>
      </c>
      <c r="F415" s="194">
        <v>0</v>
      </c>
      <c r="G415" s="194">
        <v>152519510</v>
      </c>
      <c r="H415" s="194">
        <v>0</v>
      </c>
      <c r="I415" s="194">
        <v>0</v>
      </c>
    </row>
    <row r="416" spans="1:9" ht="15">
      <c r="A416" s="193">
        <v>19392</v>
      </c>
      <c r="B416" s="70" t="s">
        <v>554</v>
      </c>
      <c r="C416" s="70" t="s">
        <v>567</v>
      </c>
      <c r="D416" s="194">
        <v>128977129</v>
      </c>
      <c r="E416" s="194">
        <v>78676049</v>
      </c>
      <c r="F416" s="194">
        <v>0</v>
      </c>
      <c r="G416" s="194">
        <v>50301080</v>
      </c>
      <c r="H416" s="194">
        <v>0</v>
      </c>
      <c r="I416" s="194">
        <v>0</v>
      </c>
    </row>
    <row r="417" spans="1:9" ht="15">
      <c r="A417" s="193">
        <v>19397</v>
      </c>
      <c r="B417" s="70" t="s">
        <v>554</v>
      </c>
      <c r="C417" s="70" t="s">
        <v>568</v>
      </c>
      <c r="D417" s="194">
        <v>792071432</v>
      </c>
      <c r="E417" s="194">
        <v>483163574</v>
      </c>
      <c r="F417" s="194">
        <v>0</v>
      </c>
      <c r="G417" s="194">
        <v>308907858</v>
      </c>
      <c r="H417" s="194">
        <v>0</v>
      </c>
      <c r="I417" s="194">
        <v>0</v>
      </c>
    </row>
    <row r="418" spans="1:9" ht="15">
      <c r="A418" s="193">
        <v>19418</v>
      </c>
      <c r="B418" s="70" t="s">
        <v>554</v>
      </c>
      <c r="C418" s="70" t="s">
        <v>569</v>
      </c>
      <c r="D418" s="194">
        <v>301221005</v>
      </c>
      <c r="E418" s="194">
        <v>183744813</v>
      </c>
      <c r="F418" s="194">
        <v>0</v>
      </c>
      <c r="G418" s="194">
        <v>117476192</v>
      </c>
      <c r="H418" s="194">
        <v>0</v>
      </c>
      <c r="I418" s="194">
        <v>0</v>
      </c>
    </row>
    <row r="419" spans="1:9" ht="15">
      <c r="A419" s="193">
        <v>19450</v>
      </c>
      <c r="B419" s="70" t="s">
        <v>554</v>
      </c>
      <c r="C419" s="70" t="s">
        <v>570</v>
      </c>
      <c r="D419" s="194">
        <v>325722457</v>
      </c>
      <c r="E419" s="194">
        <v>198690699</v>
      </c>
      <c r="F419" s="194">
        <v>0</v>
      </c>
      <c r="G419" s="194">
        <v>127031758</v>
      </c>
      <c r="H419" s="194">
        <v>0</v>
      </c>
      <c r="I419" s="194">
        <v>0</v>
      </c>
    </row>
    <row r="420" spans="1:9" ht="15">
      <c r="A420" s="193">
        <v>19455</v>
      </c>
      <c r="B420" s="70" t="s">
        <v>554</v>
      </c>
      <c r="C420" s="70" t="s">
        <v>571</v>
      </c>
      <c r="D420" s="194">
        <v>530808986</v>
      </c>
      <c r="E420" s="194">
        <v>323793481</v>
      </c>
      <c r="F420" s="194">
        <v>0</v>
      </c>
      <c r="G420" s="194">
        <v>207015505</v>
      </c>
      <c r="H420" s="194">
        <v>0</v>
      </c>
      <c r="I420" s="194">
        <v>0</v>
      </c>
    </row>
    <row r="421" spans="1:9" ht="15">
      <c r="A421" s="193">
        <v>19473</v>
      </c>
      <c r="B421" s="70" t="s">
        <v>554</v>
      </c>
      <c r="C421" s="70" t="s">
        <v>349</v>
      </c>
      <c r="D421" s="194">
        <v>442574035</v>
      </c>
      <c r="E421" s="194">
        <v>269970161</v>
      </c>
      <c r="F421" s="194">
        <v>0</v>
      </c>
      <c r="G421" s="194">
        <v>172603874</v>
      </c>
      <c r="H421" s="194">
        <v>0</v>
      </c>
      <c r="I421" s="194">
        <v>0</v>
      </c>
    </row>
    <row r="422" spans="1:9" ht="15">
      <c r="A422" s="193">
        <v>19513</v>
      </c>
      <c r="B422" s="70" t="s">
        <v>554</v>
      </c>
      <c r="C422" s="70" t="s">
        <v>572</v>
      </c>
      <c r="D422" s="194">
        <v>48130855</v>
      </c>
      <c r="E422" s="194">
        <v>29359822</v>
      </c>
      <c r="F422" s="194">
        <v>0</v>
      </c>
      <c r="G422" s="194">
        <v>0</v>
      </c>
      <c r="H422" s="194">
        <v>0</v>
      </c>
      <c r="I422" s="194">
        <v>18771033</v>
      </c>
    </row>
    <row r="423" spans="1:9" ht="15">
      <c r="A423" s="193">
        <v>19517</v>
      </c>
      <c r="B423" s="70" t="s">
        <v>554</v>
      </c>
      <c r="C423" s="70" t="s">
        <v>432</v>
      </c>
      <c r="D423" s="194">
        <v>729147226</v>
      </c>
      <c r="E423" s="194">
        <v>444779808</v>
      </c>
      <c r="F423" s="194">
        <v>0</v>
      </c>
      <c r="G423" s="194">
        <v>284367418</v>
      </c>
      <c r="H423" s="194">
        <v>0</v>
      </c>
      <c r="I423" s="194">
        <v>0</v>
      </c>
    </row>
    <row r="424" spans="1:9" ht="15">
      <c r="A424" s="193">
        <v>19532</v>
      </c>
      <c r="B424" s="70" t="s">
        <v>554</v>
      </c>
      <c r="C424" s="70" t="s">
        <v>573</v>
      </c>
      <c r="D424" s="194">
        <v>317017414</v>
      </c>
      <c r="E424" s="194">
        <v>193380623</v>
      </c>
      <c r="F424" s="194">
        <v>0</v>
      </c>
      <c r="G424" s="194">
        <v>123636791</v>
      </c>
      <c r="H424" s="194">
        <v>0</v>
      </c>
      <c r="I424" s="194">
        <v>0</v>
      </c>
    </row>
    <row r="425" spans="1:9" ht="15">
      <c r="A425" s="193">
        <v>19533</v>
      </c>
      <c r="B425" s="70" t="s">
        <v>554</v>
      </c>
      <c r="C425" s="70" t="s">
        <v>574</v>
      </c>
      <c r="D425" s="194">
        <v>225873197</v>
      </c>
      <c r="E425" s="194">
        <v>137782650</v>
      </c>
      <c r="F425" s="194">
        <v>20000000</v>
      </c>
      <c r="G425" s="194">
        <v>68090547</v>
      </c>
      <c r="H425" s="194">
        <v>0</v>
      </c>
      <c r="I425" s="194">
        <v>0</v>
      </c>
    </row>
    <row r="426" spans="1:9" ht="15">
      <c r="A426" s="193">
        <v>19548</v>
      </c>
      <c r="B426" s="70" t="s">
        <v>554</v>
      </c>
      <c r="C426" s="70" t="s">
        <v>575</v>
      </c>
      <c r="D426" s="194">
        <v>373993524</v>
      </c>
      <c r="E426" s="194">
        <v>228136050</v>
      </c>
      <c r="F426" s="194">
        <v>0</v>
      </c>
      <c r="G426" s="194">
        <v>145857474</v>
      </c>
      <c r="H426" s="194">
        <v>0</v>
      </c>
      <c r="I426" s="194">
        <v>0</v>
      </c>
    </row>
    <row r="427" spans="1:9" ht="15">
      <c r="A427" s="193">
        <v>19001</v>
      </c>
      <c r="B427" s="70" t="s">
        <v>554</v>
      </c>
      <c r="C427" s="70" t="s">
        <v>576</v>
      </c>
      <c r="D427" s="194">
        <v>934016126</v>
      </c>
      <c r="E427" s="194">
        <v>569749837</v>
      </c>
      <c r="F427" s="194">
        <v>85007600</v>
      </c>
      <c r="G427" s="194">
        <v>279258689</v>
      </c>
      <c r="H427" s="194">
        <v>0</v>
      </c>
      <c r="I427" s="194">
        <v>0</v>
      </c>
    </row>
    <row r="428" spans="1:9" ht="15">
      <c r="A428" s="193">
        <v>19573</v>
      </c>
      <c r="B428" s="70" t="s">
        <v>554</v>
      </c>
      <c r="C428" s="70" t="s">
        <v>577</v>
      </c>
      <c r="D428" s="194">
        <v>198307883</v>
      </c>
      <c r="E428" s="194">
        <v>120967809</v>
      </c>
      <c r="F428" s="194">
        <v>0</v>
      </c>
      <c r="G428" s="194">
        <v>77340074</v>
      </c>
      <c r="H428" s="194">
        <v>0</v>
      </c>
      <c r="I428" s="194">
        <v>0</v>
      </c>
    </row>
    <row r="429" spans="1:9" ht="15">
      <c r="A429" s="193">
        <v>19585</v>
      </c>
      <c r="B429" s="70" t="s">
        <v>554</v>
      </c>
      <c r="C429" s="70" t="s">
        <v>578</v>
      </c>
      <c r="D429" s="194">
        <v>204349041</v>
      </c>
      <c r="E429" s="194">
        <v>124652915</v>
      </c>
      <c r="F429" s="194">
        <v>0</v>
      </c>
      <c r="G429" s="194">
        <v>79696126</v>
      </c>
      <c r="H429" s="194">
        <v>0</v>
      </c>
      <c r="I429" s="194">
        <v>0</v>
      </c>
    </row>
    <row r="430" spans="1:9" ht="15">
      <c r="A430" s="193">
        <v>19622</v>
      </c>
      <c r="B430" s="70" t="s">
        <v>554</v>
      </c>
      <c r="C430" s="70" t="s">
        <v>579</v>
      </c>
      <c r="D430" s="194">
        <v>191376147</v>
      </c>
      <c r="E430" s="194">
        <v>116739450</v>
      </c>
      <c r="F430" s="194">
        <v>0</v>
      </c>
      <c r="G430" s="194">
        <v>74636697</v>
      </c>
      <c r="H430" s="194">
        <v>0</v>
      </c>
      <c r="I430" s="194">
        <v>0</v>
      </c>
    </row>
    <row r="431" spans="1:9" ht="15">
      <c r="A431" s="193">
        <v>19693</v>
      </c>
      <c r="B431" s="70" t="s">
        <v>554</v>
      </c>
      <c r="C431" s="70" t="s">
        <v>580</v>
      </c>
      <c r="D431" s="194">
        <v>218005287</v>
      </c>
      <c r="E431" s="194">
        <v>132983225</v>
      </c>
      <c r="F431" s="194">
        <v>0</v>
      </c>
      <c r="G431" s="194">
        <v>85022062</v>
      </c>
      <c r="H431" s="194">
        <v>0</v>
      </c>
      <c r="I431" s="194">
        <v>0</v>
      </c>
    </row>
    <row r="432" spans="1:9" ht="15">
      <c r="A432" s="193">
        <v>19701</v>
      </c>
      <c r="B432" s="70" t="s">
        <v>554</v>
      </c>
      <c r="C432" s="70" t="s">
        <v>363</v>
      </c>
      <c r="D432" s="194">
        <v>248079776</v>
      </c>
      <c r="E432" s="194">
        <v>151328663</v>
      </c>
      <c r="F432" s="194">
        <v>0</v>
      </c>
      <c r="G432" s="194">
        <v>96751113</v>
      </c>
      <c r="H432" s="194">
        <v>0</v>
      </c>
      <c r="I432" s="194">
        <v>0</v>
      </c>
    </row>
    <row r="433" spans="1:9" ht="15">
      <c r="A433" s="193">
        <v>19698</v>
      </c>
      <c r="B433" s="70" t="s">
        <v>554</v>
      </c>
      <c r="C433" s="70" t="s">
        <v>581</v>
      </c>
      <c r="D433" s="194">
        <v>675485442</v>
      </c>
      <c r="E433" s="194">
        <v>412046120</v>
      </c>
      <c r="F433" s="194">
        <v>70000000</v>
      </c>
      <c r="G433" s="194">
        <v>193439322</v>
      </c>
      <c r="H433" s="194">
        <v>0</v>
      </c>
      <c r="I433" s="194">
        <v>0</v>
      </c>
    </row>
    <row r="434" spans="1:9" ht="15">
      <c r="A434" s="193">
        <v>19743</v>
      </c>
      <c r="B434" s="70" t="s">
        <v>554</v>
      </c>
      <c r="C434" s="70" t="s">
        <v>582</v>
      </c>
      <c r="D434" s="194">
        <v>440534542</v>
      </c>
      <c r="E434" s="194">
        <v>268726071</v>
      </c>
      <c r="F434" s="194">
        <v>0</v>
      </c>
      <c r="G434" s="194">
        <v>171808471</v>
      </c>
      <c r="H434" s="194">
        <v>0</v>
      </c>
      <c r="I434" s="194">
        <v>0</v>
      </c>
    </row>
    <row r="435" spans="1:9" ht="15">
      <c r="A435" s="193">
        <v>19760</v>
      </c>
      <c r="B435" s="70" t="s">
        <v>554</v>
      </c>
      <c r="C435" s="70" t="s">
        <v>583</v>
      </c>
      <c r="D435" s="194">
        <v>215537113</v>
      </c>
      <c r="E435" s="194">
        <v>131477639</v>
      </c>
      <c r="F435" s="194">
        <v>0</v>
      </c>
      <c r="G435" s="194">
        <v>84059474</v>
      </c>
      <c r="H435" s="194">
        <v>0</v>
      </c>
      <c r="I435" s="194">
        <v>0</v>
      </c>
    </row>
    <row r="436" spans="1:9" ht="15">
      <c r="A436" s="193">
        <v>19780</v>
      </c>
      <c r="B436" s="70" t="s">
        <v>554</v>
      </c>
      <c r="C436" s="70" t="s">
        <v>584</v>
      </c>
      <c r="D436" s="194">
        <v>333133725</v>
      </c>
      <c r="E436" s="194">
        <v>203211572</v>
      </c>
      <c r="F436" s="194">
        <v>0</v>
      </c>
      <c r="G436" s="194">
        <v>129922153</v>
      </c>
      <c r="H436" s="194">
        <v>0</v>
      </c>
      <c r="I436" s="194">
        <v>0</v>
      </c>
    </row>
    <row r="437" spans="1:9" ht="15">
      <c r="A437" s="193">
        <v>19785</v>
      </c>
      <c r="B437" s="70" t="s">
        <v>554</v>
      </c>
      <c r="C437" s="70" t="s">
        <v>585</v>
      </c>
      <c r="D437" s="194">
        <v>170999616</v>
      </c>
      <c r="E437" s="194">
        <v>104309766</v>
      </c>
      <c r="F437" s="194">
        <v>0</v>
      </c>
      <c r="G437" s="194">
        <v>66689850</v>
      </c>
      <c r="H437" s="194">
        <v>0</v>
      </c>
      <c r="I437" s="194">
        <v>0</v>
      </c>
    </row>
    <row r="438" spans="1:9" ht="15">
      <c r="A438" s="193">
        <v>19807</v>
      </c>
      <c r="B438" s="70" t="s">
        <v>554</v>
      </c>
      <c r="C438" s="70" t="s">
        <v>586</v>
      </c>
      <c r="D438" s="194">
        <v>249602404</v>
      </c>
      <c r="E438" s="194">
        <v>152257466</v>
      </c>
      <c r="F438" s="194">
        <v>0</v>
      </c>
      <c r="G438" s="194">
        <v>97344938</v>
      </c>
      <c r="H438" s="194">
        <v>0</v>
      </c>
      <c r="I438" s="194">
        <v>0</v>
      </c>
    </row>
    <row r="439" spans="1:9" ht="15">
      <c r="A439" s="193">
        <v>19809</v>
      </c>
      <c r="B439" s="70" t="s">
        <v>554</v>
      </c>
      <c r="C439" s="70" t="s">
        <v>587</v>
      </c>
      <c r="D439" s="194">
        <v>556985562</v>
      </c>
      <c r="E439" s="194">
        <v>339761193</v>
      </c>
      <c r="F439" s="194">
        <v>0</v>
      </c>
      <c r="G439" s="194">
        <v>217224369</v>
      </c>
      <c r="H439" s="194">
        <v>0</v>
      </c>
      <c r="I439" s="194">
        <v>0</v>
      </c>
    </row>
    <row r="440" spans="1:9" ht="15">
      <c r="A440" s="193">
        <v>19821</v>
      </c>
      <c r="B440" s="70" t="s">
        <v>554</v>
      </c>
      <c r="C440" s="70" t="s">
        <v>588</v>
      </c>
      <c r="D440" s="194">
        <v>552550450</v>
      </c>
      <c r="E440" s="194">
        <v>337055775</v>
      </c>
      <c r="F440" s="194">
        <v>0</v>
      </c>
      <c r="G440" s="194">
        <v>215494676</v>
      </c>
      <c r="H440" s="194">
        <v>0</v>
      </c>
      <c r="I440" s="194">
        <v>0</v>
      </c>
    </row>
    <row r="441" spans="1:9" ht="15">
      <c r="A441" s="193">
        <v>19824</v>
      </c>
      <c r="B441" s="70" t="s">
        <v>554</v>
      </c>
      <c r="C441" s="70" t="s">
        <v>589</v>
      </c>
      <c r="D441" s="194">
        <v>367496415</v>
      </c>
      <c r="E441" s="194">
        <v>224172813</v>
      </c>
      <c r="F441" s="194">
        <v>0</v>
      </c>
      <c r="G441" s="194">
        <v>143323602</v>
      </c>
      <c r="H441" s="194">
        <v>0</v>
      </c>
      <c r="I441" s="194">
        <v>0</v>
      </c>
    </row>
    <row r="442" spans="1:9" ht="15">
      <c r="A442" s="193">
        <v>19845</v>
      </c>
      <c r="B442" s="70" t="s">
        <v>554</v>
      </c>
      <c r="C442" s="70" t="s">
        <v>590</v>
      </c>
      <c r="D442" s="194">
        <v>129742912</v>
      </c>
      <c r="E442" s="194">
        <v>79143176</v>
      </c>
      <c r="F442" s="194">
        <v>0</v>
      </c>
      <c r="G442" s="194">
        <v>50599736</v>
      </c>
      <c r="H442" s="194">
        <v>0</v>
      </c>
      <c r="I442" s="194">
        <v>0</v>
      </c>
    </row>
    <row r="443" spans="1:9" ht="15">
      <c r="A443" s="193">
        <v>20011</v>
      </c>
      <c r="B443" s="70" t="s">
        <v>591</v>
      </c>
      <c r="C443" s="70" t="s">
        <v>592</v>
      </c>
      <c r="D443" s="194">
        <v>1055162070</v>
      </c>
      <c r="E443" s="194">
        <v>643648863</v>
      </c>
      <c r="F443" s="194">
        <v>90000000</v>
      </c>
      <c r="G443" s="194">
        <v>321513207</v>
      </c>
      <c r="H443" s="194">
        <v>0</v>
      </c>
      <c r="I443" s="194">
        <v>0</v>
      </c>
    </row>
    <row r="444" spans="1:9" ht="15">
      <c r="A444" s="193">
        <v>20013</v>
      </c>
      <c r="B444" s="70" t="s">
        <v>591</v>
      </c>
      <c r="C444" s="70" t="s">
        <v>593</v>
      </c>
      <c r="D444" s="194">
        <v>868113136</v>
      </c>
      <c r="E444" s="194">
        <v>529549013</v>
      </c>
      <c r="F444" s="194">
        <v>0</v>
      </c>
      <c r="G444" s="194">
        <v>338564123</v>
      </c>
      <c r="H444" s="194">
        <v>0</v>
      </c>
      <c r="I444" s="194">
        <v>0</v>
      </c>
    </row>
    <row r="445" spans="1:9" ht="15">
      <c r="A445" s="193">
        <v>20032</v>
      </c>
      <c r="B445" s="70" t="s">
        <v>591</v>
      </c>
      <c r="C445" s="70" t="s">
        <v>594</v>
      </c>
      <c r="D445" s="194">
        <v>496022857</v>
      </c>
      <c r="E445" s="194">
        <v>302573943</v>
      </c>
      <c r="F445" s="194">
        <v>20000000</v>
      </c>
      <c r="G445" s="194">
        <v>173448914</v>
      </c>
      <c r="H445" s="194">
        <v>0</v>
      </c>
      <c r="I445" s="194">
        <v>0</v>
      </c>
    </row>
    <row r="446" spans="1:9" ht="15">
      <c r="A446" s="193">
        <v>20045</v>
      </c>
      <c r="B446" s="70" t="s">
        <v>591</v>
      </c>
      <c r="C446" s="70" t="s">
        <v>595</v>
      </c>
      <c r="D446" s="194">
        <v>264477259</v>
      </c>
      <c r="E446" s="194">
        <v>161331128</v>
      </c>
      <c r="F446" s="194">
        <v>20000000</v>
      </c>
      <c r="G446" s="194">
        <v>83146131</v>
      </c>
      <c r="H446" s="194">
        <v>0</v>
      </c>
      <c r="I446" s="194">
        <v>0</v>
      </c>
    </row>
    <row r="447" spans="1:9" ht="15">
      <c r="A447" s="193">
        <v>20060</v>
      </c>
      <c r="B447" s="70" t="s">
        <v>591</v>
      </c>
      <c r="C447" s="70" t="s">
        <v>596</v>
      </c>
      <c r="D447" s="194">
        <v>595564326</v>
      </c>
      <c r="E447" s="194">
        <v>363294239</v>
      </c>
      <c r="F447" s="194">
        <v>0</v>
      </c>
      <c r="G447" s="194">
        <v>232270087</v>
      </c>
      <c r="H447" s="194">
        <v>0</v>
      </c>
      <c r="I447" s="194">
        <v>0</v>
      </c>
    </row>
    <row r="448" spans="1:9" ht="15">
      <c r="A448" s="193">
        <v>20175</v>
      </c>
      <c r="B448" s="70" t="s">
        <v>591</v>
      </c>
      <c r="C448" s="70" t="s">
        <v>597</v>
      </c>
      <c r="D448" s="194">
        <v>736029021</v>
      </c>
      <c r="E448" s="194">
        <v>448977703</v>
      </c>
      <c r="F448" s="194">
        <v>20000000</v>
      </c>
      <c r="G448" s="194">
        <v>267051318</v>
      </c>
      <c r="H448" s="194">
        <v>0</v>
      </c>
      <c r="I448" s="194">
        <v>0</v>
      </c>
    </row>
    <row r="449" spans="1:9" ht="15">
      <c r="A449" s="193">
        <v>20178</v>
      </c>
      <c r="B449" s="70" t="s">
        <v>591</v>
      </c>
      <c r="C449" s="70" t="s">
        <v>598</v>
      </c>
      <c r="D449" s="194">
        <v>376214868</v>
      </c>
      <c r="E449" s="194">
        <v>229491069</v>
      </c>
      <c r="F449" s="194">
        <v>0</v>
      </c>
      <c r="G449" s="194">
        <v>146723799</v>
      </c>
      <c r="H449" s="194">
        <v>0</v>
      </c>
      <c r="I449" s="194">
        <v>0</v>
      </c>
    </row>
    <row r="450" spans="1:9" ht="15">
      <c r="A450" s="193">
        <v>20228</v>
      </c>
      <c r="B450" s="70" t="s">
        <v>591</v>
      </c>
      <c r="C450" s="70" t="s">
        <v>599</v>
      </c>
      <c r="D450" s="194">
        <v>399949893</v>
      </c>
      <c r="E450" s="194">
        <v>243969435</v>
      </c>
      <c r="F450" s="194">
        <v>0</v>
      </c>
      <c r="G450" s="194">
        <v>155980458</v>
      </c>
      <c r="H450" s="194">
        <v>0</v>
      </c>
      <c r="I450" s="194">
        <v>0</v>
      </c>
    </row>
    <row r="451" spans="1:9" ht="15">
      <c r="A451" s="193">
        <v>20238</v>
      </c>
      <c r="B451" s="70" t="s">
        <v>591</v>
      </c>
      <c r="C451" s="70" t="s">
        <v>600</v>
      </c>
      <c r="D451" s="194">
        <v>433050338</v>
      </c>
      <c r="E451" s="194">
        <v>264160706</v>
      </c>
      <c r="F451" s="194">
        <v>0</v>
      </c>
      <c r="G451" s="194">
        <v>168889632</v>
      </c>
      <c r="H451" s="194">
        <v>0</v>
      </c>
      <c r="I451" s="194">
        <v>0</v>
      </c>
    </row>
    <row r="452" spans="1:9" ht="15">
      <c r="A452" s="193">
        <v>20250</v>
      </c>
      <c r="B452" s="70" t="s">
        <v>591</v>
      </c>
      <c r="C452" s="70" t="s">
        <v>601</v>
      </c>
      <c r="D452" s="194">
        <v>473002263</v>
      </c>
      <c r="E452" s="194">
        <v>288531380</v>
      </c>
      <c r="F452" s="194">
        <v>20000000</v>
      </c>
      <c r="G452" s="194">
        <v>164470883</v>
      </c>
      <c r="H452" s="194">
        <v>0</v>
      </c>
      <c r="I452" s="194">
        <v>0</v>
      </c>
    </row>
    <row r="453" spans="1:9" ht="15">
      <c r="A453" s="193">
        <v>20295</v>
      </c>
      <c r="B453" s="70" t="s">
        <v>591</v>
      </c>
      <c r="C453" s="70" t="s">
        <v>602</v>
      </c>
      <c r="D453" s="194">
        <v>198625304</v>
      </c>
      <c r="E453" s="194">
        <v>121161435</v>
      </c>
      <c r="F453" s="194">
        <v>0</v>
      </c>
      <c r="G453" s="194">
        <v>77463869</v>
      </c>
      <c r="H453" s="194">
        <v>0</v>
      </c>
      <c r="I453" s="194">
        <v>0</v>
      </c>
    </row>
    <row r="454" spans="1:9" ht="15">
      <c r="A454" s="193">
        <v>20310</v>
      </c>
      <c r="B454" s="70" t="s">
        <v>591</v>
      </c>
      <c r="C454" s="70" t="s">
        <v>603</v>
      </c>
      <c r="D454" s="194">
        <v>145743343</v>
      </c>
      <c r="E454" s="194">
        <v>88903439</v>
      </c>
      <c r="F454" s="194">
        <v>0</v>
      </c>
      <c r="G454" s="194">
        <v>56839904</v>
      </c>
      <c r="H454" s="194">
        <v>0</v>
      </c>
      <c r="I454" s="194">
        <v>0</v>
      </c>
    </row>
    <row r="455" spans="1:9" ht="15">
      <c r="A455" s="193">
        <v>20383</v>
      </c>
      <c r="B455" s="70" t="s">
        <v>591</v>
      </c>
      <c r="C455" s="70" t="s">
        <v>604</v>
      </c>
      <c r="D455" s="194">
        <v>238947605</v>
      </c>
      <c r="E455" s="194">
        <v>145758039</v>
      </c>
      <c r="F455" s="194">
        <v>0</v>
      </c>
      <c r="G455" s="194">
        <v>93189566</v>
      </c>
      <c r="H455" s="194">
        <v>0</v>
      </c>
      <c r="I455" s="194">
        <v>0</v>
      </c>
    </row>
    <row r="456" spans="1:9" ht="15">
      <c r="A456" s="193">
        <v>20400</v>
      </c>
      <c r="B456" s="70" t="s">
        <v>591</v>
      </c>
      <c r="C456" s="70" t="s">
        <v>605</v>
      </c>
      <c r="D456" s="194">
        <v>410454613</v>
      </c>
      <c r="E456" s="194">
        <v>250377314</v>
      </c>
      <c r="F456" s="194">
        <v>20000000</v>
      </c>
      <c r="G456" s="194">
        <v>140077299</v>
      </c>
      <c r="H456" s="194">
        <v>0</v>
      </c>
      <c r="I456" s="194">
        <v>0</v>
      </c>
    </row>
    <row r="457" spans="1:9" ht="15">
      <c r="A457" s="193">
        <v>20443</v>
      </c>
      <c r="B457" s="70" t="s">
        <v>591</v>
      </c>
      <c r="C457" s="70" t="s">
        <v>606</v>
      </c>
      <c r="D457" s="194">
        <v>227278360</v>
      </c>
      <c r="E457" s="194">
        <v>138639800</v>
      </c>
      <c r="F457" s="194">
        <v>0</v>
      </c>
      <c r="G457" s="194">
        <v>88638560</v>
      </c>
      <c r="H457" s="194">
        <v>0</v>
      </c>
      <c r="I457" s="194">
        <v>0</v>
      </c>
    </row>
    <row r="458" spans="1:9" ht="15">
      <c r="A458" s="193">
        <v>20517</v>
      </c>
      <c r="B458" s="70" t="s">
        <v>591</v>
      </c>
      <c r="C458" s="70" t="s">
        <v>607</v>
      </c>
      <c r="D458" s="194">
        <v>250643834</v>
      </c>
      <c r="E458" s="194">
        <v>152892739</v>
      </c>
      <c r="F458" s="194">
        <v>0</v>
      </c>
      <c r="G458" s="194">
        <v>97751095</v>
      </c>
      <c r="H458" s="194">
        <v>0</v>
      </c>
      <c r="I458" s="194">
        <v>0</v>
      </c>
    </row>
    <row r="459" spans="1:9" ht="15">
      <c r="A459" s="193">
        <v>20550</v>
      </c>
      <c r="B459" s="70" t="s">
        <v>591</v>
      </c>
      <c r="C459" s="70" t="s">
        <v>608</v>
      </c>
      <c r="D459" s="194">
        <v>300110352</v>
      </c>
      <c r="E459" s="194">
        <v>183067315</v>
      </c>
      <c r="F459" s="194">
        <v>0</v>
      </c>
      <c r="G459" s="194">
        <v>117043037</v>
      </c>
      <c r="H459" s="194">
        <v>0</v>
      </c>
      <c r="I459" s="194">
        <v>0</v>
      </c>
    </row>
    <row r="460" spans="1:9" ht="15">
      <c r="A460" s="193">
        <v>20570</v>
      </c>
      <c r="B460" s="70" t="s">
        <v>591</v>
      </c>
      <c r="C460" s="70" t="s">
        <v>609</v>
      </c>
      <c r="D460" s="194">
        <v>587257495</v>
      </c>
      <c r="E460" s="194">
        <v>358227072</v>
      </c>
      <c r="F460" s="194">
        <v>0</v>
      </c>
      <c r="G460" s="194">
        <v>229030423</v>
      </c>
      <c r="H460" s="194">
        <v>0</v>
      </c>
      <c r="I460" s="194">
        <v>0</v>
      </c>
    </row>
    <row r="461" spans="1:9" ht="15">
      <c r="A461" s="193">
        <v>20614</v>
      </c>
      <c r="B461" s="70" t="s">
        <v>591</v>
      </c>
      <c r="C461" s="70" t="s">
        <v>610</v>
      </c>
      <c r="D461" s="194">
        <v>183822320</v>
      </c>
      <c r="E461" s="194">
        <v>112131615</v>
      </c>
      <c r="F461" s="194">
        <v>1914000</v>
      </c>
      <c r="G461" s="194">
        <v>69776705</v>
      </c>
      <c r="H461" s="194">
        <v>0</v>
      </c>
      <c r="I461" s="194">
        <v>0</v>
      </c>
    </row>
    <row r="462" spans="1:9" ht="15">
      <c r="A462" s="193">
        <v>20621</v>
      </c>
      <c r="B462" s="70" t="s">
        <v>591</v>
      </c>
      <c r="C462" s="70" t="s">
        <v>611</v>
      </c>
      <c r="D462" s="194">
        <v>360067028</v>
      </c>
      <c r="E462" s="194">
        <v>219640887</v>
      </c>
      <c r="F462" s="194">
        <v>0</v>
      </c>
      <c r="G462" s="194">
        <v>140426141</v>
      </c>
      <c r="H462" s="194">
        <v>0</v>
      </c>
      <c r="I462" s="194">
        <v>0</v>
      </c>
    </row>
    <row r="463" spans="1:9" ht="15">
      <c r="A463" s="193">
        <v>20710</v>
      </c>
      <c r="B463" s="70" t="s">
        <v>591</v>
      </c>
      <c r="C463" s="70" t="s">
        <v>612</v>
      </c>
      <c r="D463" s="194">
        <v>212394456</v>
      </c>
      <c r="E463" s="194">
        <v>129560618</v>
      </c>
      <c r="F463" s="194">
        <v>0</v>
      </c>
      <c r="G463" s="194">
        <v>82833838</v>
      </c>
      <c r="H463" s="194">
        <v>0</v>
      </c>
      <c r="I463" s="194">
        <v>0</v>
      </c>
    </row>
    <row r="464" spans="1:9" ht="15">
      <c r="A464" s="193">
        <v>20750</v>
      </c>
      <c r="B464" s="70" t="s">
        <v>591</v>
      </c>
      <c r="C464" s="70" t="s">
        <v>613</v>
      </c>
      <c r="D464" s="194">
        <v>169966572</v>
      </c>
      <c r="E464" s="194">
        <v>103679609</v>
      </c>
      <c r="F464" s="194">
        <v>0</v>
      </c>
      <c r="G464" s="194">
        <v>66286963</v>
      </c>
      <c r="H464" s="194">
        <v>0</v>
      </c>
      <c r="I464" s="194">
        <v>0</v>
      </c>
    </row>
    <row r="465" spans="1:9" ht="15">
      <c r="A465" s="193">
        <v>20770</v>
      </c>
      <c r="B465" s="70" t="s">
        <v>591</v>
      </c>
      <c r="C465" s="70" t="s">
        <v>614</v>
      </c>
      <c r="D465" s="194">
        <v>255250761</v>
      </c>
      <c r="E465" s="194">
        <v>155702964</v>
      </c>
      <c r="F465" s="194">
        <v>0</v>
      </c>
      <c r="G465" s="194">
        <v>99547797</v>
      </c>
      <c r="H465" s="194">
        <v>0</v>
      </c>
      <c r="I465" s="194">
        <v>0</v>
      </c>
    </row>
    <row r="466" spans="1:9" ht="15">
      <c r="A466" s="193">
        <v>20787</v>
      </c>
      <c r="B466" s="70" t="s">
        <v>591</v>
      </c>
      <c r="C466" s="70" t="s">
        <v>615</v>
      </c>
      <c r="D466" s="194">
        <v>266113881</v>
      </c>
      <c r="E466" s="194">
        <v>162329467</v>
      </c>
      <c r="F466" s="194">
        <v>0</v>
      </c>
      <c r="G466" s="194">
        <v>103784414</v>
      </c>
      <c r="H466" s="194">
        <v>0</v>
      </c>
      <c r="I466" s="194">
        <v>0</v>
      </c>
    </row>
    <row r="467" spans="1:9" ht="15">
      <c r="A467" s="193">
        <v>20001</v>
      </c>
      <c r="B467" s="70" t="s">
        <v>591</v>
      </c>
      <c r="C467" s="70" t="s">
        <v>616</v>
      </c>
      <c r="D467" s="194">
        <v>3666559479</v>
      </c>
      <c r="E467" s="194">
        <v>2236601282</v>
      </c>
      <c r="F467" s="194">
        <v>102165600</v>
      </c>
      <c r="G467" s="194">
        <v>1327792597</v>
      </c>
      <c r="H467" s="194">
        <v>0</v>
      </c>
      <c r="I467" s="194">
        <v>0</v>
      </c>
    </row>
    <row r="468" spans="1:9" ht="15">
      <c r="A468" s="193">
        <v>27006</v>
      </c>
      <c r="B468" s="70" t="s">
        <v>617</v>
      </c>
      <c r="C468" s="70" t="s">
        <v>618</v>
      </c>
      <c r="D468" s="194">
        <v>160508858</v>
      </c>
      <c r="E468" s="194">
        <v>97910403</v>
      </c>
      <c r="F468" s="194">
        <v>0</v>
      </c>
      <c r="G468" s="194">
        <v>62598455</v>
      </c>
      <c r="H468" s="194">
        <v>0</v>
      </c>
      <c r="I468" s="194">
        <v>0</v>
      </c>
    </row>
    <row r="469" spans="1:9" ht="15">
      <c r="A469" s="193">
        <v>27025</v>
      </c>
      <c r="B469" s="70" t="s">
        <v>617</v>
      </c>
      <c r="C469" s="70" t="s">
        <v>619</v>
      </c>
      <c r="D469" s="194">
        <v>1195830436</v>
      </c>
      <c r="E469" s="194">
        <v>729456566</v>
      </c>
      <c r="F469" s="194">
        <v>0</v>
      </c>
      <c r="G469" s="194">
        <v>466373870</v>
      </c>
      <c r="H469" s="194">
        <v>0</v>
      </c>
      <c r="I469" s="194">
        <v>0</v>
      </c>
    </row>
    <row r="470" spans="1:9" ht="15">
      <c r="A470" s="193">
        <v>27050</v>
      </c>
      <c r="B470" s="70" t="s">
        <v>617</v>
      </c>
      <c r="C470" s="70" t="s">
        <v>620</v>
      </c>
      <c r="D470" s="194">
        <v>254532700</v>
      </c>
      <c r="E470" s="194">
        <v>155264947</v>
      </c>
      <c r="F470" s="194">
        <v>0</v>
      </c>
      <c r="G470" s="194">
        <v>99267753</v>
      </c>
      <c r="H470" s="194">
        <v>0</v>
      </c>
      <c r="I470" s="194">
        <v>0</v>
      </c>
    </row>
    <row r="471" spans="1:9" ht="15">
      <c r="A471" s="193">
        <v>27073</v>
      </c>
      <c r="B471" s="70" t="s">
        <v>617</v>
      </c>
      <c r="C471" s="70" t="s">
        <v>621</v>
      </c>
      <c r="D471" s="194">
        <v>264487001</v>
      </c>
      <c r="E471" s="194">
        <v>161337071</v>
      </c>
      <c r="F471" s="194">
        <v>0</v>
      </c>
      <c r="G471" s="194">
        <v>103149930</v>
      </c>
      <c r="H471" s="194">
        <v>0</v>
      </c>
      <c r="I471" s="194">
        <v>0</v>
      </c>
    </row>
    <row r="472" spans="1:9" ht="15">
      <c r="A472" s="193">
        <v>27075</v>
      </c>
      <c r="B472" s="70" t="s">
        <v>617</v>
      </c>
      <c r="C472" s="70" t="s">
        <v>622</v>
      </c>
      <c r="D472" s="194">
        <v>104023242</v>
      </c>
      <c r="E472" s="194">
        <v>63454178</v>
      </c>
      <c r="F472" s="194">
        <v>0</v>
      </c>
      <c r="G472" s="194">
        <v>0</v>
      </c>
      <c r="H472" s="194">
        <v>40569064</v>
      </c>
      <c r="I472" s="194">
        <v>0</v>
      </c>
    </row>
    <row r="473" spans="1:9" ht="15">
      <c r="A473" s="193">
        <v>27077</v>
      </c>
      <c r="B473" s="70" t="s">
        <v>617</v>
      </c>
      <c r="C473" s="70" t="s">
        <v>623</v>
      </c>
      <c r="D473" s="194">
        <v>530862246</v>
      </c>
      <c r="E473" s="194">
        <v>323825970</v>
      </c>
      <c r="F473" s="194">
        <v>0</v>
      </c>
      <c r="G473" s="194">
        <v>207036276</v>
      </c>
      <c r="H473" s="194">
        <v>0</v>
      </c>
      <c r="I473" s="194">
        <v>0</v>
      </c>
    </row>
    <row r="474" spans="1:9" ht="15">
      <c r="A474" s="193">
        <v>27099</v>
      </c>
      <c r="B474" s="70" t="s">
        <v>617</v>
      </c>
      <c r="C474" s="70" t="s">
        <v>624</v>
      </c>
      <c r="D474" s="194">
        <v>366597851</v>
      </c>
      <c r="E474" s="194">
        <v>223624689</v>
      </c>
      <c r="F474" s="194">
        <v>0</v>
      </c>
      <c r="G474" s="194">
        <v>142973162</v>
      </c>
      <c r="H474" s="194">
        <v>0</v>
      </c>
      <c r="I474" s="194">
        <v>0</v>
      </c>
    </row>
    <row r="475" spans="1:9" ht="15">
      <c r="A475" s="193">
        <v>27135</v>
      </c>
      <c r="B475" s="70" t="s">
        <v>617</v>
      </c>
      <c r="C475" s="70" t="s">
        <v>625</v>
      </c>
      <c r="D475" s="194">
        <v>133212789</v>
      </c>
      <c r="E475" s="194">
        <v>81259801</v>
      </c>
      <c r="F475" s="194">
        <v>0</v>
      </c>
      <c r="G475" s="194">
        <v>51952988</v>
      </c>
      <c r="H475" s="194">
        <v>0</v>
      </c>
      <c r="I475" s="194">
        <v>0</v>
      </c>
    </row>
    <row r="476" spans="1:9" ht="15">
      <c r="A476" s="193">
        <v>27150</v>
      </c>
      <c r="B476" s="70" t="s">
        <v>617</v>
      </c>
      <c r="C476" s="70" t="s">
        <v>626</v>
      </c>
      <c r="D476" s="194">
        <v>178734826</v>
      </c>
      <c r="E476" s="194">
        <v>109028244</v>
      </c>
      <c r="F476" s="194">
        <v>0</v>
      </c>
      <c r="G476" s="194">
        <v>69706582</v>
      </c>
      <c r="H476" s="194">
        <v>0</v>
      </c>
      <c r="I476" s="194">
        <v>0</v>
      </c>
    </row>
    <row r="477" spans="1:9" ht="15">
      <c r="A477" s="193">
        <v>27160</v>
      </c>
      <c r="B477" s="70" t="s">
        <v>617</v>
      </c>
      <c r="C477" s="70" t="s">
        <v>627</v>
      </c>
      <c r="D477" s="194">
        <v>229959549</v>
      </c>
      <c r="E477" s="194">
        <v>140275325</v>
      </c>
      <c r="F477" s="194">
        <v>0</v>
      </c>
      <c r="G477" s="194">
        <v>89684224</v>
      </c>
      <c r="H477" s="194">
        <v>0</v>
      </c>
      <c r="I477" s="194">
        <v>0</v>
      </c>
    </row>
    <row r="478" spans="1:9" ht="15">
      <c r="A478" s="193">
        <v>27205</v>
      </c>
      <c r="B478" s="70" t="s">
        <v>617</v>
      </c>
      <c r="C478" s="70" t="s">
        <v>628</v>
      </c>
      <c r="D478" s="194">
        <v>271239806</v>
      </c>
      <c r="E478" s="194">
        <v>165456282</v>
      </c>
      <c r="F478" s="194">
        <v>0</v>
      </c>
      <c r="G478" s="194">
        <v>105783524</v>
      </c>
      <c r="H478" s="194">
        <v>0</v>
      </c>
      <c r="I478" s="194">
        <v>0</v>
      </c>
    </row>
    <row r="479" spans="1:9" ht="15">
      <c r="A479" s="193">
        <v>27245</v>
      </c>
      <c r="B479" s="70" t="s">
        <v>617</v>
      </c>
      <c r="C479" s="70" t="s">
        <v>629</v>
      </c>
      <c r="D479" s="194">
        <v>154263013</v>
      </c>
      <c r="E479" s="194">
        <v>94100438</v>
      </c>
      <c r="F479" s="194">
        <v>0</v>
      </c>
      <c r="G479" s="194">
        <v>60162575</v>
      </c>
      <c r="H479" s="194">
        <v>0</v>
      </c>
      <c r="I479" s="194">
        <v>0</v>
      </c>
    </row>
    <row r="480" spans="1:9" ht="15">
      <c r="A480" s="193">
        <v>27361</v>
      </c>
      <c r="B480" s="70" t="s">
        <v>617</v>
      </c>
      <c r="C480" s="70" t="s">
        <v>630</v>
      </c>
      <c r="D480" s="194">
        <v>712903305</v>
      </c>
      <c r="E480" s="194">
        <v>434871016</v>
      </c>
      <c r="F480" s="194">
        <v>0</v>
      </c>
      <c r="G480" s="194">
        <v>278032289</v>
      </c>
      <c r="H480" s="194">
        <v>0</v>
      </c>
      <c r="I480" s="194">
        <v>0</v>
      </c>
    </row>
    <row r="481" spans="1:9" ht="15">
      <c r="A481" s="193">
        <v>27372</v>
      </c>
      <c r="B481" s="70" t="s">
        <v>617</v>
      </c>
      <c r="C481" s="70" t="s">
        <v>631</v>
      </c>
      <c r="D481" s="194">
        <v>114743881</v>
      </c>
      <c r="E481" s="194">
        <v>69993767</v>
      </c>
      <c r="F481" s="194">
        <v>0</v>
      </c>
      <c r="G481" s="194">
        <v>0</v>
      </c>
      <c r="H481" s="194">
        <v>44750114</v>
      </c>
      <c r="I481" s="194">
        <v>0</v>
      </c>
    </row>
    <row r="482" spans="1:9" ht="15">
      <c r="A482" s="193">
        <v>27250</v>
      </c>
      <c r="B482" s="70" t="s">
        <v>617</v>
      </c>
      <c r="C482" s="70" t="s">
        <v>632</v>
      </c>
      <c r="D482" s="194">
        <v>445585124</v>
      </c>
      <c r="E482" s="194">
        <v>271806926</v>
      </c>
      <c r="F482" s="194">
        <v>0</v>
      </c>
      <c r="G482" s="194">
        <v>173778198</v>
      </c>
      <c r="H482" s="194">
        <v>0</v>
      </c>
      <c r="I482" s="194">
        <v>0</v>
      </c>
    </row>
    <row r="483" spans="1:9" ht="15">
      <c r="A483" s="193">
        <v>27413</v>
      </c>
      <c r="B483" s="70" t="s">
        <v>617</v>
      </c>
      <c r="C483" s="70" t="s">
        <v>633</v>
      </c>
      <c r="D483" s="194">
        <v>290895156</v>
      </c>
      <c r="E483" s="194">
        <v>177446045</v>
      </c>
      <c r="F483" s="194">
        <v>0</v>
      </c>
      <c r="G483" s="194">
        <v>113449111</v>
      </c>
      <c r="H483" s="194">
        <v>0</v>
      </c>
      <c r="I483" s="194">
        <v>0</v>
      </c>
    </row>
    <row r="484" spans="1:9" ht="15">
      <c r="A484" s="193">
        <v>27425</v>
      </c>
      <c r="B484" s="70" t="s">
        <v>617</v>
      </c>
      <c r="C484" s="70" t="s">
        <v>634</v>
      </c>
      <c r="D484" s="194">
        <v>711033891</v>
      </c>
      <c r="E484" s="194">
        <v>433730674</v>
      </c>
      <c r="F484" s="194">
        <v>0</v>
      </c>
      <c r="G484" s="194">
        <v>277303217</v>
      </c>
      <c r="H484" s="194">
        <v>0</v>
      </c>
      <c r="I484" s="194">
        <v>0</v>
      </c>
    </row>
    <row r="485" spans="1:9" ht="15">
      <c r="A485" s="193">
        <v>27430</v>
      </c>
      <c r="B485" s="70" t="s">
        <v>617</v>
      </c>
      <c r="C485" s="70" t="s">
        <v>635</v>
      </c>
      <c r="D485" s="194">
        <v>477880483</v>
      </c>
      <c r="E485" s="194">
        <v>291507095</v>
      </c>
      <c r="F485" s="194">
        <v>0</v>
      </c>
      <c r="G485" s="194">
        <v>186373388</v>
      </c>
      <c r="H485" s="194">
        <v>0</v>
      </c>
      <c r="I485" s="194">
        <v>0</v>
      </c>
    </row>
    <row r="486" spans="1:9" ht="15">
      <c r="A486" s="193">
        <v>27450</v>
      </c>
      <c r="B486" s="70" t="s">
        <v>617</v>
      </c>
      <c r="C486" s="70" t="s">
        <v>636</v>
      </c>
      <c r="D486" s="194">
        <v>314643515</v>
      </c>
      <c r="E486" s="194">
        <v>191932544</v>
      </c>
      <c r="F486" s="194">
        <v>0</v>
      </c>
      <c r="G486" s="194">
        <v>122710971</v>
      </c>
      <c r="H486" s="194">
        <v>0</v>
      </c>
      <c r="I486" s="194">
        <v>0</v>
      </c>
    </row>
    <row r="487" spans="1:9" ht="15">
      <c r="A487" s="193">
        <v>27491</v>
      </c>
      <c r="B487" s="70" t="s">
        <v>617</v>
      </c>
      <c r="C487" s="70" t="s">
        <v>637</v>
      </c>
      <c r="D487" s="194">
        <v>198551510</v>
      </c>
      <c r="E487" s="194">
        <v>121116421</v>
      </c>
      <c r="F487" s="194">
        <v>0</v>
      </c>
      <c r="G487" s="194">
        <v>77435089</v>
      </c>
      <c r="H487" s="194">
        <v>0</v>
      </c>
      <c r="I487" s="194">
        <v>0</v>
      </c>
    </row>
    <row r="488" spans="1:9" ht="15">
      <c r="A488" s="193">
        <v>27495</v>
      </c>
      <c r="B488" s="70" t="s">
        <v>617</v>
      </c>
      <c r="C488" s="70" t="s">
        <v>638</v>
      </c>
      <c r="D488" s="194">
        <v>139519086</v>
      </c>
      <c r="E488" s="194">
        <v>85106642</v>
      </c>
      <c r="F488" s="194">
        <v>0</v>
      </c>
      <c r="G488" s="194">
        <v>54412444</v>
      </c>
      <c r="H488" s="194">
        <v>0</v>
      </c>
      <c r="I488" s="194">
        <v>0</v>
      </c>
    </row>
    <row r="489" spans="1:9" ht="15">
      <c r="A489" s="193">
        <v>27001</v>
      </c>
      <c r="B489" s="70" t="s">
        <v>617</v>
      </c>
      <c r="C489" s="70" t="s">
        <v>639</v>
      </c>
      <c r="D489" s="194">
        <v>3659546597</v>
      </c>
      <c r="E489" s="194">
        <v>2232323424</v>
      </c>
      <c r="F489" s="194">
        <v>75333200</v>
      </c>
      <c r="G489" s="194">
        <v>1351889973</v>
      </c>
      <c r="H489" s="194">
        <v>0</v>
      </c>
      <c r="I489" s="194">
        <v>0</v>
      </c>
    </row>
    <row r="490" spans="1:9" ht="15">
      <c r="A490" s="193">
        <v>27580</v>
      </c>
      <c r="B490" s="70" t="s">
        <v>617</v>
      </c>
      <c r="C490" s="70" t="s">
        <v>640</v>
      </c>
      <c r="D490" s="194">
        <v>273501533</v>
      </c>
      <c r="E490" s="194">
        <v>166835935</v>
      </c>
      <c r="F490" s="194">
        <v>0</v>
      </c>
      <c r="G490" s="194">
        <v>106665598</v>
      </c>
      <c r="H490" s="194">
        <v>0</v>
      </c>
      <c r="I490" s="194">
        <v>0</v>
      </c>
    </row>
    <row r="491" spans="1:9" ht="15">
      <c r="A491" s="193">
        <v>27600</v>
      </c>
      <c r="B491" s="70" t="s">
        <v>617</v>
      </c>
      <c r="C491" s="70" t="s">
        <v>641</v>
      </c>
      <c r="D491" s="194">
        <v>308228427</v>
      </c>
      <c r="E491" s="194">
        <v>188019340</v>
      </c>
      <c r="F491" s="194">
        <v>0</v>
      </c>
      <c r="G491" s="194">
        <v>120209087</v>
      </c>
      <c r="H491" s="194">
        <v>0</v>
      </c>
      <c r="I491" s="194">
        <v>0</v>
      </c>
    </row>
    <row r="492" spans="1:9" ht="15">
      <c r="A492" s="193">
        <v>27615</v>
      </c>
      <c r="B492" s="70" t="s">
        <v>617</v>
      </c>
      <c r="C492" s="70" t="s">
        <v>511</v>
      </c>
      <c r="D492" s="194">
        <v>1077243639</v>
      </c>
      <c r="E492" s="194">
        <v>657118620</v>
      </c>
      <c r="F492" s="194">
        <v>0</v>
      </c>
      <c r="G492" s="194">
        <v>420125019</v>
      </c>
      <c r="H492" s="194">
        <v>0</v>
      </c>
      <c r="I492" s="194">
        <v>0</v>
      </c>
    </row>
    <row r="493" spans="1:9" ht="15">
      <c r="A493" s="193">
        <v>27660</v>
      </c>
      <c r="B493" s="70" t="s">
        <v>617</v>
      </c>
      <c r="C493" s="70" t="s">
        <v>642</v>
      </c>
      <c r="D493" s="194">
        <v>84638365</v>
      </c>
      <c r="E493" s="194">
        <v>51629403</v>
      </c>
      <c r="F493" s="194">
        <v>0</v>
      </c>
      <c r="G493" s="194">
        <v>0</v>
      </c>
      <c r="H493" s="194">
        <v>33008962</v>
      </c>
      <c r="I493" s="194">
        <v>0</v>
      </c>
    </row>
    <row r="494" spans="1:9" ht="15">
      <c r="A494" s="193">
        <v>27745</v>
      </c>
      <c r="B494" s="70" t="s">
        <v>617</v>
      </c>
      <c r="C494" s="70" t="s">
        <v>643</v>
      </c>
      <c r="D494" s="194">
        <v>66728446</v>
      </c>
      <c r="E494" s="194">
        <v>40704352</v>
      </c>
      <c r="F494" s="194">
        <v>0</v>
      </c>
      <c r="G494" s="194">
        <v>0</v>
      </c>
      <c r="H494" s="194">
        <v>26024094</v>
      </c>
      <c r="I494" s="194">
        <v>0</v>
      </c>
    </row>
    <row r="495" spans="1:9" ht="15">
      <c r="A495" s="193">
        <v>27787</v>
      </c>
      <c r="B495" s="70" t="s">
        <v>617</v>
      </c>
      <c r="C495" s="70" t="s">
        <v>644</v>
      </c>
      <c r="D495" s="194">
        <v>591342105</v>
      </c>
      <c r="E495" s="194">
        <v>360718684</v>
      </c>
      <c r="F495" s="194">
        <v>0</v>
      </c>
      <c r="G495" s="194">
        <v>230623421</v>
      </c>
      <c r="H495" s="194">
        <v>0</v>
      </c>
      <c r="I495" s="194">
        <v>0</v>
      </c>
    </row>
    <row r="496" spans="1:9" ht="15">
      <c r="A496" s="193">
        <v>27800</v>
      </c>
      <c r="B496" s="70" t="s">
        <v>617</v>
      </c>
      <c r="C496" s="70" t="s">
        <v>645</v>
      </c>
      <c r="D496" s="194">
        <v>304658887</v>
      </c>
      <c r="E496" s="194">
        <v>185841921</v>
      </c>
      <c r="F496" s="194">
        <v>0</v>
      </c>
      <c r="G496" s="194">
        <v>118816966</v>
      </c>
      <c r="H496" s="194">
        <v>0</v>
      </c>
      <c r="I496" s="194">
        <v>0</v>
      </c>
    </row>
    <row r="497" spans="1:9" ht="15">
      <c r="A497" s="193">
        <v>27810</v>
      </c>
      <c r="B497" s="70" t="s">
        <v>617</v>
      </c>
      <c r="C497" s="70" t="s">
        <v>646</v>
      </c>
      <c r="D497" s="194">
        <v>177017678</v>
      </c>
      <c r="E497" s="194">
        <v>107980784</v>
      </c>
      <c r="F497" s="194">
        <v>0</v>
      </c>
      <c r="G497" s="194">
        <v>69036894</v>
      </c>
      <c r="H497" s="194">
        <v>0</v>
      </c>
      <c r="I497" s="194">
        <v>0</v>
      </c>
    </row>
    <row r="498" spans="1:9" ht="15">
      <c r="A498" s="193">
        <v>23068</v>
      </c>
      <c r="B498" s="70" t="s">
        <v>338</v>
      </c>
      <c r="C498" s="70" t="s">
        <v>647</v>
      </c>
      <c r="D498" s="194">
        <v>921796308</v>
      </c>
      <c r="E498" s="194">
        <v>562295748</v>
      </c>
      <c r="F498" s="194">
        <v>70000000</v>
      </c>
      <c r="G498" s="194">
        <v>289500560</v>
      </c>
      <c r="H498" s="194">
        <v>0</v>
      </c>
      <c r="I498" s="194">
        <v>0</v>
      </c>
    </row>
    <row r="499" spans="1:9" ht="15">
      <c r="A499" s="193">
        <v>23079</v>
      </c>
      <c r="B499" s="70" t="s">
        <v>338</v>
      </c>
      <c r="C499" s="70" t="s">
        <v>381</v>
      </c>
      <c r="D499" s="194">
        <v>402399085</v>
      </c>
      <c r="E499" s="194">
        <v>245463442</v>
      </c>
      <c r="F499" s="194">
        <v>0</v>
      </c>
      <c r="G499" s="194">
        <v>156935643</v>
      </c>
      <c r="H499" s="194">
        <v>0</v>
      </c>
      <c r="I499" s="194">
        <v>0</v>
      </c>
    </row>
    <row r="500" spans="1:9" ht="15">
      <c r="A500" s="193">
        <v>23090</v>
      </c>
      <c r="B500" s="70" t="s">
        <v>338</v>
      </c>
      <c r="C500" s="70" t="s">
        <v>648</v>
      </c>
      <c r="D500" s="194">
        <v>518090289</v>
      </c>
      <c r="E500" s="194">
        <v>316035076</v>
      </c>
      <c r="F500" s="194">
        <v>0</v>
      </c>
      <c r="G500" s="194">
        <v>202055213</v>
      </c>
      <c r="H500" s="194">
        <v>0</v>
      </c>
      <c r="I500" s="194">
        <v>0</v>
      </c>
    </row>
    <row r="501" spans="1:9" ht="15">
      <c r="A501" s="193">
        <v>23162</v>
      </c>
      <c r="B501" s="70" t="s">
        <v>338</v>
      </c>
      <c r="C501" s="70" t="s">
        <v>649</v>
      </c>
      <c r="D501" s="194">
        <v>1109501380</v>
      </c>
      <c r="E501" s="194">
        <v>676795842</v>
      </c>
      <c r="F501" s="194">
        <v>70000000</v>
      </c>
      <c r="G501" s="194">
        <v>362705538</v>
      </c>
      <c r="H501" s="194">
        <v>0</v>
      </c>
      <c r="I501" s="194">
        <v>0</v>
      </c>
    </row>
    <row r="502" spans="1:9" ht="15">
      <c r="A502" s="193">
        <v>23168</v>
      </c>
      <c r="B502" s="70" t="s">
        <v>338</v>
      </c>
      <c r="C502" s="70" t="s">
        <v>650</v>
      </c>
      <c r="D502" s="194">
        <v>236906076</v>
      </c>
      <c r="E502" s="194">
        <v>144512706</v>
      </c>
      <c r="F502" s="194">
        <v>0</v>
      </c>
      <c r="G502" s="194">
        <v>92393370</v>
      </c>
      <c r="H502" s="194">
        <v>0</v>
      </c>
      <c r="I502" s="194">
        <v>0</v>
      </c>
    </row>
    <row r="503" spans="1:9" ht="15">
      <c r="A503" s="193">
        <v>23182</v>
      </c>
      <c r="B503" s="70" t="s">
        <v>338</v>
      </c>
      <c r="C503" s="70" t="s">
        <v>651</v>
      </c>
      <c r="D503" s="194">
        <v>612270403</v>
      </c>
      <c r="E503" s="194">
        <v>373484946</v>
      </c>
      <c r="F503" s="194">
        <v>0</v>
      </c>
      <c r="G503" s="194">
        <v>238785457</v>
      </c>
      <c r="H503" s="194">
        <v>0</v>
      </c>
      <c r="I503" s="194">
        <v>0</v>
      </c>
    </row>
    <row r="504" spans="1:9" ht="15">
      <c r="A504" s="193">
        <v>23189</v>
      </c>
      <c r="B504" s="70" t="s">
        <v>338</v>
      </c>
      <c r="C504" s="70" t="s">
        <v>652</v>
      </c>
      <c r="D504" s="194">
        <v>989247949</v>
      </c>
      <c r="E504" s="194">
        <v>603441249</v>
      </c>
      <c r="F504" s="194">
        <v>70000000</v>
      </c>
      <c r="G504" s="194">
        <v>315806700</v>
      </c>
      <c r="H504" s="194">
        <v>0</v>
      </c>
      <c r="I504" s="194">
        <v>0</v>
      </c>
    </row>
    <row r="505" spans="1:9" ht="15">
      <c r="A505" s="193">
        <v>23300</v>
      </c>
      <c r="B505" s="70" t="s">
        <v>338</v>
      </c>
      <c r="C505" s="70" t="s">
        <v>653</v>
      </c>
      <c r="D505" s="194">
        <v>227036838</v>
      </c>
      <c r="E505" s="194">
        <v>138492471</v>
      </c>
      <c r="F505" s="194">
        <v>70000000</v>
      </c>
      <c r="G505" s="194">
        <v>0</v>
      </c>
      <c r="H505" s="194">
        <v>0</v>
      </c>
      <c r="I505" s="194">
        <v>18544367</v>
      </c>
    </row>
    <row r="506" spans="1:9" ht="15">
      <c r="A506" s="193">
        <v>23350</v>
      </c>
      <c r="B506" s="70" t="s">
        <v>338</v>
      </c>
      <c r="C506" s="70" t="s">
        <v>654</v>
      </c>
      <c r="D506" s="194">
        <v>242158565</v>
      </c>
      <c r="E506" s="194">
        <v>147716725</v>
      </c>
      <c r="F506" s="194">
        <v>0</v>
      </c>
      <c r="G506" s="194">
        <v>94441840</v>
      </c>
      <c r="H506" s="194">
        <v>0</v>
      </c>
      <c r="I506" s="194">
        <v>0</v>
      </c>
    </row>
    <row r="507" spans="1:9" ht="15">
      <c r="A507" s="193">
        <v>23417</v>
      </c>
      <c r="B507" s="70" t="s">
        <v>338</v>
      </c>
      <c r="C507" s="70" t="s">
        <v>655</v>
      </c>
      <c r="D507" s="194">
        <v>2093015713</v>
      </c>
      <c r="E507" s="194">
        <v>1276739585</v>
      </c>
      <c r="F507" s="194">
        <v>70000000</v>
      </c>
      <c r="G507" s="194">
        <v>746276128</v>
      </c>
      <c r="H507" s="194">
        <v>0</v>
      </c>
      <c r="I507" s="194">
        <v>0</v>
      </c>
    </row>
    <row r="508" spans="1:9" ht="15">
      <c r="A508" s="193">
        <v>23419</v>
      </c>
      <c r="B508" s="70" t="s">
        <v>338</v>
      </c>
      <c r="C508" s="70" t="s">
        <v>656</v>
      </c>
      <c r="D508" s="194">
        <v>621451813</v>
      </c>
      <c r="E508" s="194">
        <v>379085606</v>
      </c>
      <c r="F508" s="194">
        <v>0</v>
      </c>
      <c r="G508" s="194">
        <v>242366207</v>
      </c>
      <c r="H508" s="194">
        <v>0</v>
      </c>
      <c r="I508" s="194">
        <v>0</v>
      </c>
    </row>
    <row r="509" spans="1:9" ht="15">
      <c r="A509" s="193">
        <v>23464</v>
      </c>
      <c r="B509" s="70" t="s">
        <v>338</v>
      </c>
      <c r="C509" s="70" t="s">
        <v>657</v>
      </c>
      <c r="D509" s="194">
        <v>243359479</v>
      </c>
      <c r="E509" s="194">
        <v>148449282</v>
      </c>
      <c r="F509" s="194">
        <v>70000000</v>
      </c>
      <c r="G509" s="194">
        <v>0</v>
      </c>
      <c r="H509" s="194">
        <v>24910197</v>
      </c>
      <c r="I509" s="194">
        <v>0</v>
      </c>
    </row>
    <row r="510" spans="1:9" ht="15">
      <c r="A510" s="193">
        <v>23466</v>
      </c>
      <c r="B510" s="70" t="s">
        <v>338</v>
      </c>
      <c r="C510" s="70" t="s">
        <v>658</v>
      </c>
      <c r="D510" s="194">
        <v>1259454626</v>
      </c>
      <c r="E510" s="194">
        <v>768267322</v>
      </c>
      <c r="F510" s="194">
        <v>70000000</v>
      </c>
      <c r="G510" s="194">
        <v>421187304</v>
      </c>
      <c r="H510" s="194">
        <v>0</v>
      </c>
      <c r="I510" s="194">
        <v>0</v>
      </c>
    </row>
    <row r="511" spans="1:9" ht="15">
      <c r="A511" s="193">
        <v>23001</v>
      </c>
      <c r="B511" s="70" t="s">
        <v>338</v>
      </c>
      <c r="C511" s="70" t="s">
        <v>659</v>
      </c>
      <c r="D511" s="194">
        <v>4760664093</v>
      </c>
      <c r="E511" s="194">
        <v>2904005097</v>
      </c>
      <c r="F511" s="194">
        <v>12165600</v>
      </c>
      <c r="G511" s="194">
        <v>1844493396</v>
      </c>
      <c r="H511" s="194">
        <v>0</v>
      </c>
      <c r="I511" s="194">
        <v>0</v>
      </c>
    </row>
    <row r="512" spans="1:9" ht="15">
      <c r="A512" s="193">
        <v>23500</v>
      </c>
      <c r="B512" s="70" t="s">
        <v>338</v>
      </c>
      <c r="C512" s="70" t="s">
        <v>660</v>
      </c>
      <c r="D512" s="194">
        <v>666897901</v>
      </c>
      <c r="E512" s="194">
        <v>406807720</v>
      </c>
      <c r="F512" s="194">
        <v>0</v>
      </c>
      <c r="G512" s="194">
        <v>260090181</v>
      </c>
      <c r="H512" s="194">
        <v>0</v>
      </c>
      <c r="I512" s="194">
        <v>0</v>
      </c>
    </row>
    <row r="513" spans="1:9" ht="15">
      <c r="A513" s="193">
        <v>23555</v>
      </c>
      <c r="B513" s="70" t="s">
        <v>338</v>
      </c>
      <c r="C513" s="70" t="s">
        <v>661</v>
      </c>
      <c r="D513" s="194">
        <v>1067505007</v>
      </c>
      <c r="E513" s="194">
        <v>651178054</v>
      </c>
      <c r="F513" s="194">
        <v>70000000</v>
      </c>
      <c r="G513" s="194">
        <v>346326953</v>
      </c>
      <c r="H513" s="194">
        <v>0</v>
      </c>
      <c r="I513" s="194">
        <v>0</v>
      </c>
    </row>
    <row r="514" spans="1:9" ht="15">
      <c r="A514" s="193">
        <v>23570</v>
      </c>
      <c r="B514" s="70" t="s">
        <v>338</v>
      </c>
      <c r="C514" s="70" t="s">
        <v>662</v>
      </c>
      <c r="D514" s="194">
        <v>689198508</v>
      </c>
      <c r="E514" s="194">
        <v>420411090</v>
      </c>
      <c r="F514" s="194">
        <v>0</v>
      </c>
      <c r="G514" s="194">
        <v>268787418</v>
      </c>
      <c r="H514" s="194">
        <v>0</v>
      </c>
      <c r="I514" s="194">
        <v>0</v>
      </c>
    </row>
    <row r="515" spans="1:9" ht="15">
      <c r="A515" s="193">
        <v>23574</v>
      </c>
      <c r="B515" s="70" t="s">
        <v>338</v>
      </c>
      <c r="C515" s="70" t="s">
        <v>663</v>
      </c>
      <c r="D515" s="194">
        <v>702278128</v>
      </c>
      <c r="E515" s="194">
        <v>428389658</v>
      </c>
      <c r="F515" s="194">
        <v>0</v>
      </c>
      <c r="G515" s="194">
        <v>273888470</v>
      </c>
      <c r="H515" s="194">
        <v>0</v>
      </c>
      <c r="I515" s="194">
        <v>0</v>
      </c>
    </row>
    <row r="516" spans="1:9" ht="15">
      <c r="A516" s="193">
        <v>23580</v>
      </c>
      <c r="B516" s="70" t="s">
        <v>338</v>
      </c>
      <c r="C516" s="70" t="s">
        <v>664</v>
      </c>
      <c r="D516" s="194">
        <v>904993511</v>
      </c>
      <c r="E516" s="194">
        <v>552046042</v>
      </c>
      <c r="F516" s="194">
        <v>0</v>
      </c>
      <c r="G516" s="194">
        <v>352947469</v>
      </c>
      <c r="H516" s="194">
        <v>0</v>
      </c>
      <c r="I516" s="194">
        <v>0</v>
      </c>
    </row>
    <row r="517" spans="1:9" ht="15">
      <c r="A517" s="193">
        <v>23586</v>
      </c>
      <c r="B517" s="70" t="s">
        <v>338</v>
      </c>
      <c r="C517" s="70" t="s">
        <v>665</v>
      </c>
      <c r="D517" s="194">
        <v>297299394</v>
      </c>
      <c r="E517" s="194">
        <v>181352630</v>
      </c>
      <c r="F517" s="194">
        <v>0</v>
      </c>
      <c r="G517" s="194">
        <v>115946764</v>
      </c>
      <c r="H517" s="194">
        <v>0</v>
      </c>
      <c r="I517" s="194">
        <v>0</v>
      </c>
    </row>
    <row r="518" spans="1:9" ht="15">
      <c r="A518" s="193">
        <v>23660</v>
      </c>
      <c r="B518" s="70" t="s">
        <v>338</v>
      </c>
      <c r="C518" s="70" t="s">
        <v>666</v>
      </c>
      <c r="D518" s="194">
        <v>1256016566</v>
      </c>
      <c r="E518" s="194">
        <v>766170105</v>
      </c>
      <c r="F518" s="194">
        <v>70000000</v>
      </c>
      <c r="G518" s="194">
        <v>419846461</v>
      </c>
      <c r="H518" s="194">
        <v>0</v>
      </c>
      <c r="I518" s="194">
        <v>0</v>
      </c>
    </row>
    <row r="519" spans="1:9" ht="15">
      <c r="A519" s="193">
        <v>23670</v>
      </c>
      <c r="B519" s="70" t="s">
        <v>338</v>
      </c>
      <c r="C519" s="70" t="s">
        <v>667</v>
      </c>
      <c r="D519" s="194">
        <v>1056856116</v>
      </c>
      <c r="E519" s="194">
        <v>644682231</v>
      </c>
      <c r="F519" s="194">
        <v>70000000</v>
      </c>
      <c r="G519" s="194">
        <v>342173885</v>
      </c>
      <c r="H519" s="194">
        <v>0</v>
      </c>
      <c r="I519" s="194">
        <v>0</v>
      </c>
    </row>
    <row r="520" spans="1:9" ht="15">
      <c r="A520" s="193">
        <v>23672</v>
      </c>
      <c r="B520" s="70" t="s">
        <v>338</v>
      </c>
      <c r="C520" s="70" t="s">
        <v>668</v>
      </c>
      <c r="D520" s="194">
        <v>532147642</v>
      </c>
      <c r="E520" s="194">
        <v>324610062</v>
      </c>
      <c r="F520" s="194">
        <v>0</v>
      </c>
      <c r="G520" s="194">
        <v>207537580</v>
      </c>
      <c r="H520" s="194">
        <v>0</v>
      </c>
      <c r="I520" s="194">
        <v>0</v>
      </c>
    </row>
    <row r="521" spans="1:9" ht="15">
      <c r="A521" s="193">
        <v>23675</v>
      </c>
      <c r="B521" s="70" t="s">
        <v>338</v>
      </c>
      <c r="C521" s="70" t="s">
        <v>669</v>
      </c>
      <c r="D521" s="194">
        <v>696249133</v>
      </c>
      <c r="E521" s="194">
        <v>424711971</v>
      </c>
      <c r="F521" s="194">
        <v>0</v>
      </c>
      <c r="G521" s="194">
        <v>271537162</v>
      </c>
      <c r="H521" s="194">
        <v>0</v>
      </c>
      <c r="I521" s="194">
        <v>0</v>
      </c>
    </row>
    <row r="522" spans="1:9" ht="15">
      <c r="A522" s="193">
        <v>23678</v>
      </c>
      <c r="B522" s="70" t="s">
        <v>338</v>
      </c>
      <c r="C522" s="70" t="s">
        <v>259</v>
      </c>
      <c r="D522" s="194">
        <v>502089332</v>
      </c>
      <c r="E522" s="194">
        <v>306274493</v>
      </c>
      <c r="F522" s="194">
        <v>0</v>
      </c>
      <c r="G522" s="194">
        <v>195814839</v>
      </c>
      <c r="H522" s="194">
        <v>0</v>
      </c>
      <c r="I522" s="194">
        <v>0</v>
      </c>
    </row>
    <row r="523" spans="1:9" ht="15">
      <c r="A523" s="193">
        <v>23686</v>
      </c>
      <c r="B523" s="70" t="s">
        <v>338</v>
      </c>
      <c r="C523" s="70" t="s">
        <v>670</v>
      </c>
      <c r="D523" s="194">
        <v>660817337</v>
      </c>
      <c r="E523" s="194">
        <v>403098576</v>
      </c>
      <c r="F523" s="194">
        <v>0</v>
      </c>
      <c r="G523" s="194">
        <v>257718761</v>
      </c>
      <c r="H523" s="194">
        <v>0</v>
      </c>
      <c r="I523" s="194">
        <v>0</v>
      </c>
    </row>
    <row r="524" spans="1:9" ht="15">
      <c r="A524" s="193">
        <v>23807</v>
      </c>
      <c r="B524" s="70" t="s">
        <v>338</v>
      </c>
      <c r="C524" s="70" t="s">
        <v>671</v>
      </c>
      <c r="D524" s="194">
        <v>2197066340</v>
      </c>
      <c r="E524" s="194">
        <v>1340210467</v>
      </c>
      <c r="F524" s="194">
        <v>70000000</v>
      </c>
      <c r="G524" s="194">
        <v>786855873</v>
      </c>
      <c r="H524" s="194">
        <v>0</v>
      </c>
      <c r="I524" s="194">
        <v>0</v>
      </c>
    </row>
    <row r="525" spans="1:9" ht="15">
      <c r="A525" s="193">
        <v>23815</v>
      </c>
      <c r="B525" s="70" t="s">
        <v>338</v>
      </c>
      <c r="C525" s="70" t="s">
        <v>672</v>
      </c>
      <c r="D525" s="194">
        <v>1251414608</v>
      </c>
      <c r="E525" s="194">
        <v>763362911</v>
      </c>
      <c r="F525" s="194">
        <v>0</v>
      </c>
      <c r="G525" s="194">
        <v>488051697</v>
      </c>
      <c r="H525" s="194">
        <v>0</v>
      </c>
      <c r="I525" s="194">
        <v>0</v>
      </c>
    </row>
    <row r="526" spans="1:9" ht="15">
      <c r="A526" s="193">
        <v>23855</v>
      </c>
      <c r="B526" s="70" t="s">
        <v>338</v>
      </c>
      <c r="C526" s="70" t="s">
        <v>673</v>
      </c>
      <c r="D526" s="194">
        <v>951861828</v>
      </c>
      <c r="E526" s="194">
        <v>580635715</v>
      </c>
      <c r="F526" s="194">
        <v>0</v>
      </c>
      <c r="G526" s="194">
        <v>371226113</v>
      </c>
      <c r="H526" s="194">
        <v>0</v>
      </c>
      <c r="I526" s="194">
        <v>0</v>
      </c>
    </row>
    <row r="527" spans="1:9" ht="15">
      <c r="A527" s="193">
        <v>25001</v>
      </c>
      <c r="B527" s="70" t="s">
        <v>674</v>
      </c>
      <c r="C527" s="70" t="s">
        <v>675</v>
      </c>
      <c r="D527" s="194">
        <v>52597201</v>
      </c>
      <c r="E527" s="194">
        <v>32084293</v>
      </c>
      <c r="F527" s="194">
        <v>0</v>
      </c>
      <c r="G527" s="194">
        <v>0</v>
      </c>
      <c r="H527" s="194">
        <v>20512908</v>
      </c>
      <c r="I527" s="194">
        <v>0</v>
      </c>
    </row>
    <row r="528" spans="1:9" ht="15">
      <c r="A528" s="193">
        <v>25019</v>
      </c>
      <c r="B528" s="70" t="s">
        <v>674</v>
      </c>
      <c r="C528" s="70" t="s">
        <v>676</v>
      </c>
      <c r="D528" s="194">
        <v>37155925</v>
      </c>
      <c r="E528" s="194">
        <v>22665114</v>
      </c>
      <c r="F528" s="194">
        <v>0</v>
      </c>
      <c r="G528" s="194">
        <v>0</v>
      </c>
      <c r="H528" s="194">
        <v>0</v>
      </c>
      <c r="I528" s="194">
        <v>14490811</v>
      </c>
    </row>
    <row r="529" spans="1:9" ht="15">
      <c r="A529" s="193">
        <v>25035</v>
      </c>
      <c r="B529" s="70" t="s">
        <v>674</v>
      </c>
      <c r="C529" s="70" t="s">
        <v>677</v>
      </c>
      <c r="D529" s="194">
        <v>73036668</v>
      </c>
      <c r="E529" s="194">
        <v>44552367</v>
      </c>
      <c r="F529" s="194">
        <v>0</v>
      </c>
      <c r="G529" s="194">
        <v>0</v>
      </c>
      <c r="H529" s="194">
        <v>28484301</v>
      </c>
      <c r="I529" s="194">
        <v>0</v>
      </c>
    </row>
    <row r="530" spans="1:9" ht="15">
      <c r="A530" s="193">
        <v>25040</v>
      </c>
      <c r="B530" s="70" t="s">
        <v>674</v>
      </c>
      <c r="C530" s="70" t="s">
        <v>678</v>
      </c>
      <c r="D530" s="194">
        <v>77814446</v>
      </c>
      <c r="E530" s="194">
        <v>47466812</v>
      </c>
      <c r="F530" s="194">
        <v>0</v>
      </c>
      <c r="G530" s="194">
        <v>0</v>
      </c>
      <c r="H530" s="194">
        <v>30347634</v>
      </c>
      <c r="I530" s="194">
        <v>0</v>
      </c>
    </row>
    <row r="531" spans="1:9" ht="15">
      <c r="A531" s="193">
        <v>25599</v>
      </c>
      <c r="B531" s="70" t="s">
        <v>674</v>
      </c>
      <c r="C531" s="70" t="s">
        <v>679</v>
      </c>
      <c r="D531" s="194">
        <v>64768327</v>
      </c>
      <c r="E531" s="194">
        <v>39508679</v>
      </c>
      <c r="F531" s="194">
        <v>0</v>
      </c>
      <c r="G531" s="194">
        <v>0</v>
      </c>
      <c r="H531" s="194">
        <v>25259648</v>
      </c>
      <c r="I531" s="194">
        <v>0</v>
      </c>
    </row>
    <row r="532" spans="1:9" ht="15">
      <c r="A532" s="193">
        <v>25053</v>
      </c>
      <c r="B532" s="70" t="s">
        <v>674</v>
      </c>
      <c r="C532" s="70" t="s">
        <v>680</v>
      </c>
      <c r="D532" s="194">
        <v>84216039</v>
      </c>
      <c r="E532" s="194">
        <v>51371784</v>
      </c>
      <c r="F532" s="194">
        <v>0</v>
      </c>
      <c r="G532" s="194">
        <v>0</v>
      </c>
      <c r="H532" s="194">
        <v>32844255</v>
      </c>
      <c r="I532" s="194">
        <v>0</v>
      </c>
    </row>
    <row r="533" spans="1:9" ht="15">
      <c r="A533" s="193">
        <v>25086</v>
      </c>
      <c r="B533" s="70" t="s">
        <v>674</v>
      </c>
      <c r="C533" s="70" t="s">
        <v>681</v>
      </c>
      <c r="D533" s="194">
        <v>17002689</v>
      </c>
      <c r="E533" s="194">
        <v>10371640</v>
      </c>
      <c r="F533" s="194">
        <v>0</v>
      </c>
      <c r="G533" s="194">
        <v>0</v>
      </c>
      <c r="H533" s="194">
        <v>0</v>
      </c>
      <c r="I533" s="194">
        <v>6631049</v>
      </c>
    </row>
    <row r="534" spans="1:9" ht="15">
      <c r="A534" s="193">
        <v>25095</v>
      </c>
      <c r="B534" s="70" t="s">
        <v>674</v>
      </c>
      <c r="C534" s="70" t="s">
        <v>682</v>
      </c>
      <c r="D534" s="194">
        <v>20786649</v>
      </c>
      <c r="E534" s="194">
        <v>12679856</v>
      </c>
      <c r="F534" s="194">
        <v>0</v>
      </c>
      <c r="G534" s="194">
        <v>0</v>
      </c>
      <c r="H534" s="194">
        <v>0</v>
      </c>
      <c r="I534" s="194">
        <v>8106793</v>
      </c>
    </row>
    <row r="535" spans="1:9" ht="15">
      <c r="A535" s="193">
        <v>25099</v>
      </c>
      <c r="B535" s="70" t="s">
        <v>674</v>
      </c>
      <c r="C535" s="70" t="s">
        <v>683</v>
      </c>
      <c r="D535" s="194">
        <v>65526538</v>
      </c>
      <c r="E535" s="194">
        <v>39971188</v>
      </c>
      <c r="F535" s="194">
        <v>0</v>
      </c>
      <c r="G535" s="194">
        <v>0</v>
      </c>
      <c r="H535" s="194">
        <v>25555350</v>
      </c>
      <c r="I535" s="194">
        <v>0</v>
      </c>
    </row>
    <row r="536" spans="1:9" ht="15">
      <c r="A536" s="193">
        <v>25120</v>
      </c>
      <c r="B536" s="70" t="s">
        <v>674</v>
      </c>
      <c r="C536" s="70" t="s">
        <v>684</v>
      </c>
      <c r="D536" s="194">
        <v>52346787</v>
      </c>
      <c r="E536" s="194">
        <v>31931540</v>
      </c>
      <c r="F536" s="194">
        <v>0</v>
      </c>
      <c r="G536" s="194">
        <v>0</v>
      </c>
      <c r="H536" s="194">
        <v>20415247</v>
      </c>
      <c r="I536" s="194">
        <v>0</v>
      </c>
    </row>
    <row r="537" spans="1:9" ht="15">
      <c r="A537" s="193">
        <v>25123</v>
      </c>
      <c r="B537" s="70" t="s">
        <v>674</v>
      </c>
      <c r="C537" s="70" t="s">
        <v>685</v>
      </c>
      <c r="D537" s="194">
        <v>58729796</v>
      </c>
      <c r="E537" s="194">
        <v>35825176</v>
      </c>
      <c r="F537" s="194">
        <v>0</v>
      </c>
      <c r="G537" s="194">
        <v>0</v>
      </c>
      <c r="H537" s="194">
        <v>22904620</v>
      </c>
      <c r="I537" s="194">
        <v>0</v>
      </c>
    </row>
    <row r="538" spans="1:9" ht="15">
      <c r="A538" s="193">
        <v>25126</v>
      </c>
      <c r="B538" s="70" t="s">
        <v>674</v>
      </c>
      <c r="C538" s="70" t="s">
        <v>686</v>
      </c>
      <c r="D538" s="194">
        <v>156005862</v>
      </c>
      <c r="E538" s="194">
        <v>95163576</v>
      </c>
      <c r="F538" s="194">
        <v>0</v>
      </c>
      <c r="G538" s="194">
        <v>60842286</v>
      </c>
      <c r="H538" s="194">
        <v>0</v>
      </c>
      <c r="I538" s="194">
        <v>0</v>
      </c>
    </row>
    <row r="539" spans="1:9" ht="15">
      <c r="A539" s="193">
        <v>25148</v>
      </c>
      <c r="B539" s="70" t="s">
        <v>674</v>
      </c>
      <c r="C539" s="70" t="s">
        <v>687</v>
      </c>
      <c r="D539" s="194">
        <v>209872338</v>
      </c>
      <c r="E539" s="194">
        <v>128022126</v>
      </c>
      <c r="F539" s="194">
        <v>0</v>
      </c>
      <c r="G539" s="194">
        <v>81850212</v>
      </c>
      <c r="H539" s="194">
        <v>0</v>
      </c>
      <c r="I539" s="194">
        <v>0</v>
      </c>
    </row>
    <row r="540" spans="1:9" ht="15">
      <c r="A540" s="193">
        <v>25151</v>
      </c>
      <c r="B540" s="70" t="s">
        <v>674</v>
      </c>
      <c r="C540" s="70" t="s">
        <v>688</v>
      </c>
      <c r="D540" s="194">
        <v>119670886</v>
      </c>
      <c r="E540" s="194">
        <v>72999240</v>
      </c>
      <c r="F540" s="194">
        <v>0</v>
      </c>
      <c r="G540" s="194">
        <v>0</v>
      </c>
      <c r="H540" s="194">
        <v>46671646</v>
      </c>
      <c r="I540" s="194">
        <v>0</v>
      </c>
    </row>
    <row r="541" spans="1:9" ht="15">
      <c r="A541" s="193">
        <v>25154</v>
      </c>
      <c r="B541" s="70" t="s">
        <v>674</v>
      </c>
      <c r="C541" s="70" t="s">
        <v>689</v>
      </c>
      <c r="D541" s="194">
        <v>78128180</v>
      </c>
      <c r="E541" s="194">
        <v>47658190</v>
      </c>
      <c r="F541" s="194">
        <v>0</v>
      </c>
      <c r="G541" s="194">
        <v>0</v>
      </c>
      <c r="H541" s="194">
        <v>30469990</v>
      </c>
      <c r="I541" s="194">
        <v>0</v>
      </c>
    </row>
    <row r="542" spans="1:9" ht="15">
      <c r="A542" s="193">
        <v>25168</v>
      </c>
      <c r="B542" s="70" t="s">
        <v>674</v>
      </c>
      <c r="C542" s="70" t="s">
        <v>690</v>
      </c>
      <c r="D542" s="194">
        <v>43213062</v>
      </c>
      <c r="E542" s="194">
        <v>26359968</v>
      </c>
      <c r="F542" s="194">
        <v>0</v>
      </c>
      <c r="G542" s="194">
        <v>0</v>
      </c>
      <c r="H542" s="194">
        <v>0</v>
      </c>
      <c r="I542" s="194">
        <v>16853094</v>
      </c>
    </row>
    <row r="543" spans="1:9" ht="15">
      <c r="A543" s="193">
        <v>25175</v>
      </c>
      <c r="B543" s="70" t="s">
        <v>674</v>
      </c>
      <c r="C543" s="70" t="s">
        <v>691</v>
      </c>
      <c r="D543" s="194">
        <v>177525093</v>
      </c>
      <c r="E543" s="194">
        <v>108290307</v>
      </c>
      <c r="F543" s="194">
        <v>9140800</v>
      </c>
      <c r="G543" s="194">
        <v>60093986</v>
      </c>
      <c r="H543" s="194">
        <v>0</v>
      </c>
      <c r="I543" s="194">
        <v>0</v>
      </c>
    </row>
    <row r="544" spans="1:9" ht="15">
      <c r="A544" s="193">
        <v>25178</v>
      </c>
      <c r="B544" s="70" t="s">
        <v>674</v>
      </c>
      <c r="C544" s="70" t="s">
        <v>692</v>
      </c>
      <c r="D544" s="194">
        <v>68296723</v>
      </c>
      <c r="E544" s="194">
        <v>41661001</v>
      </c>
      <c r="F544" s="194">
        <v>0</v>
      </c>
      <c r="G544" s="194">
        <v>0</v>
      </c>
      <c r="H544" s="194">
        <v>26635722</v>
      </c>
      <c r="I544" s="194">
        <v>0</v>
      </c>
    </row>
    <row r="545" spans="1:9" ht="15">
      <c r="A545" s="193">
        <v>25181</v>
      </c>
      <c r="B545" s="70" t="s">
        <v>674</v>
      </c>
      <c r="C545" s="70" t="s">
        <v>693</v>
      </c>
      <c r="D545" s="194">
        <v>69489487</v>
      </c>
      <c r="E545" s="194">
        <v>42388587</v>
      </c>
      <c r="F545" s="194">
        <v>0</v>
      </c>
      <c r="G545" s="194">
        <v>0</v>
      </c>
      <c r="H545" s="194">
        <v>27100900</v>
      </c>
      <c r="I545" s="194">
        <v>0</v>
      </c>
    </row>
    <row r="546" spans="1:9" ht="15">
      <c r="A546" s="193">
        <v>25183</v>
      </c>
      <c r="B546" s="70" t="s">
        <v>674</v>
      </c>
      <c r="C546" s="70" t="s">
        <v>694</v>
      </c>
      <c r="D546" s="194">
        <v>213570690</v>
      </c>
      <c r="E546" s="194">
        <v>130278121</v>
      </c>
      <c r="F546" s="194">
        <v>0</v>
      </c>
      <c r="G546" s="194">
        <v>83292569</v>
      </c>
      <c r="H546" s="194">
        <v>0</v>
      </c>
      <c r="I546" s="194">
        <v>0</v>
      </c>
    </row>
    <row r="547" spans="1:9" ht="15">
      <c r="A547" s="193">
        <v>25200</v>
      </c>
      <c r="B547" s="70" t="s">
        <v>674</v>
      </c>
      <c r="C547" s="70" t="s">
        <v>695</v>
      </c>
      <c r="D547" s="194">
        <v>64909034</v>
      </c>
      <c r="E547" s="194">
        <v>39594511</v>
      </c>
      <c r="F547" s="194">
        <v>0</v>
      </c>
      <c r="G547" s="194">
        <v>0</v>
      </c>
      <c r="H547" s="194">
        <v>25314523</v>
      </c>
      <c r="I547" s="194">
        <v>0</v>
      </c>
    </row>
    <row r="548" spans="1:9" ht="15">
      <c r="A548" s="193">
        <v>25214</v>
      </c>
      <c r="B548" s="70" t="s">
        <v>674</v>
      </c>
      <c r="C548" s="70" t="s">
        <v>696</v>
      </c>
      <c r="D548" s="194">
        <v>73072426</v>
      </c>
      <c r="E548" s="194">
        <v>44574180</v>
      </c>
      <c r="F548" s="194">
        <v>0</v>
      </c>
      <c r="G548" s="194">
        <v>0</v>
      </c>
      <c r="H548" s="194">
        <v>28498246</v>
      </c>
      <c r="I548" s="194">
        <v>0</v>
      </c>
    </row>
    <row r="549" spans="1:9" ht="15">
      <c r="A549" s="193">
        <v>25224</v>
      </c>
      <c r="B549" s="70" t="s">
        <v>674</v>
      </c>
      <c r="C549" s="70" t="s">
        <v>697</v>
      </c>
      <c r="D549" s="194">
        <v>92448884</v>
      </c>
      <c r="E549" s="194">
        <v>56393819</v>
      </c>
      <c r="F549" s="194">
        <v>0</v>
      </c>
      <c r="G549" s="194">
        <v>0</v>
      </c>
      <c r="H549" s="194">
        <v>36055065</v>
      </c>
      <c r="I549" s="194">
        <v>0</v>
      </c>
    </row>
    <row r="550" spans="1:9" ht="15">
      <c r="A550" s="193">
        <v>25245</v>
      </c>
      <c r="B550" s="70" t="s">
        <v>674</v>
      </c>
      <c r="C550" s="70" t="s">
        <v>698</v>
      </c>
      <c r="D550" s="194">
        <v>99094980</v>
      </c>
      <c r="E550" s="194">
        <v>60447938</v>
      </c>
      <c r="F550" s="194">
        <v>0</v>
      </c>
      <c r="G550" s="194">
        <v>0</v>
      </c>
      <c r="H550" s="194">
        <v>38647042</v>
      </c>
      <c r="I550" s="194">
        <v>0</v>
      </c>
    </row>
    <row r="551" spans="1:9" ht="15">
      <c r="A551" s="193">
        <v>25258</v>
      </c>
      <c r="B551" s="70" t="s">
        <v>674</v>
      </c>
      <c r="C551" s="70" t="s">
        <v>341</v>
      </c>
      <c r="D551" s="194">
        <v>47755677</v>
      </c>
      <c r="E551" s="194">
        <v>29130963</v>
      </c>
      <c r="F551" s="194">
        <v>0</v>
      </c>
      <c r="G551" s="194">
        <v>0</v>
      </c>
      <c r="H551" s="194">
        <v>0</v>
      </c>
      <c r="I551" s="194">
        <v>18624714</v>
      </c>
    </row>
    <row r="552" spans="1:9" ht="15">
      <c r="A552" s="193">
        <v>25260</v>
      </c>
      <c r="B552" s="70" t="s">
        <v>674</v>
      </c>
      <c r="C552" s="70" t="s">
        <v>699</v>
      </c>
      <c r="D552" s="194">
        <v>108644994</v>
      </c>
      <c r="E552" s="194">
        <v>66273446</v>
      </c>
      <c r="F552" s="194">
        <v>0</v>
      </c>
      <c r="G552" s="194">
        <v>0</v>
      </c>
      <c r="H552" s="194">
        <v>42371548</v>
      </c>
      <c r="I552" s="194">
        <v>0</v>
      </c>
    </row>
    <row r="553" spans="1:9" ht="15">
      <c r="A553" s="193">
        <v>25269</v>
      </c>
      <c r="B553" s="70" t="s">
        <v>674</v>
      </c>
      <c r="C553" s="70" t="s">
        <v>700</v>
      </c>
      <c r="D553" s="194">
        <v>398356716</v>
      </c>
      <c r="E553" s="194">
        <v>242997597</v>
      </c>
      <c r="F553" s="194">
        <v>70000000</v>
      </c>
      <c r="G553" s="194">
        <v>85359119</v>
      </c>
      <c r="H553" s="194">
        <v>0</v>
      </c>
      <c r="I553" s="194">
        <v>0</v>
      </c>
    </row>
    <row r="554" spans="1:9" ht="15">
      <c r="A554" s="193">
        <v>25279</v>
      </c>
      <c r="B554" s="70" t="s">
        <v>674</v>
      </c>
      <c r="C554" s="70" t="s">
        <v>701</v>
      </c>
      <c r="D554" s="194">
        <v>81442327</v>
      </c>
      <c r="E554" s="194">
        <v>49679819</v>
      </c>
      <c r="F554" s="194">
        <v>0</v>
      </c>
      <c r="G554" s="194">
        <v>0</v>
      </c>
      <c r="H554" s="194">
        <v>31762508</v>
      </c>
      <c r="I554" s="194">
        <v>0</v>
      </c>
    </row>
    <row r="555" spans="1:9" ht="15">
      <c r="A555" s="193">
        <v>25281</v>
      </c>
      <c r="B555" s="70" t="s">
        <v>674</v>
      </c>
      <c r="C555" s="70" t="s">
        <v>702</v>
      </c>
      <c r="D555" s="194">
        <v>72587308</v>
      </c>
      <c r="E555" s="194">
        <v>44278258</v>
      </c>
      <c r="F555" s="194">
        <v>0</v>
      </c>
      <c r="G555" s="194">
        <v>0</v>
      </c>
      <c r="H555" s="194">
        <v>28309050</v>
      </c>
      <c r="I555" s="194">
        <v>0</v>
      </c>
    </row>
    <row r="556" spans="1:9" ht="15">
      <c r="A556" s="193">
        <v>25286</v>
      </c>
      <c r="B556" s="70" t="s">
        <v>674</v>
      </c>
      <c r="C556" s="70" t="s">
        <v>703</v>
      </c>
      <c r="D556" s="194">
        <v>221151248</v>
      </c>
      <c r="E556" s="194">
        <v>134902261</v>
      </c>
      <c r="F556" s="194">
        <v>70000000</v>
      </c>
      <c r="G556" s="194">
        <v>0</v>
      </c>
      <c r="H556" s="194">
        <v>0</v>
      </c>
      <c r="I556" s="194">
        <v>16248987</v>
      </c>
    </row>
    <row r="557" spans="1:9" ht="15">
      <c r="A557" s="193">
        <v>25288</v>
      </c>
      <c r="B557" s="70" t="s">
        <v>674</v>
      </c>
      <c r="C557" s="70" t="s">
        <v>704</v>
      </c>
      <c r="D557" s="194">
        <v>32099964</v>
      </c>
      <c r="E557" s="194">
        <v>19580978</v>
      </c>
      <c r="F557" s="194">
        <v>0</v>
      </c>
      <c r="G557" s="194">
        <v>0</v>
      </c>
      <c r="H557" s="194">
        <v>0</v>
      </c>
      <c r="I557" s="194">
        <v>12518986</v>
      </c>
    </row>
    <row r="558" spans="1:9" ht="15">
      <c r="A558" s="193">
        <v>25290</v>
      </c>
      <c r="B558" s="70" t="s">
        <v>674</v>
      </c>
      <c r="C558" s="70" t="s">
        <v>705</v>
      </c>
      <c r="D558" s="194">
        <v>450641781</v>
      </c>
      <c r="E558" s="194">
        <v>274891486</v>
      </c>
      <c r="F558" s="194">
        <v>70000000</v>
      </c>
      <c r="G558" s="194">
        <v>105750295</v>
      </c>
      <c r="H558" s="194">
        <v>0</v>
      </c>
      <c r="I558" s="194">
        <v>0</v>
      </c>
    </row>
    <row r="559" spans="1:9" ht="15">
      <c r="A559" s="193">
        <v>25293</v>
      </c>
      <c r="B559" s="70" t="s">
        <v>674</v>
      </c>
      <c r="C559" s="70" t="s">
        <v>706</v>
      </c>
      <c r="D559" s="194">
        <v>63046866</v>
      </c>
      <c r="E559" s="194">
        <v>38458588</v>
      </c>
      <c r="F559" s="194">
        <v>0</v>
      </c>
      <c r="G559" s="194">
        <v>0</v>
      </c>
      <c r="H559" s="194">
        <v>24588278</v>
      </c>
      <c r="I559" s="194">
        <v>0</v>
      </c>
    </row>
    <row r="560" spans="1:9" ht="15">
      <c r="A560" s="193">
        <v>25295</v>
      </c>
      <c r="B560" s="70" t="s">
        <v>674</v>
      </c>
      <c r="C560" s="70" t="s">
        <v>707</v>
      </c>
      <c r="D560" s="194">
        <v>81753336</v>
      </c>
      <c r="E560" s="194">
        <v>49869535</v>
      </c>
      <c r="F560" s="194">
        <v>0</v>
      </c>
      <c r="G560" s="194">
        <v>0</v>
      </c>
      <c r="H560" s="194">
        <v>31883801</v>
      </c>
      <c r="I560" s="194">
        <v>0</v>
      </c>
    </row>
    <row r="561" spans="1:9" ht="15">
      <c r="A561" s="193">
        <v>25297</v>
      </c>
      <c r="B561" s="70" t="s">
        <v>674</v>
      </c>
      <c r="C561" s="70" t="s">
        <v>708</v>
      </c>
      <c r="D561" s="194">
        <v>93512541</v>
      </c>
      <c r="E561" s="194">
        <v>57042650</v>
      </c>
      <c r="F561" s="194">
        <v>0</v>
      </c>
      <c r="G561" s="194">
        <v>0</v>
      </c>
      <c r="H561" s="194">
        <v>36469891</v>
      </c>
      <c r="I561" s="194">
        <v>0</v>
      </c>
    </row>
    <row r="562" spans="1:9" ht="15">
      <c r="A562" s="193">
        <v>25299</v>
      </c>
      <c r="B562" s="70" t="s">
        <v>674</v>
      </c>
      <c r="C562" s="70" t="s">
        <v>709</v>
      </c>
      <c r="D562" s="194">
        <v>18831873</v>
      </c>
      <c r="E562" s="194">
        <v>11487443</v>
      </c>
      <c r="F562" s="194">
        <v>0</v>
      </c>
      <c r="G562" s="194">
        <v>0</v>
      </c>
      <c r="H562" s="194">
        <v>0</v>
      </c>
      <c r="I562" s="194">
        <v>7344430</v>
      </c>
    </row>
    <row r="563" spans="1:9" ht="15">
      <c r="A563" s="193">
        <v>25307</v>
      </c>
      <c r="B563" s="70" t="s">
        <v>674</v>
      </c>
      <c r="C563" s="70" t="s">
        <v>710</v>
      </c>
      <c r="D563" s="194">
        <v>413693466</v>
      </c>
      <c r="E563" s="194">
        <v>252353014</v>
      </c>
      <c r="F563" s="194">
        <v>79140800</v>
      </c>
      <c r="G563" s="194">
        <v>82199652</v>
      </c>
      <c r="H563" s="194">
        <v>0</v>
      </c>
      <c r="I563" s="194">
        <v>0</v>
      </c>
    </row>
    <row r="564" spans="1:9" ht="15">
      <c r="A564" s="193">
        <v>25312</v>
      </c>
      <c r="B564" s="70" t="s">
        <v>674</v>
      </c>
      <c r="C564" s="70" t="s">
        <v>221</v>
      </c>
      <c r="D564" s="194">
        <v>38737061</v>
      </c>
      <c r="E564" s="194">
        <v>23629607</v>
      </c>
      <c r="F564" s="194">
        <v>0</v>
      </c>
      <c r="G564" s="194">
        <v>0</v>
      </c>
      <c r="H564" s="194">
        <v>0</v>
      </c>
      <c r="I564" s="194">
        <v>15107454</v>
      </c>
    </row>
    <row r="565" spans="1:9" ht="15">
      <c r="A565" s="193">
        <v>25317</v>
      </c>
      <c r="B565" s="70" t="s">
        <v>674</v>
      </c>
      <c r="C565" s="70" t="s">
        <v>711</v>
      </c>
      <c r="D565" s="194">
        <v>94172730</v>
      </c>
      <c r="E565" s="194">
        <v>57445365</v>
      </c>
      <c r="F565" s="194">
        <v>0</v>
      </c>
      <c r="G565" s="194">
        <v>0</v>
      </c>
      <c r="H565" s="194">
        <v>36727365</v>
      </c>
      <c r="I565" s="194">
        <v>0</v>
      </c>
    </row>
    <row r="566" spans="1:9" ht="15">
      <c r="A566" s="193">
        <v>25320</v>
      </c>
      <c r="B566" s="70" t="s">
        <v>674</v>
      </c>
      <c r="C566" s="70" t="s">
        <v>712</v>
      </c>
      <c r="D566" s="194">
        <v>262370293</v>
      </c>
      <c r="E566" s="194">
        <v>160045879</v>
      </c>
      <c r="F566" s="194">
        <v>0</v>
      </c>
      <c r="G566" s="194">
        <v>102324414</v>
      </c>
      <c r="H566" s="194">
        <v>0</v>
      </c>
      <c r="I566" s="194">
        <v>0</v>
      </c>
    </row>
    <row r="567" spans="1:9" ht="15">
      <c r="A567" s="193">
        <v>25322</v>
      </c>
      <c r="B567" s="70" t="s">
        <v>674</v>
      </c>
      <c r="C567" s="70" t="s">
        <v>713</v>
      </c>
      <c r="D567" s="194">
        <v>65216129</v>
      </c>
      <c r="E567" s="194">
        <v>39781839</v>
      </c>
      <c r="F567" s="194">
        <v>0</v>
      </c>
      <c r="G567" s="194">
        <v>0</v>
      </c>
      <c r="H567" s="194">
        <v>25434290</v>
      </c>
      <c r="I567" s="194">
        <v>0</v>
      </c>
    </row>
    <row r="568" spans="1:9" ht="15">
      <c r="A568" s="193">
        <v>25324</v>
      </c>
      <c r="B568" s="70" t="s">
        <v>674</v>
      </c>
      <c r="C568" s="70" t="s">
        <v>714</v>
      </c>
      <c r="D568" s="194">
        <v>31310073</v>
      </c>
      <c r="E568" s="194">
        <v>19099145</v>
      </c>
      <c r="F568" s="194">
        <v>0</v>
      </c>
      <c r="G568" s="194">
        <v>0</v>
      </c>
      <c r="H568" s="194">
        <v>0</v>
      </c>
      <c r="I568" s="194">
        <v>12210928</v>
      </c>
    </row>
    <row r="569" spans="1:9" ht="15">
      <c r="A569" s="193">
        <v>25326</v>
      </c>
      <c r="B569" s="70" t="s">
        <v>674</v>
      </c>
      <c r="C569" s="70" t="s">
        <v>715</v>
      </c>
      <c r="D569" s="194">
        <v>37801390</v>
      </c>
      <c r="E569" s="194">
        <v>23058848</v>
      </c>
      <c r="F569" s="194">
        <v>0</v>
      </c>
      <c r="G569" s="194">
        <v>0</v>
      </c>
      <c r="H569" s="194">
        <v>0</v>
      </c>
      <c r="I569" s="194">
        <v>14742542</v>
      </c>
    </row>
    <row r="570" spans="1:9" ht="15">
      <c r="A570" s="193">
        <v>25328</v>
      </c>
      <c r="B570" s="70" t="s">
        <v>674</v>
      </c>
      <c r="C570" s="70" t="s">
        <v>716</v>
      </c>
      <c r="D570" s="194">
        <v>24010589</v>
      </c>
      <c r="E570" s="194">
        <v>14646459</v>
      </c>
      <c r="F570" s="194">
        <v>0</v>
      </c>
      <c r="G570" s="194">
        <v>0</v>
      </c>
      <c r="H570" s="194">
        <v>0</v>
      </c>
      <c r="I570" s="194">
        <v>9364130</v>
      </c>
    </row>
    <row r="571" spans="1:9" ht="15">
      <c r="A571" s="193">
        <v>25335</v>
      </c>
      <c r="B571" s="70" t="s">
        <v>674</v>
      </c>
      <c r="C571" s="70" t="s">
        <v>717</v>
      </c>
      <c r="D571" s="194">
        <v>33359501</v>
      </c>
      <c r="E571" s="194">
        <v>20349296</v>
      </c>
      <c r="F571" s="194">
        <v>0</v>
      </c>
      <c r="G571" s="194">
        <v>0</v>
      </c>
      <c r="H571" s="194">
        <v>0</v>
      </c>
      <c r="I571" s="194">
        <v>13010205</v>
      </c>
    </row>
    <row r="572" spans="1:9" ht="15">
      <c r="A572" s="193">
        <v>25339</v>
      </c>
      <c r="B572" s="70" t="s">
        <v>674</v>
      </c>
      <c r="C572" s="70" t="s">
        <v>718</v>
      </c>
      <c r="D572" s="194">
        <v>41102215</v>
      </c>
      <c r="E572" s="194">
        <v>25072351</v>
      </c>
      <c r="F572" s="194">
        <v>0</v>
      </c>
      <c r="G572" s="194">
        <v>0</v>
      </c>
      <c r="H572" s="194">
        <v>0</v>
      </c>
      <c r="I572" s="194">
        <v>16029864</v>
      </c>
    </row>
    <row r="573" spans="1:9" ht="15">
      <c r="A573" s="193">
        <v>25368</v>
      </c>
      <c r="B573" s="70" t="s">
        <v>674</v>
      </c>
      <c r="C573" s="70" t="s">
        <v>719</v>
      </c>
      <c r="D573" s="194">
        <v>40094776</v>
      </c>
      <c r="E573" s="194">
        <v>24457813</v>
      </c>
      <c r="F573" s="194">
        <v>0</v>
      </c>
      <c r="G573" s="194">
        <v>0</v>
      </c>
      <c r="H573" s="194">
        <v>0</v>
      </c>
      <c r="I573" s="194">
        <v>15636963</v>
      </c>
    </row>
    <row r="574" spans="1:9" ht="15">
      <c r="A574" s="193">
        <v>25372</v>
      </c>
      <c r="B574" s="70" t="s">
        <v>674</v>
      </c>
      <c r="C574" s="70" t="s">
        <v>720</v>
      </c>
      <c r="D574" s="194">
        <v>60422322</v>
      </c>
      <c r="E574" s="194">
        <v>36857616</v>
      </c>
      <c r="F574" s="194">
        <v>0</v>
      </c>
      <c r="G574" s="194">
        <v>0</v>
      </c>
      <c r="H574" s="194">
        <v>23564706</v>
      </c>
      <c r="I574" s="194">
        <v>0</v>
      </c>
    </row>
    <row r="575" spans="1:9" ht="15">
      <c r="A575" s="193">
        <v>25377</v>
      </c>
      <c r="B575" s="70" t="s">
        <v>674</v>
      </c>
      <c r="C575" s="70" t="s">
        <v>721</v>
      </c>
      <c r="D575" s="194">
        <v>78220835</v>
      </c>
      <c r="E575" s="194">
        <v>47714709</v>
      </c>
      <c r="F575" s="194">
        <v>0</v>
      </c>
      <c r="G575" s="194">
        <v>0</v>
      </c>
      <c r="H575" s="194">
        <v>30506126</v>
      </c>
      <c r="I575" s="194">
        <v>0</v>
      </c>
    </row>
    <row r="576" spans="1:9" ht="15">
      <c r="A576" s="193">
        <v>25386</v>
      </c>
      <c r="B576" s="70" t="s">
        <v>674</v>
      </c>
      <c r="C576" s="70" t="s">
        <v>722</v>
      </c>
      <c r="D576" s="194">
        <v>151444389</v>
      </c>
      <c r="E576" s="194">
        <v>92381077</v>
      </c>
      <c r="F576" s="194">
        <v>0</v>
      </c>
      <c r="G576" s="194">
        <v>59063312</v>
      </c>
      <c r="H576" s="194">
        <v>0</v>
      </c>
      <c r="I576" s="194">
        <v>0</v>
      </c>
    </row>
    <row r="577" spans="1:9" ht="15">
      <c r="A577" s="193">
        <v>25394</v>
      </c>
      <c r="B577" s="70" t="s">
        <v>674</v>
      </c>
      <c r="C577" s="70" t="s">
        <v>723</v>
      </c>
      <c r="D577" s="194">
        <v>92816014</v>
      </c>
      <c r="E577" s="194">
        <v>56617769</v>
      </c>
      <c r="F577" s="194">
        <v>0</v>
      </c>
      <c r="G577" s="194">
        <v>0</v>
      </c>
      <c r="H577" s="194">
        <v>36198245</v>
      </c>
      <c r="I577" s="194">
        <v>0</v>
      </c>
    </row>
    <row r="578" spans="1:9" ht="15">
      <c r="A578" s="193">
        <v>25398</v>
      </c>
      <c r="B578" s="70" t="s">
        <v>674</v>
      </c>
      <c r="C578" s="70" t="s">
        <v>724</v>
      </c>
      <c r="D578" s="194">
        <v>103811159</v>
      </c>
      <c r="E578" s="194">
        <v>63324807</v>
      </c>
      <c r="F578" s="194">
        <v>0</v>
      </c>
      <c r="G578" s="194">
        <v>0</v>
      </c>
      <c r="H578" s="194">
        <v>40486352</v>
      </c>
      <c r="I578" s="194">
        <v>0</v>
      </c>
    </row>
    <row r="579" spans="1:9" ht="15">
      <c r="A579" s="193">
        <v>25402</v>
      </c>
      <c r="B579" s="70" t="s">
        <v>674</v>
      </c>
      <c r="C579" s="70" t="s">
        <v>568</v>
      </c>
      <c r="D579" s="194">
        <v>71632274</v>
      </c>
      <c r="E579" s="194">
        <v>43695687</v>
      </c>
      <c r="F579" s="194">
        <v>0</v>
      </c>
      <c r="G579" s="194">
        <v>0</v>
      </c>
      <c r="H579" s="194">
        <v>27936587</v>
      </c>
      <c r="I579" s="194">
        <v>0</v>
      </c>
    </row>
    <row r="580" spans="1:9" ht="15">
      <c r="A580" s="193">
        <v>25407</v>
      </c>
      <c r="B580" s="70" t="s">
        <v>674</v>
      </c>
      <c r="C580" s="70" t="s">
        <v>725</v>
      </c>
      <c r="D580" s="194">
        <v>83907616</v>
      </c>
      <c r="E580" s="194">
        <v>51183646</v>
      </c>
      <c r="F580" s="194">
        <v>0</v>
      </c>
      <c r="G580" s="194">
        <v>0</v>
      </c>
      <c r="H580" s="194">
        <v>32723970</v>
      </c>
      <c r="I580" s="194">
        <v>0</v>
      </c>
    </row>
    <row r="581" spans="1:9" ht="15">
      <c r="A581" s="193">
        <v>25426</v>
      </c>
      <c r="B581" s="70" t="s">
        <v>674</v>
      </c>
      <c r="C581" s="70" t="s">
        <v>726</v>
      </c>
      <c r="D581" s="194">
        <v>69068230</v>
      </c>
      <c r="E581" s="194">
        <v>42131620</v>
      </c>
      <c r="F581" s="194">
        <v>0</v>
      </c>
      <c r="G581" s="194">
        <v>0</v>
      </c>
      <c r="H581" s="194">
        <v>26936610</v>
      </c>
      <c r="I581" s="194">
        <v>0</v>
      </c>
    </row>
    <row r="582" spans="1:9" ht="15">
      <c r="A582" s="193">
        <v>25430</v>
      </c>
      <c r="B582" s="70" t="s">
        <v>674</v>
      </c>
      <c r="C582" s="70" t="s">
        <v>727</v>
      </c>
      <c r="D582" s="194">
        <v>245950993</v>
      </c>
      <c r="E582" s="194">
        <v>150030106</v>
      </c>
      <c r="F582" s="194">
        <v>70000000</v>
      </c>
      <c r="G582" s="194">
        <v>0</v>
      </c>
      <c r="H582" s="194">
        <v>25920887</v>
      </c>
      <c r="I582" s="194">
        <v>0</v>
      </c>
    </row>
    <row r="583" spans="1:9" ht="15">
      <c r="A583" s="193">
        <v>25436</v>
      </c>
      <c r="B583" s="70" t="s">
        <v>674</v>
      </c>
      <c r="C583" s="70" t="s">
        <v>728</v>
      </c>
      <c r="D583" s="194">
        <v>44513522</v>
      </c>
      <c r="E583" s="194">
        <v>27153248</v>
      </c>
      <c r="F583" s="194">
        <v>0</v>
      </c>
      <c r="G583" s="194">
        <v>0</v>
      </c>
      <c r="H583" s="194">
        <v>0</v>
      </c>
      <c r="I583" s="194">
        <v>17360274</v>
      </c>
    </row>
    <row r="584" spans="1:9" ht="15">
      <c r="A584" s="193">
        <v>25438</v>
      </c>
      <c r="B584" s="70" t="s">
        <v>674</v>
      </c>
      <c r="C584" s="70" t="s">
        <v>729</v>
      </c>
      <c r="D584" s="194">
        <v>127076736</v>
      </c>
      <c r="E584" s="194">
        <v>77516809</v>
      </c>
      <c r="F584" s="194">
        <v>0</v>
      </c>
      <c r="G584" s="194">
        <v>0</v>
      </c>
      <c r="H584" s="194">
        <v>49559927</v>
      </c>
      <c r="I584" s="194">
        <v>0</v>
      </c>
    </row>
    <row r="585" spans="1:9" ht="15">
      <c r="A585" s="193">
        <v>25473</v>
      </c>
      <c r="B585" s="70" t="s">
        <v>674</v>
      </c>
      <c r="C585" s="70" t="s">
        <v>730</v>
      </c>
      <c r="D585" s="194">
        <v>199479426</v>
      </c>
      <c r="E585" s="194">
        <v>121682450</v>
      </c>
      <c r="F585" s="194">
        <v>70000000</v>
      </c>
      <c r="G585" s="194">
        <v>0</v>
      </c>
      <c r="H585" s="194">
        <v>0</v>
      </c>
      <c r="I585" s="194">
        <v>7796976</v>
      </c>
    </row>
    <row r="586" spans="1:9" ht="15">
      <c r="A586" s="193">
        <v>25483</v>
      </c>
      <c r="B586" s="70" t="s">
        <v>674</v>
      </c>
      <c r="C586" s="70" t="s">
        <v>242</v>
      </c>
      <c r="D586" s="194">
        <v>22716018</v>
      </c>
      <c r="E586" s="194">
        <v>13856771</v>
      </c>
      <c r="F586" s="194">
        <v>0</v>
      </c>
      <c r="G586" s="194">
        <v>0</v>
      </c>
      <c r="H586" s="194">
        <v>0</v>
      </c>
      <c r="I586" s="194">
        <v>8859247</v>
      </c>
    </row>
    <row r="587" spans="1:9" ht="15">
      <c r="A587" s="193">
        <v>25486</v>
      </c>
      <c r="B587" s="70" t="s">
        <v>674</v>
      </c>
      <c r="C587" s="70" t="s">
        <v>731</v>
      </c>
      <c r="D587" s="194">
        <v>59261727</v>
      </c>
      <c r="E587" s="194">
        <v>36149653</v>
      </c>
      <c r="F587" s="194">
        <v>0</v>
      </c>
      <c r="G587" s="194">
        <v>0</v>
      </c>
      <c r="H587" s="194">
        <v>23112074</v>
      </c>
      <c r="I587" s="194">
        <v>0</v>
      </c>
    </row>
    <row r="588" spans="1:9" ht="15">
      <c r="A588" s="193">
        <v>25488</v>
      </c>
      <c r="B588" s="70" t="s">
        <v>674</v>
      </c>
      <c r="C588" s="70" t="s">
        <v>732</v>
      </c>
      <c r="D588" s="194">
        <v>67007986</v>
      </c>
      <c r="E588" s="194">
        <v>40874871</v>
      </c>
      <c r="F588" s="194">
        <v>0</v>
      </c>
      <c r="G588" s="194">
        <v>0</v>
      </c>
      <c r="H588" s="194">
        <v>26133115</v>
      </c>
      <c r="I588" s="194">
        <v>0</v>
      </c>
    </row>
    <row r="589" spans="1:9" ht="15">
      <c r="A589" s="193">
        <v>25489</v>
      </c>
      <c r="B589" s="70" t="s">
        <v>674</v>
      </c>
      <c r="C589" s="70" t="s">
        <v>733</v>
      </c>
      <c r="D589" s="194">
        <v>43898920</v>
      </c>
      <c r="E589" s="194">
        <v>26778341</v>
      </c>
      <c r="F589" s="194">
        <v>0</v>
      </c>
      <c r="G589" s="194">
        <v>0</v>
      </c>
      <c r="H589" s="194">
        <v>0</v>
      </c>
      <c r="I589" s="194">
        <v>17120579</v>
      </c>
    </row>
    <row r="590" spans="1:9" ht="15">
      <c r="A590" s="193">
        <v>25491</v>
      </c>
      <c r="B590" s="70" t="s">
        <v>674</v>
      </c>
      <c r="C590" s="70" t="s">
        <v>734</v>
      </c>
      <c r="D590" s="194">
        <v>46547749</v>
      </c>
      <c r="E590" s="194">
        <v>28394127</v>
      </c>
      <c r="F590" s="194">
        <v>0</v>
      </c>
      <c r="G590" s="194">
        <v>0</v>
      </c>
      <c r="H590" s="194">
        <v>0</v>
      </c>
      <c r="I590" s="194">
        <v>18153622</v>
      </c>
    </row>
    <row r="591" spans="1:9" ht="15">
      <c r="A591" s="193">
        <v>25513</v>
      </c>
      <c r="B591" s="70" t="s">
        <v>674</v>
      </c>
      <c r="C591" s="70" t="s">
        <v>735</v>
      </c>
      <c r="D591" s="194">
        <v>143009493</v>
      </c>
      <c r="E591" s="194">
        <v>87235791</v>
      </c>
      <c r="F591" s="194">
        <v>0</v>
      </c>
      <c r="G591" s="194">
        <v>55773702</v>
      </c>
      <c r="H591" s="194">
        <v>0</v>
      </c>
      <c r="I591" s="194">
        <v>0</v>
      </c>
    </row>
    <row r="592" spans="1:9" ht="15">
      <c r="A592" s="193">
        <v>25518</v>
      </c>
      <c r="B592" s="70" t="s">
        <v>674</v>
      </c>
      <c r="C592" s="70" t="s">
        <v>736</v>
      </c>
      <c r="D592" s="194">
        <v>71011995</v>
      </c>
      <c r="E592" s="194">
        <v>43317317</v>
      </c>
      <c r="F592" s="194">
        <v>0</v>
      </c>
      <c r="G592" s="194">
        <v>0</v>
      </c>
      <c r="H592" s="194">
        <v>27694678</v>
      </c>
      <c r="I592" s="194">
        <v>0</v>
      </c>
    </row>
    <row r="593" spans="1:9" ht="15">
      <c r="A593" s="193">
        <v>25524</v>
      </c>
      <c r="B593" s="70" t="s">
        <v>674</v>
      </c>
      <c r="C593" s="70" t="s">
        <v>737</v>
      </c>
      <c r="D593" s="194">
        <v>46141060</v>
      </c>
      <c r="E593" s="194">
        <v>28146047</v>
      </c>
      <c r="F593" s="194">
        <v>0</v>
      </c>
      <c r="G593" s="194">
        <v>0</v>
      </c>
      <c r="H593" s="194">
        <v>0</v>
      </c>
      <c r="I593" s="194">
        <v>17995013</v>
      </c>
    </row>
    <row r="594" spans="1:9" ht="15">
      <c r="A594" s="193">
        <v>25530</v>
      </c>
      <c r="B594" s="70" t="s">
        <v>674</v>
      </c>
      <c r="C594" s="70" t="s">
        <v>738</v>
      </c>
      <c r="D594" s="194">
        <v>87896453</v>
      </c>
      <c r="E594" s="194">
        <v>53616836</v>
      </c>
      <c r="F594" s="194">
        <v>0</v>
      </c>
      <c r="G594" s="194">
        <v>0</v>
      </c>
      <c r="H594" s="194">
        <v>34279617</v>
      </c>
      <c r="I594" s="194">
        <v>0</v>
      </c>
    </row>
    <row r="595" spans="1:9" ht="15">
      <c r="A595" s="193">
        <v>25535</v>
      </c>
      <c r="B595" s="70" t="s">
        <v>674</v>
      </c>
      <c r="C595" s="70" t="s">
        <v>739</v>
      </c>
      <c r="D595" s="194">
        <v>83577149</v>
      </c>
      <c r="E595" s="194">
        <v>50982061</v>
      </c>
      <c r="F595" s="194">
        <v>0</v>
      </c>
      <c r="G595" s="194">
        <v>0</v>
      </c>
      <c r="H595" s="194">
        <v>32595088</v>
      </c>
      <c r="I595" s="194">
        <v>0</v>
      </c>
    </row>
    <row r="596" spans="1:9" ht="15">
      <c r="A596" s="193">
        <v>25572</v>
      </c>
      <c r="B596" s="70" t="s">
        <v>674</v>
      </c>
      <c r="C596" s="70" t="s">
        <v>740</v>
      </c>
      <c r="D596" s="194">
        <v>131945173</v>
      </c>
      <c r="E596" s="194">
        <v>80486556</v>
      </c>
      <c r="F596" s="194">
        <v>0</v>
      </c>
      <c r="G596" s="194">
        <v>51458617</v>
      </c>
      <c r="H596" s="194">
        <v>0</v>
      </c>
      <c r="I596" s="194">
        <v>0</v>
      </c>
    </row>
    <row r="597" spans="1:9" ht="15">
      <c r="A597" s="193">
        <v>25580</v>
      </c>
      <c r="B597" s="70" t="s">
        <v>674</v>
      </c>
      <c r="C597" s="70" t="s">
        <v>741</v>
      </c>
      <c r="D597" s="194">
        <v>29192228</v>
      </c>
      <c r="E597" s="194">
        <v>17807259</v>
      </c>
      <c r="F597" s="194">
        <v>0</v>
      </c>
      <c r="G597" s="194">
        <v>0</v>
      </c>
      <c r="H597" s="194">
        <v>0</v>
      </c>
      <c r="I597" s="194">
        <v>11384969</v>
      </c>
    </row>
    <row r="598" spans="1:9" ht="15">
      <c r="A598" s="193">
        <v>25592</v>
      </c>
      <c r="B598" s="70" t="s">
        <v>674</v>
      </c>
      <c r="C598" s="70" t="s">
        <v>742</v>
      </c>
      <c r="D598" s="194">
        <v>43977661</v>
      </c>
      <c r="E598" s="194">
        <v>26826373</v>
      </c>
      <c r="F598" s="194">
        <v>0</v>
      </c>
      <c r="G598" s="194">
        <v>0</v>
      </c>
      <c r="H598" s="194">
        <v>0</v>
      </c>
      <c r="I598" s="194">
        <v>17151288</v>
      </c>
    </row>
    <row r="599" spans="1:9" ht="15">
      <c r="A599" s="193">
        <v>25594</v>
      </c>
      <c r="B599" s="70" t="s">
        <v>674</v>
      </c>
      <c r="C599" s="70" t="s">
        <v>743</v>
      </c>
      <c r="D599" s="194">
        <v>60714143</v>
      </c>
      <c r="E599" s="194">
        <v>37035627</v>
      </c>
      <c r="F599" s="194">
        <v>0</v>
      </c>
      <c r="G599" s="194">
        <v>0</v>
      </c>
      <c r="H599" s="194">
        <v>23678516</v>
      </c>
      <c r="I599" s="194">
        <v>0</v>
      </c>
    </row>
    <row r="600" spans="1:9" ht="15">
      <c r="A600" s="193">
        <v>25596</v>
      </c>
      <c r="B600" s="70" t="s">
        <v>674</v>
      </c>
      <c r="C600" s="70" t="s">
        <v>744</v>
      </c>
      <c r="D600" s="194">
        <v>97062541</v>
      </c>
      <c r="E600" s="194">
        <v>59208150</v>
      </c>
      <c r="F600" s="194">
        <v>0</v>
      </c>
      <c r="G600" s="194">
        <v>0</v>
      </c>
      <c r="H600" s="194">
        <v>37854391</v>
      </c>
      <c r="I600" s="194">
        <v>0</v>
      </c>
    </row>
    <row r="601" spans="1:9" ht="15">
      <c r="A601" s="193">
        <v>25612</v>
      </c>
      <c r="B601" s="70" t="s">
        <v>674</v>
      </c>
      <c r="C601" s="70" t="s">
        <v>745</v>
      </c>
      <c r="D601" s="194">
        <v>67347131</v>
      </c>
      <c r="E601" s="194">
        <v>41081750</v>
      </c>
      <c r="F601" s="194">
        <v>0</v>
      </c>
      <c r="G601" s="194">
        <v>0</v>
      </c>
      <c r="H601" s="194">
        <v>26265381</v>
      </c>
      <c r="I601" s="194">
        <v>0</v>
      </c>
    </row>
    <row r="602" spans="1:9" ht="15">
      <c r="A602" s="193">
        <v>25645</v>
      </c>
      <c r="B602" s="70" t="s">
        <v>674</v>
      </c>
      <c r="C602" s="70" t="s">
        <v>746</v>
      </c>
      <c r="D602" s="194">
        <v>78437403</v>
      </c>
      <c r="E602" s="194">
        <v>47846816</v>
      </c>
      <c r="F602" s="194">
        <v>0</v>
      </c>
      <c r="G602" s="194">
        <v>0</v>
      </c>
      <c r="H602" s="194">
        <v>30590587</v>
      </c>
      <c r="I602" s="194">
        <v>0</v>
      </c>
    </row>
    <row r="603" spans="1:9" ht="15">
      <c r="A603" s="193">
        <v>25649</v>
      </c>
      <c r="B603" s="70" t="s">
        <v>674</v>
      </c>
      <c r="C603" s="70" t="s">
        <v>747</v>
      </c>
      <c r="D603" s="194">
        <v>65922055</v>
      </c>
      <c r="E603" s="194">
        <v>40212454</v>
      </c>
      <c r="F603" s="194">
        <v>0</v>
      </c>
      <c r="G603" s="194">
        <v>0</v>
      </c>
      <c r="H603" s="194">
        <v>25709601</v>
      </c>
      <c r="I603" s="194">
        <v>0</v>
      </c>
    </row>
    <row r="604" spans="1:9" ht="15">
      <c r="A604" s="193">
        <v>25653</v>
      </c>
      <c r="B604" s="70" t="s">
        <v>674</v>
      </c>
      <c r="C604" s="70" t="s">
        <v>748</v>
      </c>
      <c r="D604" s="194">
        <v>51953026</v>
      </c>
      <c r="E604" s="194">
        <v>31691346</v>
      </c>
      <c r="F604" s="194">
        <v>0</v>
      </c>
      <c r="G604" s="194">
        <v>0</v>
      </c>
      <c r="H604" s="194">
        <v>20261680</v>
      </c>
      <c r="I604" s="194">
        <v>0</v>
      </c>
    </row>
    <row r="605" spans="1:9" ht="15">
      <c r="A605" s="193">
        <v>25658</v>
      </c>
      <c r="B605" s="70" t="s">
        <v>674</v>
      </c>
      <c r="C605" s="70" t="s">
        <v>260</v>
      </c>
      <c r="D605" s="194">
        <v>52171393</v>
      </c>
      <c r="E605" s="194">
        <v>31824550</v>
      </c>
      <c r="F605" s="194">
        <v>0</v>
      </c>
      <c r="G605" s="194">
        <v>0</v>
      </c>
      <c r="H605" s="194">
        <v>20346843</v>
      </c>
      <c r="I605" s="194">
        <v>0</v>
      </c>
    </row>
    <row r="606" spans="1:9" ht="15">
      <c r="A606" s="193">
        <v>25662</v>
      </c>
      <c r="B606" s="70" t="s">
        <v>674</v>
      </c>
      <c r="C606" s="70" t="s">
        <v>749</v>
      </c>
      <c r="D606" s="194">
        <v>75213468</v>
      </c>
      <c r="E606" s="194">
        <v>45880215</v>
      </c>
      <c r="F606" s="194">
        <v>0</v>
      </c>
      <c r="G606" s="194">
        <v>0</v>
      </c>
      <c r="H606" s="194">
        <v>29333253</v>
      </c>
      <c r="I606" s="194">
        <v>0</v>
      </c>
    </row>
    <row r="607" spans="1:9" ht="15">
      <c r="A607" s="193">
        <v>25718</v>
      </c>
      <c r="B607" s="70" t="s">
        <v>674</v>
      </c>
      <c r="C607" s="70" t="s">
        <v>750</v>
      </c>
      <c r="D607" s="194">
        <v>54930435</v>
      </c>
      <c r="E607" s="194">
        <v>33507565</v>
      </c>
      <c r="F607" s="194">
        <v>0</v>
      </c>
      <c r="G607" s="194">
        <v>0</v>
      </c>
      <c r="H607" s="194">
        <v>21422870</v>
      </c>
      <c r="I607" s="194">
        <v>0</v>
      </c>
    </row>
    <row r="608" spans="1:9" ht="15">
      <c r="A608" s="193">
        <v>25736</v>
      </c>
      <c r="B608" s="70" t="s">
        <v>674</v>
      </c>
      <c r="C608" s="70" t="s">
        <v>751</v>
      </c>
      <c r="D608" s="194">
        <v>50644661</v>
      </c>
      <c r="E608" s="194">
        <v>30893243</v>
      </c>
      <c r="F608" s="194">
        <v>0</v>
      </c>
      <c r="G608" s="194">
        <v>0</v>
      </c>
      <c r="H608" s="194">
        <v>0</v>
      </c>
      <c r="I608" s="194">
        <v>19751418</v>
      </c>
    </row>
    <row r="609" spans="1:9" ht="15">
      <c r="A609" s="193">
        <v>25740</v>
      </c>
      <c r="B609" s="70" t="s">
        <v>674</v>
      </c>
      <c r="C609" s="70" t="s">
        <v>752</v>
      </c>
      <c r="D609" s="194">
        <v>135505412</v>
      </c>
      <c r="E609" s="194">
        <v>82658301</v>
      </c>
      <c r="F609" s="194">
        <v>0</v>
      </c>
      <c r="G609" s="194">
        <v>52847111</v>
      </c>
      <c r="H609" s="194">
        <v>0</v>
      </c>
      <c r="I609" s="194">
        <v>0</v>
      </c>
    </row>
    <row r="610" spans="1:9" ht="15">
      <c r="A610" s="193">
        <v>25743</v>
      </c>
      <c r="B610" s="70" t="s">
        <v>674</v>
      </c>
      <c r="C610" s="70" t="s">
        <v>753</v>
      </c>
      <c r="D610" s="194">
        <v>124885876</v>
      </c>
      <c r="E610" s="194">
        <v>76180384</v>
      </c>
      <c r="F610" s="194">
        <v>0</v>
      </c>
      <c r="G610" s="194">
        <v>0</v>
      </c>
      <c r="H610" s="194">
        <v>48705492</v>
      </c>
      <c r="I610" s="194">
        <v>0</v>
      </c>
    </row>
    <row r="611" spans="1:9" ht="15">
      <c r="A611" s="193">
        <v>25745</v>
      </c>
      <c r="B611" s="70" t="s">
        <v>674</v>
      </c>
      <c r="C611" s="70" t="s">
        <v>754</v>
      </c>
      <c r="D611" s="194">
        <v>73717788</v>
      </c>
      <c r="E611" s="194">
        <v>44967851</v>
      </c>
      <c r="F611" s="194">
        <v>0</v>
      </c>
      <c r="G611" s="194">
        <v>0</v>
      </c>
      <c r="H611" s="194">
        <v>28749937</v>
      </c>
      <c r="I611" s="194">
        <v>0</v>
      </c>
    </row>
    <row r="612" spans="1:9" ht="15">
      <c r="A612" s="193">
        <v>25754</v>
      </c>
      <c r="B612" s="70" t="s">
        <v>674</v>
      </c>
      <c r="C612" s="70" t="s">
        <v>755</v>
      </c>
      <c r="D612" s="194">
        <v>1846822890</v>
      </c>
      <c r="E612" s="194">
        <v>1126561963</v>
      </c>
      <c r="F612" s="194">
        <v>70000000</v>
      </c>
      <c r="G612" s="194">
        <v>650260927</v>
      </c>
      <c r="H612" s="194">
        <v>0</v>
      </c>
      <c r="I612" s="194">
        <v>0</v>
      </c>
    </row>
    <row r="613" spans="1:9" ht="15">
      <c r="A613" s="193">
        <v>25758</v>
      </c>
      <c r="B613" s="70" t="s">
        <v>674</v>
      </c>
      <c r="C613" s="70" t="s">
        <v>756</v>
      </c>
      <c r="D613" s="194">
        <v>52389382</v>
      </c>
      <c r="E613" s="194">
        <v>31957523</v>
      </c>
      <c r="F613" s="194">
        <v>0</v>
      </c>
      <c r="G613" s="194">
        <v>0</v>
      </c>
      <c r="H613" s="194">
        <v>20431859</v>
      </c>
      <c r="I613" s="194">
        <v>0</v>
      </c>
    </row>
    <row r="614" spans="1:9" ht="15">
      <c r="A614" s="193">
        <v>25769</v>
      </c>
      <c r="B614" s="70" t="s">
        <v>674</v>
      </c>
      <c r="C614" s="70" t="s">
        <v>757</v>
      </c>
      <c r="D614" s="194">
        <v>46496760</v>
      </c>
      <c r="E614" s="194">
        <v>28363024</v>
      </c>
      <c r="F614" s="194">
        <v>0</v>
      </c>
      <c r="G614" s="194">
        <v>0</v>
      </c>
      <c r="H614" s="194">
        <v>0</v>
      </c>
      <c r="I614" s="194">
        <v>18133736</v>
      </c>
    </row>
    <row r="615" spans="1:9" ht="15">
      <c r="A615" s="193">
        <v>25772</v>
      </c>
      <c r="B615" s="70" t="s">
        <v>674</v>
      </c>
      <c r="C615" s="70" t="s">
        <v>758</v>
      </c>
      <c r="D615" s="194">
        <v>114300336</v>
      </c>
      <c r="E615" s="194">
        <v>69723205</v>
      </c>
      <c r="F615" s="194">
        <v>0</v>
      </c>
      <c r="G615" s="194">
        <v>0</v>
      </c>
      <c r="H615" s="194">
        <v>44577131</v>
      </c>
      <c r="I615" s="194">
        <v>0</v>
      </c>
    </row>
    <row r="616" spans="1:9" ht="15">
      <c r="A616" s="193">
        <v>25777</v>
      </c>
      <c r="B616" s="70" t="s">
        <v>674</v>
      </c>
      <c r="C616" s="70" t="s">
        <v>759</v>
      </c>
      <c r="D616" s="194">
        <v>48963900</v>
      </c>
      <c r="E616" s="194">
        <v>29867979</v>
      </c>
      <c r="F616" s="194">
        <v>0</v>
      </c>
      <c r="G616" s="194">
        <v>0</v>
      </c>
      <c r="H616" s="194">
        <v>0</v>
      </c>
      <c r="I616" s="194">
        <v>19095921</v>
      </c>
    </row>
    <row r="617" spans="1:9" ht="15">
      <c r="A617" s="193">
        <v>25779</v>
      </c>
      <c r="B617" s="70" t="s">
        <v>674</v>
      </c>
      <c r="C617" s="70" t="s">
        <v>760</v>
      </c>
      <c r="D617" s="194">
        <v>99064507</v>
      </c>
      <c r="E617" s="194">
        <v>60429349</v>
      </c>
      <c r="F617" s="194">
        <v>0</v>
      </c>
      <c r="G617" s="194">
        <v>0</v>
      </c>
      <c r="H617" s="194">
        <v>38635158</v>
      </c>
      <c r="I617" s="194">
        <v>0</v>
      </c>
    </row>
    <row r="618" spans="1:9" ht="15">
      <c r="A618" s="193">
        <v>25781</v>
      </c>
      <c r="B618" s="70" t="s">
        <v>674</v>
      </c>
      <c r="C618" s="70" t="s">
        <v>761</v>
      </c>
      <c r="D618" s="194">
        <v>37907594</v>
      </c>
      <c r="E618" s="194">
        <v>23123632</v>
      </c>
      <c r="F618" s="194">
        <v>0</v>
      </c>
      <c r="G618" s="194">
        <v>0</v>
      </c>
      <c r="H618" s="194">
        <v>0</v>
      </c>
      <c r="I618" s="194">
        <v>14783962</v>
      </c>
    </row>
    <row r="619" spans="1:9" ht="15">
      <c r="A619" s="193">
        <v>25785</v>
      </c>
      <c r="B619" s="70" t="s">
        <v>674</v>
      </c>
      <c r="C619" s="70" t="s">
        <v>762</v>
      </c>
      <c r="D619" s="194">
        <v>69332034</v>
      </c>
      <c r="E619" s="194">
        <v>42292541</v>
      </c>
      <c r="F619" s="194">
        <v>0</v>
      </c>
      <c r="G619" s="194">
        <v>0</v>
      </c>
      <c r="H619" s="194">
        <v>27039493</v>
      </c>
      <c r="I619" s="194">
        <v>0</v>
      </c>
    </row>
    <row r="620" spans="1:9" ht="15">
      <c r="A620" s="193">
        <v>25793</v>
      </c>
      <c r="B620" s="70" t="s">
        <v>674</v>
      </c>
      <c r="C620" s="70" t="s">
        <v>763</v>
      </c>
      <c r="D620" s="194">
        <v>59983957</v>
      </c>
      <c r="E620" s="194">
        <v>36590214</v>
      </c>
      <c r="F620" s="194">
        <v>0</v>
      </c>
      <c r="G620" s="194">
        <v>0</v>
      </c>
      <c r="H620" s="194">
        <v>23393743</v>
      </c>
      <c r="I620" s="194">
        <v>0</v>
      </c>
    </row>
    <row r="621" spans="1:9" ht="15">
      <c r="A621" s="193">
        <v>25797</v>
      </c>
      <c r="B621" s="70" t="s">
        <v>674</v>
      </c>
      <c r="C621" s="70" t="s">
        <v>764</v>
      </c>
      <c r="D621" s="194">
        <v>59246346</v>
      </c>
      <c r="E621" s="194">
        <v>36140271</v>
      </c>
      <c r="F621" s="194">
        <v>0</v>
      </c>
      <c r="G621" s="194">
        <v>0</v>
      </c>
      <c r="H621" s="194">
        <v>23106075</v>
      </c>
      <c r="I621" s="194">
        <v>0</v>
      </c>
    </row>
    <row r="622" spans="1:9" ht="15">
      <c r="A622" s="193">
        <v>25799</v>
      </c>
      <c r="B622" s="70" t="s">
        <v>674</v>
      </c>
      <c r="C622" s="70" t="s">
        <v>765</v>
      </c>
      <c r="D622" s="194">
        <v>81330298</v>
      </c>
      <c r="E622" s="194">
        <v>49611482</v>
      </c>
      <c r="F622" s="194">
        <v>0</v>
      </c>
      <c r="G622" s="194">
        <v>0</v>
      </c>
      <c r="H622" s="194">
        <v>31718816</v>
      </c>
      <c r="I622" s="194">
        <v>0</v>
      </c>
    </row>
    <row r="623" spans="1:9" ht="15">
      <c r="A623" s="193">
        <v>25805</v>
      </c>
      <c r="B623" s="70" t="s">
        <v>674</v>
      </c>
      <c r="C623" s="70" t="s">
        <v>766</v>
      </c>
      <c r="D623" s="194">
        <v>48259932</v>
      </c>
      <c r="E623" s="194">
        <v>29438559</v>
      </c>
      <c r="F623" s="194">
        <v>0</v>
      </c>
      <c r="G623" s="194">
        <v>0</v>
      </c>
      <c r="H623" s="194">
        <v>0</v>
      </c>
      <c r="I623" s="194">
        <v>18821373</v>
      </c>
    </row>
    <row r="624" spans="1:9" ht="15">
      <c r="A624" s="193">
        <v>25807</v>
      </c>
      <c r="B624" s="70" t="s">
        <v>674</v>
      </c>
      <c r="C624" s="70" t="s">
        <v>767</v>
      </c>
      <c r="D624" s="194">
        <v>26187424</v>
      </c>
      <c r="E624" s="194">
        <v>15974329</v>
      </c>
      <c r="F624" s="194">
        <v>0</v>
      </c>
      <c r="G624" s="194">
        <v>0</v>
      </c>
      <c r="H624" s="194">
        <v>0</v>
      </c>
      <c r="I624" s="194">
        <v>10213095</v>
      </c>
    </row>
    <row r="625" spans="1:9" ht="15">
      <c r="A625" s="193">
        <v>25815</v>
      </c>
      <c r="B625" s="70" t="s">
        <v>674</v>
      </c>
      <c r="C625" s="70" t="s">
        <v>768</v>
      </c>
      <c r="D625" s="194">
        <v>132489125</v>
      </c>
      <c r="E625" s="194">
        <v>80818366</v>
      </c>
      <c r="F625" s="194">
        <v>0</v>
      </c>
      <c r="G625" s="194">
        <v>51670759</v>
      </c>
      <c r="H625" s="194">
        <v>0</v>
      </c>
      <c r="I625" s="194">
        <v>0</v>
      </c>
    </row>
    <row r="626" spans="1:9" ht="15">
      <c r="A626" s="193">
        <v>25817</v>
      </c>
      <c r="B626" s="70" t="s">
        <v>674</v>
      </c>
      <c r="C626" s="70" t="s">
        <v>769</v>
      </c>
      <c r="D626" s="194">
        <v>161930693</v>
      </c>
      <c r="E626" s="194">
        <v>98777723</v>
      </c>
      <c r="F626" s="194">
        <v>0</v>
      </c>
      <c r="G626" s="194">
        <v>63152970</v>
      </c>
      <c r="H626" s="194">
        <v>0</v>
      </c>
      <c r="I626" s="194">
        <v>0</v>
      </c>
    </row>
    <row r="627" spans="1:9" ht="15">
      <c r="A627" s="193">
        <v>25823</v>
      </c>
      <c r="B627" s="70" t="s">
        <v>674</v>
      </c>
      <c r="C627" s="70" t="s">
        <v>770</v>
      </c>
      <c r="D627" s="194">
        <v>76315783</v>
      </c>
      <c r="E627" s="194">
        <v>46552628</v>
      </c>
      <c r="F627" s="194">
        <v>0</v>
      </c>
      <c r="G627" s="194">
        <v>0</v>
      </c>
      <c r="H627" s="194">
        <v>29763155</v>
      </c>
      <c r="I627" s="194">
        <v>0</v>
      </c>
    </row>
    <row r="628" spans="1:9" ht="15">
      <c r="A628" s="193">
        <v>25839</v>
      </c>
      <c r="B628" s="70" t="s">
        <v>674</v>
      </c>
      <c r="C628" s="70" t="s">
        <v>771</v>
      </c>
      <c r="D628" s="194">
        <v>159589698</v>
      </c>
      <c r="E628" s="194">
        <v>97349716</v>
      </c>
      <c r="F628" s="194">
        <v>0</v>
      </c>
      <c r="G628" s="194">
        <v>62239982</v>
      </c>
      <c r="H628" s="194">
        <v>0</v>
      </c>
      <c r="I628" s="194">
        <v>0</v>
      </c>
    </row>
    <row r="629" spans="1:9" ht="15">
      <c r="A629" s="193">
        <v>25841</v>
      </c>
      <c r="B629" s="70" t="s">
        <v>674</v>
      </c>
      <c r="C629" s="70" t="s">
        <v>772</v>
      </c>
      <c r="D629" s="194">
        <v>50414819</v>
      </c>
      <c r="E629" s="194">
        <v>30753040</v>
      </c>
      <c r="F629" s="194">
        <v>0</v>
      </c>
      <c r="G629" s="194">
        <v>0</v>
      </c>
      <c r="H629" s="194">
        <v>0</v>
      </c>
      <c r="I629" s="194">
        <v>19661779</v>
      </c>
    </row>
    <row r="630" spans="1:9" ht="15">
      <c r="A630" s="193">
        <v>25843</v>
      </c>
      <c r="B630" s="70" t="s">
        <v>674</v>
      </c>
      <c r="C630" s="70" t="s">
        <v>773</v>
      </c>
      <c r="D630" s="194">
        <v>209024967</v>
      </c>
      <c r="E630" s="194">
        <v>127505230</v>
      </c>
      <c r="F630" s="194">
        <v>0</v>
      </c>
      <c r="G630" s="194">
        <v>81519737</v>
      </c>
      <c r="H630" s="194">
        <v>0</v>
      </c>
      <c r="I630" s="194">
        <v>0</v>
      </c>
    </row>
    <row r="631" spans="1:9" ht="15">
      <c r="A631" s="193">
        <v>25845</v>
      </c>
      <c r="B631" s="70" t="s">
        <v>674</v>
      </c>
      <c r="C631" s="70" t="s">
        <v>774</v>
      </c>
      <c r="D631" s="194">
        <v>55996855</v>
      </c>
      <c r="E631" s="194">
        <v>34158082</v>
      </c>
      <c r="F631" s="194">
        <v>0</v>
      </c>
      <c r="G631" s="194">
        <v>0</v>
      </c>
      <c r="H631" s="194">
        <v>21838773</v>
      </c>
      <c r="I631" s="194">
        <v>0</v>
      </c>
    </row>
    <row r="632" spans="1:9" ht="15">
      <c r="A632" s="193">
        <v>25851</v>
      </c>
      <c r="B632" s="70" t="s">
        <v>674</v>
      </c>
      <c r="C632" s="70" t="s">
        <v>775</v>
      </c>
      <c r="D632" s="194">
        <v>49344317</v>
      </c>
      <c r="E632" s="194">
        <v>30100033</v>
      </c>
      <c r="F632" s="194">
        <v>0</v>
      </c>
      <c r="G632" s="194">
        <v>0</v>
      </c>
      <c r="H632" s="194">
        <v>0</v>
      </c>
      <c r="I632" s="194">
        <v>19244284</v>
      </c>
    </row>
    <row r="633" spans="1:9" ht="15">
      <c r="A633" s="193">
        <v>25506</v>
      </c>
      <c r="B633" s="70" t="s">
        <v>674</v>
      </c>
      <c r="C633" s="70" t="s">
        <v>776</v>
      </c>
      <c r="D633" s="194">
        <v>17205794</v>
      </c>
      <c r="E633" s="194">
        <v>10495534</v>
      </c>
      <c r="F633" s="194">
        <v>0</v>
      </c>
      <c r="G633" s="194">
        <v>0</v>
      </c>
      <c r="H633" s="194">
        <v>0</v>
      </c>
      <c r="I633" s="194">
        <v>6710260</v>
      </c>
    </row>
    <row r="634" spans="1:9" ht="15">
      <c r="A634" s="193">
        <v>25862</v>
      </c>
      <c r="B634" s="70" t="s">
        <v>674</v>
      </c>
      <c r="C634" s="70" t="s">
        <v>777</v>
      </c>
      <c r="D634" s="194">
        <v>93623680</v>
      </c>
      <c r="E634" s="194">
        <v>57110445</v>
      </c>
      <c r="F634" s="194">
        <v>0</v>
      </c>
      <c r="G634" s="194">
        <v>0</v>
      </c>
      <c r="H634" s="194">
        <v>36513235</v>
      </c>
      <c r="I634" s="194">
        <v>0</v>
      </c>
    </row>
    <row r="635" spans="1:9" ht="15">
      <c r="A635" s="193">
        <v>25867</v>
      </c>
      <c r="B635" s="70" t="s">
        <v>674</v>
      </c>
      <c r="C635" s="70" t="s">
        <v>778</v>
      </c>
      <c r="D635" s="194">
        <v>29493152</v>
      </c>
      <c r="E635" s="194">
        <v>17990823</v>
      </c>
      <c r="F635" s="194">
        <v>0</v>
      </c>
      <c r="G635" s="194">
        <v>0</v>
      </c>
      <c r="H635" s="194">
        <v>0</v>
      </c>
      <c r="I635" s="194">
        <v>11502329</v>
      </c>
    </row>
    <row r="636" spans="1:9" ht="15">
      <c r="A636" s="193">
        <v>25871</v>
      </c>
      <c r="B636" s="70" t="s">
        <v>674</v>
      </c>
      <c r="C636" s="70" t="s">
        <v>779</v>
      </c>
      <c r="D636" s="194">
        <v>23329908</v>
      </c>
      <c r="E636" s="194">
        <v>14231244</v>
      </c>
      <c r="F636" s="194">
        <v>0</v>
      </c>
      <c r="G636" s="194">
        <v>0</v>
      </c>
      <c r="H636" s="194">
        <v>0</v>
      </c>
      <c r="I636" s="194">
        <v>9098664</v>
      </c>
    </row>
    <row r="637" spans="1:9" ht="15">
      <c r="A637" s="193">
        <v>25873</v>
      </c>
      <c r="B637" s="70" t="s">
        <v>674</v>
      </c>
      <c r="C637" s="70" t="s">
        <v>780</v>
      </c>
      <c r="D637" s="194">
        <v>138546416</v>
      </c>
      <c r="E637" s="194">
        <v>84513314</v>
      </c>
      <c r="F637" s="194">
        <v>0</v>
      </c>
      <c r="G637" s="194">
        <v>54033102</v>
      </c>
      <c r="H637" s="194">
        <v>0</v>
      </c>
      <c r="I637" s="194">
        <v>0</v>
      </c>
    </row>
    <row r="638" spans="1:9" ht="15">
      <c r="A638" s="193">
        <v>25875</v>
      </c>
      <c r="B638" s="70" t="s">
        <v>674</v>
      </c>
      <c r="C638" s="70" t="s">
        <v>781</v>
      </c>
      <c r="D638" s="194">
        <v>122312792</v>
      </c>
      <c r="E638" s="194">
        <v>74610803</v>
      </c>
      <c r="F638" s="194">
        <v>0</v>
      </c>
      <c r="G638" s="194">
        <v>0</v>
      </c>
      <c r="H638" s="194">
        <v>47701989</v>
      </c>
      <c r="I638" s="194">
        <v>0</v>
      </c>
    </row>
    <row r="639" spans="1:9" ht="15">
      <c r="A639" s="193">
        <v>25878</v>
      </c>
      <c r="B639" s="70" t="s">
        <v>674</v>
      </c>
      <c r="C639" s="70" t="s">
        <v>782</v>
      </c>
      <c r="D639" s="194">
        <v>115370569</v>
      </c>
      <c r="E639" s="194">
        <v>70376047</v>
      </c>
      <c r="F639" s="194">
        <v>0</v>
      </c>
      <c r="G639" s="194">
        <v>0</v>
      </c>
      <c r="H639" s="194">
        <v>44994522</v>
      </c>
      <c r="I639" s="194">
        <v>0</v>
      </c>
    </row>
    <row r="640" spans="1:9" ht="15">
      <c r="A640" s="193">
        <v>25885</v>
      </c>
      <c r="B640" s="70" t="s">
        <v>674</v>
      </c>
      <c r="C640" s="70" t="s">
        <v>783</v>
      </c>
      <c r="D640" s="194">
        <v>262672601</v>
      </c>
      <c r="E640" s="194">
        <v>160230287</v>
      </c>
      <c r="F640" s="194">
        <v>0</v>
      </c>
      <c r="G640" s="194">
        <v>102442314</v>
      </c>
      <c r="H640" s="194">
        <v>0</v>
      </c>
      <c r="I640" s="194">
        <v>0</v>
      </c>
    </row>
    <row r="641" spans="1:9" ht="15">
      <c r="A641" s="193">
        <v>25898</v>
      </c>
      <c r="B641" s="70" t="s">
        <v>674</v>
      </c>
      <c r="C641" s="70" t="s">
        <v>784</v>
      </c>
      <c r="D641" s="194">
        <v>46171256</v>
      </c>
      <c r="E641" s="194">
        <v>28164466</v>
      </c>
      <c r="F641" s="194">
        <v>0</v>
      </c>
      <c r="G641" s="194">
        <v>0</v>
      </c>
      <c r="H641" s="194">
        <v>0</v>
      </c>
      <c r="I641" s="194">
        <v>18006790</v>
      </c>
    </row>
    <row r="642" spans="1:9" ht="15">
      <c r="A642" s="193">
        <v>25899</v>
      </c>
      <c r="B642" s="70" t="s">
        <v>674</v>
      </c>
      <c r="C642" s="70" t="s">
        <v>785</v>
      </c>
      <c r="D642" s="194">
        <v>351294423</v>
      </c>
      <c r="E642" s="194">
        <v>214289598</v>
      </c>
      <c r="F642" s="194">
        <v>71415200</v>
      </c>
      <c r="G642" s="194">
        <v>65589625</v>
      </c>
      <c r="H642" s="194">
        <v>0</v>
      </c>
      <c r="I642" s="194">
        <v>0</v>
      </c>
    </row>
    <row r="643" spans="1:9" ht="15">
      <c r="A643" s="193">
        <v>94343</v>
      </c>
      <c r="B643" s="70" t="s">
        <v>786</v>
      </c>
      <c r="C643" s="70" t="s">
        <v>787</v>
      </c>
      <c r="D643" s="194">
        <v>158671254</v>
      </c>
      <c r="E643" s="194">
        <v>96789465</v>
      </c>
      <c r="F643" s="194">
        <v>0</v>
      </c>
      <c r="G643" s="194">
        <v>61881789</v>
      </c>
      <c r="H643" s="194">
        <v>0</v>
      </c>
      <c r="I643" s="194">
        <v>0</v>
      </c>
    </row>
    <row r="644" spans="1:9" ht="15">
      <c r="A644" s="193">
        <v>94886</v>
      </c>
      <c r="B644" s="70" t="s">
        <v>786</v>
      </c>
      <c r="C644" s="70" t="s">
        <v>788</v>
      </c>
      <c r="D644" s="194">
        <v>78028923</v>
      </c>
      <c r="E644" s="194">
        <v>47597643</v>
      </c>
      <c r="F644" s="194">
        <v>0</v>
      </c>
      <c r="G644" s="194">
        <v>0</v>
      </c>
      <c r="H644" s="194">
        <v>30431280</v>
      </c>
      <c r="I644" s="194">
        <v>0</v>
      </c>
    </row>
    <row r="645" spans="1:9" ht="15">
      <c r="A645" s="193">
        <v>94885</v>
      </c>
      <c r="B645" s="70" t="s">
        <v>786</v>
      </c>
      <c r="C645" s="70" t="s">
        <v>789</v>
      </c>
      <c r="D645" s="194">
        <v>10080291</v>
      </c>
      <c r="E645" s="194">
        <v>6148978</v>
      </c>
      <c r="F645" s="194">
        <v>0</v>
      </c>
      <c r="G645" s="194">
        <v>0</v>
      </c>
      <c r="H645" s="194">
        <v>0</v>
      </c>
      <c r="I645" s="194">
        <v>3931313</v>
      </c>
    </row>
    <row r="646" spans="1:9" ht="15">
      <c r="A646" s="193">
        <v>94663</v>
      </c>
      <c r="B646" s="70" t="s">
        <v>786</v>
      </c>
      <c r="C646" s="70" t="s">
        <v>790</v>
      </c>
      <c r="D646" s="194">
        <v>101549603</v>
      </c>
      <c r="E646" s="194">
        <v>61945258</v>
      </c>
      <c r="F646" s="194">
        <v>0</v>
      </c>
      <c r="G646" s="194">
        <v>0</v>
      </c>
      <c r="H646" s="194">
        <v>39604345</v>
      </c>
      <c r="I646" s="194">
        <v>0</v>
      </c>
    </row>
    <row r="647" spans="1:9" ht="15">
      <c r="A647" s="193">
        <v>94888</v>
      </c>
      <c r="B647" s="70" t="s">
        <v>786</v>
      </c>
      <c r="C647" s="70" t="s">
        <v>791</v>
      </c>
      <c r="D647" s="194">
        <v>32294267</v>
      </c>
      <c r="E647" s="194">
        <v>19699503</v>
      </c>
      <c r="F647" s="194">
        <v>0</v>
      </c>
      <c r="G647" s="194">
        <v>0</v>
      </c>
      <c r="H647" s="194">
        <v>0</v>
      </c>
      <c r="I647" s="194">
        <v>12594764</v>
      </c>
    </row>
    <row r="648" spans="1:9" ht="15">
      <c r="A648" s="193">
        <v>94887</v>
      </c>
      <c r="B648" s="70" t="s">
        <v>786</v>
      </c>
      <c r="C648" s="70" t="s">
        <v>792</v>
      </c>
      <c r="D648" s="194">
        <v>113309943</v>
      </c>
      <c r="E648" s="194">
        <v>69119065</v>
      </c>
      <c r="F648" s="194">
        <v>0</v>
      </c>
      <c r="G648" s="194">
        <v>0</v>
      </c>
      <c r="H648" s="194">
        <v>44190878</v>
      </c>
      <c r="I648" s="194">
        <v>0</v>
      </c>
    </row>
    <row r="649" spans="1:9" ht="15">
      <c r="A649" s="193">
        <v>94884</v>
      </c>
      <c r="B649" s="70" t="s">
        <v>786</v>
      </c>
      <c r="C649" s="70" t="s">
        <v>793</v>
      </c>
      <c r="D649" s="194">
        <v>141663156</v>
      </c>
      <c r="E649" s="194">
        <v>86414525</v>
      </c>
      <c r="F649" s="194">
        <v>0</v>
      </c>
      <c r="G649" s="194">
        <v>55248631</v>
      </c>
      <c r="H649" s="194">
        <v>0</v>
      </c>
      <c r="I649" s="194">
        <v>0</v>
      </c>
    </row>
    <row r="650" spans="1:9" ht="15">
      <c r="A650" s="193">
        <v>94883</v>
      </c>
      <c r="B650" s="70" t="s">
        <v>786</v>
      </c>
      <c r="C650" s="70" t="s">
        <v>794</v>
      </c>
      <c r="D650" s="194">
        <v>49654769</v>
      </c>
      <c r="E650" s="194">
        <v>30289409</v>
      </c>
      <c r="F650" s="194">
        <v>0</v>
      </c>
      <c r="G650" s="194">
        <v>0</v>
      </c>
      <c r="H650" s="194">
        <v>0</v>
      </c>
      <c r="I650" s="194">
        <v>19365360</v>
      </c>
    </row>
    <row r="651" spans="1:9" ht="15">
      <c r="A651" s="193">
        <v>94001</v>
      </c>
      <c r="B651" s="70" t="s">
        <v>786</v>
      </c>
      <c r="C651" s="70" t="s">
        <v>795</v>
      </c>
      <c r="D651" s="194">
        <v>331494960</v>
      </c>
      <c r="E651" s="194">
        <v>202211926</v>
      </c>
      <c r="F651" s="194">
        <v>3024800</v>
      </c>
      <c r="G651" s="194">
        <v>126258234</v>
      </c>
      <c r="H651" s="194">
        <v>0</v>
      </c>
      <c r="I651" s="194">
        <v>0</v>
      </c>
    </row>
    <row r="652" spans="1:9" ht="15">
      <c r="A652" s="193">
        <v>44035</v>
      </c>
      <c r="B652" s="70" t="s">
        <v>796</v>
      </c>
      <c r="C652" s="70" t="s">
        <v>521</v>
      </c>
      <c r="D652" s="194">
        <v>496331470</v>
      </c>
      <c r="E652" s="194">
        <v>302762197</v>
      </c>
      <c r="F652" s="194">
        <v>2308400</v>
      </c>
      <c r="G652" s="194">
        <v>191260873</v>
      </c>
      <c r="H652" s="194">
        <v>0</v>
      </c>
      <c r="I652" s="194">
        <v>0</v>
      </c>
    </row>
    <row r="653" spans="1:9" ht="15">
      <c r="A653" s="193">
        <v>44078</v>
      </c>
      <c r="B653" s="70" t="s">
        <v>796</v>
      </c>
      <c r="C653" s="70" t="s">
        <v>797</v>
      </c>
      <c r="D653" s="194">
        <v>561178949</v>
      </c>
      <c r="E653" s="194">
        <v>342319159</v>
      </c>
      <c r="F653" s="194">
        <v>2308400</v>
      </c>
      <c r="G653" s="194">
        <v>216551390</v>
      </c>
      <c r="H653" s="194">
        <v>0</v>
      </c>
      <c r="I653" s="194">
        <v>0</v>
      </c>
    </row>
    <row r="654" spans="1:9" ht="15">
      <c r="A654" s="193">
        <v>44090</v>
      </c>
      <c r="B654" s="70" t="s">
        <v>796</v>
      </c>
      <c r="C654" s="70" t="s">
        <v>798</v>
      </c>
      <c r="D654" s="194">
        <v>632079736</v>
      </c>
      <c r="E654" s="194">
        <v>385568639</v>
      </c>
      <c r="F654" s="194">
        <v>9140800</v>
      </c>
      <c r="G654" s="194">
        <v>237370297</v>
      </c>
      <c r="H654" s="194">
        <v>0</v>
      </c>
      <c r="I654" s="194">
        <v>0</v>
      </c>
    </row>
    <row r="655" spans="1:9" ht="15">
      <c r="A655" s="193">
        <v>44098</v>
      </c>
      <c r="B655" s="70" t="s">
        <v>796</v>
      </c>
      <c r="C655" s="70" t="s">
        <v>799</v>
      </c>
      <c r="D655" s="194">
        <v>298126410</v>
      </c>
      <c r="E655" s="194">
        <v>181857110</v>
      </c>
      <c r="F655" s="194">
        <v>2308400</v>
      </c>
      <c r="G655" s="194">
        <v>113960900</v>
      </c>
      <c r="H655" s="194">
        <v>0</v>
      </c>
      <c r="I655" s="194">
        <v>0</v>
      </c>
    </row>
    <row r="656" spans="1:9" ht="15">
      <c r="A656" s="193">
        <v>44110</v>
      </c>
      <c r="B656" s="70" t="s">
        <v>796</v>
      </c>
      <c r="C656" s="70" t="s">
        <v>800</v>
      </c>
      <c r="D656" s="194">
        <v>123056517</v>
      </c>
      <c r="E656" s="194">
        <v>75064475</v>
      </c>
      <c r="F656" s="194">
        <v>2308400</v>
      </c>
      <c r="G656" s="194">
        <v>0</v>
      </c>
      <c r="H656" s="194">
        <v>45683642</v>
      </c>
      <c r="I656" s="194">
        <v>0</v>
      </c>
    </row>
    <row r="657" spans="1:9" ht="15">
      <c r="A657" s="193">
        <v>44279</v>
      </c>
      <c r="B657" s="70" t="s">
        <v>796</v>
      </c>
      <c r="C657" s="70" t="s">
        <v>801</v>
      </c>
      <c r="D657" s="194">
        <v>395747398</v>
      </c>
      <c r="E657" s="194">
        <v>241405913</v>
      </c>
      <c r="F657" s="194">
        <v>0</v>
      </c>
      <c r="G657" s="194">
        <v>154341485</v>
      </c>
      <c r="H657" s="194">
        <v>0</v>
      </c>
      <c r="I657" s="194">
        <v>0</v>
      </c>
    </row>
    <row r="658" spans="1:9" ht="15">
      <c r="A658" s="193">
        <v>44378</v>
      </c>
      <c r="B658" s="70" t="s">
        <v>796</v>
      </c>
      <c r="C658" s="70" t="s">
        <v>802</v>
      </c>
      <c r="D658" s="194">
        <v>391118747</v>
      </c>
      <c r="E658" s="194">
        <v>238582436</v>
      </c>
      <c r="F658" s="194">
        <v>2308400</v>
      </c>
      <c r="G658" s="194">
        <v>150227911</v>
      </c>
      <c r="H658" s="194">
        <v>0</v>
      </c>
      <c r="I658" s="194">
        <v>0</v>
      </c>
    </row>
    <row r="659" spans="1:9" ht="15">
      <c r="A659" s="193">
        <v>44420</v>
      </c>
      <c r="B659" s="70" t="s">
        <v>796</v>
      </c>
      <c r="C659" s="70" t="s">
        <v>803</v>
      </c>
      <c r="D659" s="194">
        <v>54579910</v>
      </c>
      <c r="E659" s="194">
        <v>33293745</v>
      </c>
      <c r="F659" s="194">
        <v>2308400</v>
      </c>
      <c r="G659" s="194">
        <v>0</v>
      </c>
      <c r="H659" s="194">
        <v>0</v>
      </c>
      <c r="I659" s="194">
        <v>18977765</v>
      </c>
    </row>
    <row r="660" spans="1:9" ht="15">
      <c r="A660" s="193">
        <v>44430</v>
      </c>
      <c r="B660" s="70" t="s">
        <v>796</v>
      </c>
      <c r="C660" s="70" t="s">
        <v>804</v>
      </c>
      <c r="D660" s="194">
        <v>3496987780</v>
      </c>
      <c r="E660" s="194">
        <v>2133162546</v>
      </c>
      <c r="F660" s="194">
        <v>79140800</v>
      </c>
      <c r="G660" s="194">
        <v>1284684434</v>
      </c>
      <c r="H660" s="194">
        <v>0</v>
      </c>
      <c r="I660" s="194">
        <v>0</v>
      </c>
    </row>
    <row r="661" spans="1:9" ht="15">
      <c r="A661" s="193">
        <v>44560</v>
      </c>
      <c r="B661" s="70" t="s">
        <v>796</v>
      </c>
      <c r="C661" s="70" t="s">
        <v>606</v>
      </c>
      <c r="D661" s="194">
        <v>2475973098</v>
      </c>
      <c r="E661" s="194">
        <v>1510343590</v>
      </c>
      <c r="F661" s="194">
        <v>79140800</v>
      </c>
      <c r="G661" s="194">
        <v>886488708</v>
      </c>
      <c r="H661" s="194">
        <v>0</v>
      </c>
      <c r="I661" s="194">
        <v>0</v>
      </c>
    </row>
    <row r="662" spans="1:9" ht="15">
      <c r="A662" s="193">
        <v>44001</v>
      </c>
      <c r="B662" s="70" t="s">
        <v>796</v>
      </c>
      <c r="C662" s="70" t="s">
        <v>805</v>
      </c>
      <c r="D662" s="194">
        <v>3741424427</v>
      </c>
      <c r="E662" s="194">
        <v>2282268900</v>
      </c>
      <c r="F662" s="194">
        <v>82165600</v>
      </c>
      <c r="G662" s="194">
        <v>1376989927</v>
      </c>
      <c r="H662" s="194">
        <v>0</v>
      </c>
      <c r="I662" s="194">
        <v>0</v>
      </c>
    </row>
    <row r="663" spans="1:9" ht="15">
      <c r="A663" s="193">
        <v>44650</v>
      </c>
      <c r="B663" s="70" t="s">
        <v>796</v>
      </c>
      <c r="C663" s="70" t="s">
        <v>806</v>
      </c>
      <c r="D663" s="194">
        <v>485754764</v>
      </c>
      <c r="E663" s="194">
        <v>296310406</v>
      </c>
      <c r="F663" s="194">
        <v>2308400</v>
      </c>
      <c r="G663" s="194">
        <v>187135958</v>
      </c>
      <c r="H663" s="194">
        <v>0</v>
      </c>
      <c r="I663" s="194">
        <v>0</v>
      </c>
    </row>
    <row r="664" spans="1:9" ht="15">
      <c r="A664" s="193">
        <v>44847</v>
      </c>
      <c r="B664" s="70" t="s">
        <v>796</v>
      </c>
      <c r="C664" s="70" t="s">
        <v>807</v>
      </c>
      <c r="D664" s="194">
        <v>5027737581</v>
      </c>
      <c r="E664" s="194">
        <v>3066919924</v>
      </c>
      <c r="F664" s="194">
        <v>70000000</v>
      </c>
      <c r="G664" s="194">
        <v>1890817657</v>
      </c>
      <c r="H664" s="194">
        <v>0</v>
      </c>
      <c r="I664" s="194">
        <v>0</v>
      </c>
    </row>
    <row r="665" spans="1:9" ht="15">
      <c r="A665" s="193">
        <v>44855</v>
      </c>
      <c r="B665" s="70" t="s">
        <v>796</v>
      </c>
      <c r="C665" s="70" t="s">
        <v>808</v>
      </c>
      <c r="D665" s="194">
        <v>268875572</v>
      </c>
      <c r="E665" s="194">
        <v>164014099</v>
      </c>
      <c r="F665" s="194">
        <v>2308400</v>
      </c>
      <c r="G665" s="194">
        <v>102553073</v>
      </c>
      <c r="H665" s="194">
        <v>0</v>
      </c>
      <c r="I665" s="194">
        <v>0</v>
      </c>
    </row>
    <row r="666" spans="1:9" ht="15">
      <c r="A666" s="193">
        <v>44874</v>
      </c>
      <c r="B666" s="70" t="s">
        <v>796</v>
      </c>
      <c r="C666" s="70" t="s">
        <v>371</v>
      </c>
      <c r="D666" s="194">
        <v>335940289</v>
      </c>
      <c r="E666" s="194">
        <v>204923576</v>
      </c>
      <c r="F666" s="194">
        <v>2308400</v>
      </c>
      <c r="G666" s="194">
        <v>128708313</v>
      </c>
      <c r="H666" s="194">
        <v>0</v>
      </c>
      <c r="I666" s="194">
        <v>0</v>
      </c>
    </row>
    <row r="667" spans="1:9" ht="15">
      <c r="A667" s="193">
        <v>95015</v>
      </c>
      <c r="B667" s="70" t="s">
        <v>809</v>
      </c>
      <c r="C667" s="70" t="s">
        <v>333</v>
      </c>
      <c r="D667" s="194">
        <v>107222547</v>
      </c>
      <c r="E667" s="194">
        <v>65405754</v>
      </c>
      <c r="F667" s="194">
        <v>0</v>
      </c>
      <c r="G667" s="194">
        <v>0</v>
      </c>
      <c r="H667" s="194">
        <v>41816793</v>
      </c>
      <c r="I667" s="194">
        <v>0</v>
      </c>
    </row>
    <row r="668" spans="1:9" ht="15">
      <c r="A668" s="193">
        <v>95025</v>
      </c>
      <c r="B668" s="70" t="s">
        <v>809</v>
      </c>
      <c r="C668" s="70" t="s">
        <v>810</v>
      </c>
      <c r="D668" s="194">
        <v>755275170</v>
      </c>
      <c r="E668" s="194">
        <v>460717854</v>
      </c>
      <c r="F668" s="194">
        <v>11449200</v>
      </c>
      <c r="G668" s="194">
        <v>283108116</v>
      </c>
      <c r="H668" s="194">
        <v>0</v>
      </c>
      <c r="I668" s="194">
        <v>0</v>
      </c>
    </row>
    <row r="669" spans="1:9" ht="15">
      <c r="A669" s="193">
        <v>95200</v>
      </c>
      <c r="B669" s="70" t="s">
        <v>809</v>
      </c>
      <c r="C669" s="70" t="s">
        <v>421</v>
      </c>
      <c r="D669" s="194">
        <v>192008586</v>
      </c>
      <c r="E669" s="194">
        <v>117125237</v>
      </c>
      <c r="F669" s="194">
        <v>59148400</v>
      </c>
      <c r="G669" s="194">
        <v>0</v>
      </c>
      <c r="H669" s="194">
        <v>0</v>
      </c>
      <c r="I669" s="194">
        <v>15734949</v>
      </c>
    </row>
    <row r="670" spans="1:9" ht="15">
      <c r="A670" s="193">
        <v>95001</v>
      </c>
      <c r="B670" s="70" t="s">
        <v>809</v>
      </c>
      <c r="C670" s="70" t="s">
        <v>811</v>
      </c>
      <c r="D670" s="194">
        <v>864241806</v>
      </c>
      <c r="E670" s="194">
        <v>527187502</v>
      </c>
      <c r="F670" s="194">
        <v>173098000</v>
      </c>
      <c r="G670" s="194">
        <v>163956304</v>
      </c>
      <c r="H670" s="194">
        <v>0</v>
      </c>
      <c r="I670" s="194">
        <v>0</v>
      </c>
    </row>
    <row r="671" spans="1:9" ht="15">
      <c r="A671" s="193">
        <v>41006</v>
      </c>
      <c r="B671" s="70" t="s">
        <v>812</v>
      </c>
      <c r="C671" s="70" t="s">
        <v>813</v>
      </c>
      <c r="D671" s="194">
        <v>629272784</v>
      </c>
      <c r="E671" s="194">
        <v>383856398</v>
      </c>
      <c r="F671" s="194">
        <v>0</v>
      </c>
      <c r="G671" s="194">
        <v>245416386</v>
      </c>
      <c r="H671" s="194">
        <v>0</v>
      </c>
      <c r="I671" s="194">
        <v>0</v>
      </c>
    </row>
    <row r="672" spans="1:9" ht="15">
      <c r="A672" s="193">
        <v>41013</v>
      </c>
      <c r="B672" s="70" t="s">
        <v>812</v>
      </c>
      <c r="C672" s="70" t="s">
        <v>814</v>
      </c>
      <c r="D672" s="194">
        <v>121672147</v>
      </c>
      <c r="E672" s="194">
        <v>74220010</v>
      </c>
      <c r="F672" s="194">
        <v>0</v>
      </c>
      <c r="G672" s="194">
        <v>0</v>
      </c>
      <c r="H672" s="194">
        <v>47452137</v>
      </c>
      <c r="I672" s="194">
        <v>0</v>
      </c>
    </row>
    <row r="673" spans="1:9" ht="15">
      <c r="A673" s="193">
        <v>41016</v>
      </c>
      <c r="B673" s="70" t="s">
        <v>812</v>
      </c>
      <c r="C673" s="70" t="s">
        <v>815</v>
      </c>
      <c r="D673" s="194">
        <v>256295522</v>
      </c>
      <c r="E673" s="194">
        <v>156340268</v>
      </c>
      <c r="F673" s="194">
        <v>0</v>
      </c>
      <c r="G673" s="194">
        <v>99955254</v>
      </c>
      <c r="H673" s="194">
        <v>0</v>
      </c>
      <c r="I673" s="194">
        <v>0</v>
      </c>
    </row>
    <row r="674" spans="1:9" ht="15">
      <c r="A674" s="193">
        <v>41020</v>
      </c>
      <c r="B674" s="70" t="s">
        <v>812</v>
      </c>
      <c r="C674" s="70" t="s">
        <v>816</v>
      </c>
      <c r="D674" s="194">
        <v>358289536</v>
      </c>
      <c r="E674" s="194">
        <v>218556617</v>
      </c>
      <c r="F674" s="194">
        <v>0</v>
      </c>
      <c r="G674" s="194">
        <v>139732919</v>
      </c>
      <c r="H674" s="194">
        <v>0</v>
      </c>
      <c r="I674" s="194">
        <v>0</v>
      </c>
    </row>
    <row r="675" spans="1:9" ht="15">
      <c r="A675" s="193">
        <v>41026</v>
      </c>
      <c r="B675" s="70" t="s">
        <v>812</v>
      </c>
      <c r="C675" s="70" t="s">
        <v>817</v>
      </c>
      <c r="D675" s="194">
        <v>27028620</v>
      </c>
      <c r="E675" s="194">
        <v>16487458</v>
      </c>
      <c r="F675" s="194">
        <v>0</v>
      </c>
      <c r="G675" s="194">
        <v>0</v>
      </c>
      <c r="H675" s="194">
        <v>0</v>
      </c>
      <c r="I675" s="194">
        <v>10541162</v>
      </c>
    </row>
    <row r="676" spans="1:9" ht="15">
      <c r="A676" s="193">
        <v>41078</v>
      </c>
      <c r="B676" s="70" t="s">
        <v>812</v>
      </c>
      <c r="C676" s="70" t="s">
        <v>818</v>
      </c>
      <c r="D676" s="194">
        <v>251073926</v>
      </c>
      <c r="E676" s="194">
        <v>153155095</v>
      </c>
      <c r="F676" s="194">
        <v>0</v>
      </c>
      <c r="G676" s="194">
        <v>97918831</v>
      </c>
      <c r="H676" s="194">
        <v>0</v>
      </c>
      <c r="I676" s="194">
        <v>0</v>
      </c>
    </row>
    <row r="677" spans="1:9" ht="15">
      <c r="A677" s="193">
        <v>41132</v>
      </c>
      <c r="B677" s="70" t="s">
        <v>812</v>
      </c>
      <c r="C677" s="70" t="s">
        <v>819</v>
      </c>
      <c r="D677" s="194">
        <v>234026062</v>
      </c>
      <c r="E677" s="194">
        <v>142755898</v>
      </c>
      <c r="F677" s="194">
        <v>0</v>
      </c>
      <c r="G677" s="194">
        <v>91270164</v>
      </c>
      <c r="H677" s="194">
        <v>0</v>
      </c>
      <c r="I677" s="194">
        <v>0</v>
      </c>
    </row>
    <row r="678" spans="1:9" ht="15">
      <c r="A678" s="193">
        <v>41206</v>
      </c>
      <c r="B678" s="70" t="s">
        <v>812</v>
      </c>
      <c r="C678" s="70" t="s">
        <v>820</v>
      </c>
      <c r="D678" s="194">
        <v>206878440</v>
      </c>
      <c r="E678" s="194">
        <v>126195848</v>
      </c>
      <c r="F678" s="194">
        <v>0</v>
      </c>
      <c r="G678" s="194">
        <v>80682592</v>
      </c>
      <c r="H678" s="194">
        <v>0</v>
      </c>
      <c r="I678" s="194">
        <v>0</v>
      </c>
    </row>
    <row r="679" spans="1:9" ht="15">
      <c r="A679" s="193">
        <v>41244</v>
      </c>
      <c r="B679" s="70" t="s">
        <v>812</v>
      </c>
      <c r="C679" s="70" t="s">
        <v>821</v>
      </c>
      <c r="D679" s="194">
        <v>38819751</v>
      </c>
      <c r="E679" s="194">
        <v>23680048</v>
      </c>
      <c r="F679" s="194">
        <v>0</v>
      </c>
      <c r="G679" s="194">
        <v>0</v>
      </c>
      <c r="H679" s="194">
        <v>0</v>
      </c>
      <c r="I679" s="194">
        <v>15139703</v>
      </c>
    </row>
    <row r="680" spans="1:9" ht="15">
      <c r="A680" s="193">
        <v>41298</v>
      </c>
      <c r="B680" s="70" t="s">
        <v>812</v>
      </c>
      <c r="C680" s="70" t="s">
        <v>822</v>
      </c>
      <c r="D680" s="194">
        <v>725305302</v>
      </c>
      <c r="E680" s="194">
        <v>442436234</v>
      </c>
      <c r="F680" s="194">
        <v>70000000</v>
      </c>
      <c r="G680" s="194">
        <v>212869068</v>
      </c>
      <c r="H680" s="194">
        <v>0</v>
      </c>
      <c r="I680" s="194">
        <v>0</v>
      </c>
    </row>
    <row r="681" spans="1:9" ht="15">
      <c r="A681" s="193">
        <v>41306</v>
      </c>
      <c r="B681" s="70" t="s">
        <v>812</v>
      </c>
      <c r="C681" s="70" t="s">
        <v>823</v>
      </c>
      <c r="D681" s="194">
        <v>279811731</v>
      </c>
      <c r="E681" s="194">
        <v>170685156</v>
      </c>
      <c r="F681" s="194">
        <v>0</v>
      </c>
      <c r="G681" s="194">
        <v>109126575</v>
      </c>
      <c r="H681" s="194">
        <v>0</v>
      </c>
      <c r="I681" s="194">
        <v>0</v>
      </c>
    </row>
    <row r="682" spans="1:9" ht="15">
      <c r="A682" s="193">
        <v>41319</v>
      </c>
      <c r="B682" s="70" t="s">
        <v>812</v>
      </c>
      <c r="C682" s="70" t="s">
        <v>222</v>
      </c>
      <c r="D682" s="194">
        <v>225138210</v>
      </c>
      <c r="E682" s="194">
        <v>137334308</v>
      </c>
      <c r="F682" s="194">
        <v>0</v>
      </c>
      <c r="G682" s="194">
        <v>87803902</v>
      </c>
      <c r="H682" s="194">
        <v>0</v>
      </c>
      <c r="I682" s="194">
        <v>0</v>
      </c>
    </row>
    <row r="683" spans="1:9" ht="15">
      <c r="A683" s="193">
        <v>41349</v>
      </c>
      <c r="B683" s="70" t="s">
        <v>812</v>
      </c>
      <c r="C683" s="70" t="s">
        <v>824</v>
      </c>
      <c r="D683" s="194">
        <v>63619788</v>
      </c>
      <c r="E683" s="194">
        <v>38808071</v>
      </c>
      <c r="F683" s="194">
        <v>0</v>
      </c>
      <c r="G683" s="194">
        <v>0</v>
      </c>
      <c r="H683" s="194">
        <v>24811717</v>
      </c>
      <c r="I683" s="194">
        <v>0</v>
      </c>
    </row>
    <row r="684" spans="1:9" ht="15">
      <c r="A684" s="193">
        <v>41357</v>
      </c>
      <c r="B684" s="70" t="s">
        <v>812</v>
      </c>
      <c r="C684" s="70" t="s">
        <v>825</v>
      </c>
      <c r="D684" s="194">
        <v>136662663</v>
      </c>
      <c r="E684" s="194">
        <v>83364224</v>
      </c>
      <c r="F684" s="194">
        <v>0</v>
      </c>
      <c r="G684" s="194">
        <v>53298439</v>
      </c>
      <c r="H684" s="194">
        <v>0</v>
      </c>
      <c r="I684" s="194">
        <v>0</v>
      </c>
    </row>
    <row r="685" spans="1:9" ht="15">
      <c r="A685" s="193">
        <v>41359</v>
      </c>
      <c r="B685" s="70" t="s">
        <v>812</v>
      </c>
      <c r="C685" s="70" t="s">
        <v>826</v>
      </c>
      <c r="D685" s="194">
        <v>342229831</v>
      </c>
      <c r="E685" s="194">
        <v>208760197</v>
      </c>
      <c r="F685" s="194">
        <v>0</v>
      </c>
      <c r="G685" s="194">
        <v>133469634</v>
      </c>
      <c r="H685" s="194">
        <v>0</v>
      </c>
      <c r="I685" s="194">
        <v>0</v>
      </c>
    </row>
    <row r="686" spans="1:9" ht="15">
      <c r="A686" s="193">
        <v>41378</v>
      </c>
      <c r="B686" s="70" t="s">
        <v>812</v>
      </c>
      <c r="C686" s="70" t="s">
        <v>827</v>
      </c>
      <c r="D686" s="194">
        <v>181707515</v>
      </c>
      <c r="E686" s="194">
        <v>110841584</v>
      </c>
      <c r="F686" s="194">
        <v>0</v>
      </c>
      <c r="G686" s="194">
        <v>70865931</v>
      </c>
      <c r="H686" s="194">
        <v>0</v>
      </c>
      <c r="I686" s="194">
        <v>0</v>
      </c>
    </row>
    <row r="687" spans="1:9" ht="15">
      <c r="A687" s="193">
        <v>41396</v>
      </c>
      <c r="B687" s="70" t="s">
        <v>812</v>
      </c>
      <c r="C687" s="70" t="s">
        <v>828</v>
      </c>
      <c r="D687" s="194">
        <v>782244338</v>
      </c>
      <c r="E687" s="194">
        <v>477169046</v>
      </c>
      <c r="F687" s="194">
        <v>70000000</v>
      </c>
      <c r="G687" s="194">
        <v>235075292</v>
      </c>
      <c r="H687" s="194">
        <v>0</v>
      </c>
      <c r="I687" s="194">
        <v>0</v>
      </c>
    </row>
    <row r="688" spans="1:9" ht="15">
      <c r="A688" s="193">
        <v>41483</v>
      </c>
      <c r="B688" s="70" t="s">
        <v>812</v>
      </c>
      <c r="C688" s="70" t="s">
        <v>829</v>
      </c>
      <c r="D688" s="194">
        <v>76156131</v>
      </c>
      <c r="E688" s="194">
        <v>46455240</v>
      </c>
      <c r="F688" s="194">
        <v>0</v>
      </c>
      <c r="G688" s="194">
        <v>0</v>
      </c>
      <c r="H688" s="194">
        <v>29700891</v>
      </c>
      <c r="I688" s="194">
        <v>0</v>
      </c>
    </row>
    <row r="689" spans="1:9" ht="15">
      <c r="A689" s="193">
        <v>41001</v>
      </c>
      <c r="B689" s="70" t="s">
        <v>812</v>
      </c>
      <c r="C689" s="70" t="s">
        <v>830</v>
      </c>
      <c r="D689" s="194">
        <v>1296260089</v>
      </c>
      <c r="E689" s="194">
        <v>790718654</v>
      </c>
      <c r="F689" s="194">
        <v>75333200</v>
      </c>
      <c r="G689" s="194">
        <v>430208235</v>
      </c>
      <c r="H689" s="194">
        <v>0</v>
      </c>
      <c r="I689" s="194">
        <v>0</v>
      </c>
    </row>
    <row r="690" spans="1:9" ht="15">
      <c r="A690" s="193">
        <v>41503</v>
      </c>
      <c r="B690" s="70" t="s">
        <v>812</v>
      </c>
      <c r="C690" s="70" t="s">
        <v>831</v>
      </c>
      <c r="D690" s="194">
        <v>234107273</v>
      </c>
      <c r="E690" s="194">
        <v>142805437</v>
      </c>
      <c r="F690" s="194">
        <v>0</v>
      </c>
      <c r="G690" s="194">
        <v>91301836</v>
      </c>
      <c r="H690" s="194">
        <v>0</v>
      </c>
      <c r="I690" s="194">
        <v>0</v>
      </c>
    </row>
    <row r="691" spans="1:9" ht="15">
      <c r="A691" s="193">
        <v>41518</v>
      </c>
      <c r="B691" s="70" t="s">
        <v>812</v>
      </c>
      <c r="C691" s="70" t="s">
        <v>832</v>
      </c>
      <c r="D691" s="194">
        <v>60994347</v>
      </c>
      <c r="E691" s="194">
        <v>37206552</v>
      </c>
      <c r="F691" s="194">
        <v>0</v>
      </c>
      <c r="G691" s="194">
        <v>0</v>
      </c>
      <c r="H691" s="194">
        <v>23787795</v>
      </c>
      <c r="I691" s="194">
        <v>0</v>
      </c>
    </row>
    <row r="692" spans="1:9" ht="15">
      <c r="A692" s="193">
        <v>41524</v>
      </c>
      <c r="B692" s="70" t="s">
        <v>812</v>
      </c>
      <c r="C692" s="70" t="s">
        <v>833</v>
      </c>
      <c r="D692" s="194">
        <v>244578113</v>
      </c>
      <c r="E692" s="194">
        <v>149192649</v>
      </c>
      <c r="F692" s="194">
        <v>0</v>
      </c>
      <c r="G692" s="194">
        <v>95385464</v>
      </c>
      <c r="H692" s="194">
        <v>0</v>
      </c>
      <c r="I692" s="194">
        <v>0</v>
      </c>
    </row>
    <row r="693" spans="1:9" ht="15">
      <c r="A693" s="193">
        <v>41530</v>
      </c>
      <c r="B693" s="70" t="s">
        <v>812</v>
      </c>
      <c r="C693" s="70" t="s">
        <v>509</v>
      </c>
      <c r="D693" s="194">
        <v>144822652</v>
      </c>
      <c r="E693" s="194">
        <v>88341818</v>
      </c>
      <c r="F693" s="194">
        <v>0</v>
      </c>
      <c r="G693" s="194">
        <v>56480834</v>
      </c>
      <c r="H693" s="194">
        <v>0</v>
      </c>
      <c r="I693" s="194">
        <v>0</v>
      </c>
    </row>
    <row r="694" spans="1:9" ht="15">
      <c r="A694" s="193">
        <v>41548</v>
      </c>
      <c r="B694" s="70" t="s">
        <v>812</v>
      </c>
      <c r="C694" s="70" t="s">
        <v>834</v>
      </c>
      <c r="D694" s="194">
        <v>177090888</v>
      </c>
      <c r="E694" s="194">
        <v>108025442</v>
      </c>
      <c r="F694" s="194">
        <v>0</v>
      </c>
      <c r="G694" s="194">
        <v>69065446</v>
      </c>
      <c r="H694" s="194">
        <v>0</v>
      </c>
      <c r="I694" s="194">
        <v>0</v>
      </c>
    </row>
    <row r="695" spans="1:9" ht="15">
      <c r="A695" s="193">
        <v>41551</v>
      </c>
      <c r="B695" s="70" t="s">
        <v>812</v>
      </c>
      <c r="C695" s="70" t="s">
        <v>835</v>
      </c>
      <c r="D695" s="194">
        <v>1188167690</v>
      </c>
      <c r="E695" s="194">
        <v>724782291</v>
      </c>
      <c r="F695" s="194">
        <v>70000000</v>
      </c>
      <c r="G695" s="194">
        <v>393385399</v>
      </c>
      <c r="H695" s="194">
        <v>0</v>
      </c>
      <c r="I695" s="194">
        <v>0</v>
      </c>
    </row>
    <row r="696" spans="1:9" ht="15">
      <c r="A696" s="193">
        <v>41615</v>
      </c>
      <c r="B696" s="70" t="s">
        <v>812</v>
      </c>
      <c r="C696" s="70" t="s">
        <v>836</v>
      </c>
      <c r="D696" s="194">
        <v>154280760</v>
      </c>
      <c r="E696" s="194">
        <v>94111264</v>
      </c>
      <c r="F696" s="194">
        <v>0</v>
      </c>
      <c r="G696" s="194">
        <v>60169496</v>
      </c>
      <c r="H696" s="194">
        <v>0</v>
      </c>
      <c r="I696" s="194">
        <v>0</v>
      </c>
    </row>
    <row r="697" spans="1:9" ht="15">
      <c r="A697" s="193">
        <v>41660</v>
      </c>
      <c r="B697" s="70" t="s">
        <v>812</v>
      </c>
      <c r="C697" s="70" t="s">
        <v>837</v>
      </c>
      <c r="D697" s="194">
        <v>183192753</v>
      </c>
      <c r="E697" s="194">
        <v>111747579</v>
      </c>
      <c r="F697" s="194">
        <v>0</v>
      </c>
      <c r="G697" s="194">
        <v>71445174</v>
      </c>
      <c r="H697" s="194">
        <v>0</v>
      </c>
      <c r="I697" s="194">
        <v>0</v>
      </c>
    </row>
    <row r="698" spans="1:9" ht="15">
      <c r="A698" s="193">
        <v>41668</v>
      </c>
      <c r="B698" s="70" t="s">
        <v>812</v>
      </c>
      <c r="C698" s="70" t="s">
        <v>838</v>
      </c>
      <c r="D698" s="194">
        <v>347800959</v>
      </c>
      <c r="E698" s="194">
        <v>212158585</v>
      </c>
      <c r="F698" s="194">
        <v>0</v>
      </c>
      <c r="G698" s="194">
        <v>135642374</v>
      </c>
      <c r="H698" s="194">
        <v>0</v>
      </c>
      <c r="I698" s="194">
        <v>0</v>
      </c>
    </row>
    <row r="699" spans="1:9" ht="15">
      <c r="A699" s="193">
        <v>41676</v>
      </c>
      <c r="B699" s="70" t="s">
        <v>812</v>
      </c>
      <c r="C699" s="70" t="s">
        <v>455</v>
      </c>
      <c r="D699" s="194">
        <v>138037774</v>
      </c>
      <c r="E699" s="194">
        <v>84203042</v>
      </c>
      <c r="F699" s="194">
        <v>0</v>
      </c>
      <c r="G699" s="194">
        <v>53834732</v>
      </c>
      <c r="H699" s="194">
        <v>0</v>
      </c>
      <c r="I699" s="194">
        <v>0</v>
      </c>
    </row>
    <row r="700" spans="1:9" ht="15">
      <c r="A700" s="193">
        <v>41770</v>
      </c>
      <c r="B700" s="70" t="s">
        <v>812</v>
      </c>
      <c r="C700" s="70" t="s">
        <v>839</v>
      </c>
      <c r="D700" s="194">
        <v>234267623</v>
      </c>
      <c r="E700" s="194">
        <v>142903250</v>
      </c>
      <c r="F700" s="194">
        <v>0</v>
      </c>
      <c r="G700" s="194">
        <v>91364373</v>
      </c>
      <c r="H700" s="194">
        <v>0</v>
      </c>
      <c r="I700" s="194">
        <v>0</v>
      </c>
    </row>
    <row r="701" spans="1:9" ht="15">
      <c r="A701" s="193">
        <v>41791</v>
      </c>
      <c r="B701" s="70" t="s">
        <v>812</v>
      </c>
      <c r="C701" s="70" t="s">
        <v>840</v>
      </c>
      <c r="D701" s="194">
        <v>228602381</v>
      </c>
      <c r="E701" s="194">
        <v>139447452</v>
      </c>
      <c r="F701" s="194">
        <v>0</v>
      </c>
      <c r="G701" s="194">
        <v>89154929</v>
      </c>
      <c r="H701" s="194">
        <v>0</v>
      </c>
      <c r="I701" s="194">
        <v>0</v>
      </c>
    </row>
    <row r="702" spans="1:9" ht="15">
      <c r="A702" s="193">
        <v>41799</v>
      </c>
      <c r="B702" s="70" t="s">
        <v>812</v>
      </c>
      <c r="C702" s="70" t="s">
        <v>841</v>
      </c>
      <c r="D702" s="194">
        <v>243146332</v>
      </c>
      <c r="E702" s="194">
        <v>148319263</v>
      </c>
      <c r="F702" s="194">
        <v>0</v>
      </c>
      <c r="G702" s="194">
        <v>94827069</v>
      </c>
      <c r="H702" s="194">
        <v>0</v>
      </c>
      <c r="I702" s="194">
        <v>0</v>
      </c>
    </row>
    <row r="703" spans="1:9" ht="15">
      <c r="A703" s="193">
        <v>41801</v>
      </c>
      <c r="B703" s="70" t="s">
        <v>812</v>
      </c>
      <c r="C703" s="70" t="s">
        <v>842</v>
      </c>
      <c r="D703" s="194">
        <v>84821147</v>
      </c>
      <c r="E703" s="194">
        <v>51740900</v>
      </c>
      <c r="F703" s="194">
        <v>0</v>
      </c>
      <c r="G703" s="194">
        <v>0</v>
      </c>
      <c r="H703" s="194">
        <v>33080247</v>
      </c>
      <c r="I703" s="194">
        <v>0</v>
      </c>
    </row>
    <row r="704" spans="1:9" ht="15">
      <c r="A704" s="193">
        <v>41797</v>
      </c>
      <c r="B704" s="70" t="s">
        <v>812</v>
      </c>
      <c r="C704" s="70" t="s">
        <v>843</v>
      </c>
      <c r="D704" s="194">
        <v>76570885</v>
      </c>
      <c r="E704" s="194">
        <v>46708240</v>
      </c>
      <c r="F704" s="194">
        <v>0</v>
      </c>
      <c r="G704" s="194">
        <v>0</v>
      </c>
      <c r="H704" s="194">
        <v>29862645</v>
      </c>
      <c r="I704" s="194">
        <v>0</v>
      </c>
    </row>
    <row r="705" spans="1:9" ht="15">
      <c r="A705" s="193">
        <v>41807</v>
      </c>
      <c r="B705" s="70" t="s">
        <v>812</v>
      </c>
      <c r="C705" s="70" t="s">
        <v>844</v>
      </c>
      <c r="D705" s="194">
        <v>186539514</v>
      </c>
      <c r="E705" s="194">
        <v>113789104</v>
      </c>
      <c r="F705" s="194">
        <v>0</v>
      </c>
      <c r="G705" s="194">
        <v>72750410</v>
      </c>
      <c r="H705" s="194">
        <v>0</v>
      </c>
      <c r="I705" s="194">
        <v>0</v>
      </c>
    </row>
    <row r="706" spans="1:9" ht="15">
      <c r="A706" s="193">
        <v>41872</v>
      </c>
      <c r="B706" s="70" t="s">
        <v>812</v>
      </c>
      <c r="C706" s="70" t="s">
        <v>845</v>
      </c>
      <c r="D706" s="194">
        <v>86609912</v>
      </c>
      <c r="E706" s="194">
        <v>52832046</v>
      </c>
      <c r="F706" s="194">
        <v>0</v>
      </c>
      <c r="G706" s="194">
        <v>0</v>
      </c>
      <c r="H706" s="194">
        <v>33777866</v>
      </c>
      <c r="I706" s="194">
        <v>0</v>
      </c>
    </row>
    <row r="707" spans="1:9" ht="15">
      <c r="A707" s="193">
        <v>41885</v>
      </c>
      <c r="B707" s="70" t="s">
        <v>812</v>
      </c>
      <c r="C707" s="70" t="s">
        <v>846</v>
      </c>
      <c r="D707" s="194">
        <v>42773892</v>
      </c>
      <c r="E707" s="194">
        <v>26092074</v>
      </c>
      <c r="F707" s="194">
        <v>0</v>
      </c>
      <c r="G707" s="194">
        <v>0</v>
      </c>
      <c r="H707" s="194">
        <v>0</v>
      </c>
      <c r="I707" s="194">
        <v>16681818</v>
      </c>
    </row>
    <row r="708" spans="1:9" ht="15">
      <c r="A708" s="193">
        <v>47030</v>
      </c>
      <c r="B708" s="70" t="s">
        <v>847</v>
      </c>
      <c r="C708" s="70" t="s">
        <v>848</v>
      </c>
      <c r="D708" s="194">
        <v>304099233</v>
      </c>
      <c r="E708" s="194">
        <v>185500532</v>
      </c>
      <c r="F708" s="194">
        <v>1682000</v>
      </c>
      <c r="G708" s="194">
        <v>116916701</v>
      </c>
      <c r="H708" s="194">
        <v>0</v>
      </c>
      <c r="I708" s="194">
        <v>0</v>
      </c>
    </row>
    <row r="709" spans="1:9" ht="15">
      <c r="A709" s="193">
        <v>47053</v>
      </c>
      <c r="B709" s="70" t="s">
        <v>847</v>
      </c>
      <c r="C709" s="70" t="s">
        <v>849</v>
      </c>
      <c r="D709" s="194">
        <v>799437287</v>
      </c>
      <c r="E709" s="194">
        <v>487656745</v>
      </c>
      <c r="F709" s="194">
        <v>1682000</v>
      </c>
      <c r="G709" s="194">
        <v>310098542</v>
      </c>
      <c r="H709" s="194">
        <v>0</v>
      </c>
      <c r="I709" s="194">
        <v>0</v>
      </c>
    </row>
    <row r="710" spans="1:9" ht="15">
      <c r="A710" s="193">
        <v>47058</v>
      </c>
      <c r="B710" s="70" t="s">
        <v>847</v>
      </c>
      <c r="C710" s="70" t="s">
        <v>850</v>
      </c>
      <c r="D710" s="194">
        <v>590065983</v>
      </c>
      <c r="E710" s="194">
        <v>359940250</v>
      </c>
      <c r="F710" s="194">
        <v>0</v>
      </c>
      <c r="G710" s="194">
        <v>230125733</v>
      </c>
      <c r="H710" s="194">
        <v>0</v>
      </c>
      <c r="I710" s="194">
        <v>0</v>
      </c>
    </row>
    <row r="711" spans="1:9" ht="15">
      <c r="A711" s="193">
        <v>47161</v>
      </c>
      <c r="B711" s="70" t="s">
        <v>847</v>
      </c>
      <c r="C711" s="70" t="s">
        <v>851</v>
      </c>
      <c r="D711" s="194">
        <v>151322270</v>
      </c>
      <c r="E711" s="194">
        <v>92306585</v>
      </c>
      <c r="F711" s="194">
        <v>10822800</v>
      </c>
      <c r="G711" s="194">
        <v>0</v>
      </c>
      <c r="H711" s="194">
        <v>48192885</v>
      </c>
      <c r="I711" s="194">
        <v>0</v>
      </c>
    </row>
    <row r="712" spans="1:9" ht="15">
      <c r="A712" s="193">
        <v>47170</v>
      </c>
      <c r="B712" s="70" t="s">
        <v>847</v>
      </c>
      <c r="C712" s="70" t="s">
        <v>852</v>
      </c>
      <c r="D712" s="194">
        <v>423500103</v>
      </c>
      <c r="E712" s="194">
        <v>258335063</v>
      </c>
      <c r="F712" s="194">
        <v>1682000</v>
      </c>
      <c r="G712" s="194">
        <v>163483040</v>
      </c>
      <c r="H712" s="194">
        <v>0</v>
      </c>
      <c r="I712" s="194">
        <v>0</v>
      </c>
    </row>
    <row r="713" spans="1:9" ht="15">
      <c r="A713" s="193">
        <v>47189</v>
      </c>
      <c r="B713" s="70" t="s">
        <v>847</v>
      </c>
      <c r="C713" s="70" t="s">
        <v>853</v>
      </c>
      <c r="D713" s="194">
        <v>1363816462</v>
      </c>
      <c r="E713" s="194">
        <v>831928042</v>
      </c>
      <c r="F713" s="194">
        <v>70000000</v>
      </c>
      <c r="G713" s="194">
        <v>461888420</v>
      </c>
      <c r="H713" s="194">
        <v>0</v>
      </c>
      <c r="I713" s="194">
        <v>0</v>
      </c>
    </row>
    <row r="714" spans="1:9" ht="15">
      <c r="A714" s="193">
        <v>47205</v>
      </c>
      <c r="B714" s="70" t="s">
        <v>847</v>
      </c>
      <c r="C714" s="70" t="s">
        <v>208</v>
      </c>
      <c r="D714" s="194">
        <v>153321800</v>
      </c>
      <c r="E714" s="194">
        <v>93526298</v>
      </c>
      <c r="F714" s="194">
        <v>10822800</v>
      </c>
      <c r="G714" s="194">
        <v>0</v>
      </c>
      <c r="H714" s="194">
        <v>48972702</v>
      </c>
      <c r="I714" s="194">
        <v>0</v>
      </c>
    </row>
    <row r="715" spans="1:9" ht="15">
      <c r="A715" s="193">
        <v>47245</v>
      </c>
      <c r="B715" s="70" t="s">
        <v>847</v>
      </c>
      <c r="C715" s="70" t="s">
        <v>854</v>
      </c>
      <c r="D715" s="194">
        <v>1139748202</v>
      </c>
      <c r="E715" s="194">
        <v>695246403</v>
      </c>
      <c r="F715" s="194">
        <v>70000000</v>
      </c>
      <c r="G715" s="194">
        <v>374501799</v>
      </c>
      <c r="H715" s="194">
        <v>0</v>
      </c>
      <c r="I715" s="194">
        <v>0</v>
      </c>
    </row>
    <row r="716" spans="1:9" ht="15">
      <c r="A716" s="193">
        <v>47258</v>
      </c>
      <c r="B716" s="70" t="s">
        <v>847</v>
      </c>
      <c r="C716" s="70" t="s">
        <v>855</v>
      </c>
      <c r="D716" s="194">
        <v>307878410</v>
      </c>
      <c r="E716" s="194">
        <v>187805830</v>
      </c>
      <c r="F716" s="194">
        <v>1682000</v>
      </c>
      <c r="G716" s="194">
        <v>118390580</v>
      </c>
      <c r="H716" s="194">
        <v>0</v>
      </c>
      <c r="I716" s="194">
        <v>0</v>
      </c>
    </row>
    <row r="717" spans="1:9" ht="15">
      <c r="A717" s="193">
        <v>47268</v>
      </c>
      <c r="B717" s="70" t="s">
        <v>847</v>
      </c>
      <c r="C717" s="70" t="s">
        <v>856</v>
      </c>
      <c r="D717" s="194">
        <v>405264312</v>
      </c>
      <c r="E717" s="194">
        <v>247211230</v>
      </c>
      <c r="F717" s="194">
        <v>1682000</v>
      </c>
      <c r="G717" s="194">
        <v>156371082</v>
      </c>
      <c r="H717" s="194">
        <v>0</v>
      </c>
      <c r="I717" s="194">
        <v>0</v>
      </c>
    </row>
    <row r="718" spans="1:9" ht="15">
      <c r="A718" s="193">
        <v>47288</v>
      </c>
      <c r="B718" s="70" t="s">
        <v>847</v>
      </c>
      <c r="C718" s="70" t="s">
        <v>857</v>
      </c>
      <c r="D718" s="194">
        <v>841853962</v>
      </c>
      <c r="E718" s="194">
        <v>513530917</v>
      </c>
      <c r="F718" s="194">
        <v>71682000</v>
      </c>
      <c r="G718" s="194">
        <v>256641045</v>
      </c>
      <c r="H718" s="194">
        <v>0</v>
      </c>
      <c r="I718" s="194">
        <v>0</v>
      </c>
    </row>
    <row r="719" spans="1:9" ht="15">
      <c r="A719" s="193">
        <v>47318</v>
      </c>
      <c r="B719" s="70" t="s">
        <v>847</v>
      </c>
      <c r="C719" s="70" t="s">
        <v>858</v>
      </c>
      <c r="D719" s="194">
        <v>502654387</v>
      </c>
      <c r="E719" s="194">
        <v>306619176</v>
      </c>
      <c r="F719" s="194">
        <v>1682000</v>
      </c>
      <c r="G719" s="194">
        <v>194353211</v>
      </c>
      <c r="H719" s="194">
        <v>0</v>
      </c>
      <c r="I719" s="194">
        <v>0</v>
      </c>
    </row>
    <row r="720" spans="1:9" ht="15">
      <c r="A720" s="193">
        <v>47460</v>
      </c>
      <c r="B720" s="70" t="s">
        <v>847</v>
      </c>
      <c r="C720" s="70" t="s">
        <v>859</v>
      </c>
      <c r="D720" s="194">
        <v>457085178</v>
      </c>
      <c r="E720" s="194">
        <v>278821959</v>
      </c>
      <c r="F720" s="194">
        <v>0</v>
      </c>
      <c r="G720" s="194">
        <v>178263219</v>
      </c>
      <c r="H720" s="194">
        <v>0</v>
      </c>
      <c r="I720" s="194">
        <v>0</v>
      </c>
    </row>
    <row r="721" spans="1:9" ht="15">
      <c r="A721" s="193">
        <v>47541</v>
      </c>
      <c r="B721" s="70" t="s">
        <v>847</v>
      </c>
      <c r="C721" s="70" t="s">
        <v>860</v>
      </c>
      <c r="D721" s="194">
        <v>161822393</v>
      </c>
      <c r="E721" s="194">
        <v>98711660</v>
      </c>
      <c r="F721" s="194">
        <v>10822800</v>
      </c>
      <c r="G721" s="194">
        <v>52287933</v>
      </c>
      <c r="H721" s="194">
        <v>0</v>
      </c>
      <c r="I721" s="194">
        <v>0</v>
      </c>
    </row>
    <row r="722" spans="1:9" ht="15">
      <c r="A722" s="193">
        <v>47545</v>
      </c>
      <c r="B722" s="70" t="s">
        <v>847</v>
      </c>
      <c r="C722" s="70" t="s">
        <v>861</v>
      </c>
      <c r="D722" s="194">
        <v>454816847</v>
      </c>
      <c r="E722" s="194">
        <v>277438277</v>
      </c>
      <c r="F722" s="194">
        <v>1682000</v>
      </c>
      <c r="G722" s="194">
        <v>175696570</v>
      </c>
      <c r="H722" s="194">
        <v>0</v>
      </c>
      <c r="I722" s="194">
        <v>0</v>
      </c>
    </row>
    <row r="723" spans="1:9" ht="15">
      <c r="A723" s="193">
        <v>47551</v>
      </c>
      <c r="B723" s="70" t="s">
        <v>847</v>
      </c>
      <c r="C723" s="70" t="s">
        <v>862</v>
      </c>
      <c r="D723" s="194">
        <v>470057489</v>
      </c>
      <c r="E723" s="194">
        <v>286735068</v>
      </c>
      <c r="F723" s="194">
        <v>0</v>
      </c>
      <c r="G723" s="194">
        <v>183322421</v>
      </c>
      <c r="H723" s="194">
        <v>0</v>
      </c>
      <c r="I723" s="194">
        <v>0</v>
      </c>
    </row>
    <row r="724" spans="1:9" ht="15">
      <c r="A724" s="193">
        <v>47555</v>
      </c>
      <c r="B724" s="70" t="s">
        <v>847</v>
      </c>
      <c r="C724" s="70" t="s">
        <v>863</v>
      </c>
      <c r="D724" s="194">
        <v>1077224122</v>
      </c>
      <c r="E724" s="194">
        <v>657106714</v>
      </c>
      <c r="F724" s="194">
        <v>71682000</v>
      </c>
      <c r="G724" s="194">
        <v>348435408</v>
      </c>
      <c r="H724" s="194">
        <v>0</v>
      </c>
      <c r="I724" s="194">
        <v>0</v>
      </c>
    </row>
    <row r="725" spans="1:9" ht="15">
      <c r="A725" s="193">
        <v>47570</v>
      </c>
      <c r="B725" s="70" t="s">
        <v>847</v>
      </c>
      <c r="C725" s="70" t="s">
        <v>864</v>
      </c>
      <c r="D725" s="194">
        <v>579302590</v>
      </c>
      <c r="E725" s="194">
        <v>353374580</v>
      </c>
      <c r="F725" s="194">
        <v>1682000</v>
      </c>
      <c r="G725" s="194">
        <v>224246010</v>
      </c>
      <c r="H725" s="194">
        <v>0</v>
      </c>
      <c r="I725" s="194">
        <v>0</v>
      </c>
    </row>
    <row r="726" spans="1:9" ht="15">
      <c r="A726" s="193">
        <v>47605</v>
      </c>
      <c r="B726" s="70" t="s">
        <v>847</v>
      </c>
      <c r="C726" s="70" t="s">
        <v>865</v>
      </c>
      <c r="D726" s="194">
        <v>174047001</v>
      </c>
      <c r="E726" s="194">
        <v>106168671</v>
      </c>
      <c r="F726" s="194">
        <v>10822800</v>
      </c>
      <c r="G726" s="194">
        <v>57055530</v>
      </c>
      <c r="H726" s="194">
        <v>0</v>
      </c>
      <c r="I726" s="194">
        <v>0</v>
      </c>
    </row>
    <row r="727" spans="1:9" ht="15">
      <c r="A727" s="193">
        <v>47660</v>
      </c>
      <c r="B727" s="70" t="s">
        <v>847</v>
      </c>
      <c r="C727" s="70" t="s">
        <v>866</v>
      </c>
      <c r="D727" s="194">
        <v>396988061</v>
      </c>
      <c r="E727" s="194">
        <v>242162717</v>
      </c>
      <c r="F727" s="194">
        <v>10822800</v>
      </c>
      <c r="G727" s="194">
        <v>144002544</v>
      </c>
      <c r="H727" s="194">
        <v>0</v>
      </c>
      <c r="I727" s="194">
        <v>0</v>
      </c>
    </row>
    <row r="728" spans="1:9" ht="15">
      <c r="A728" s="193">
        <v>47675</v>
      </c>
      <c r="B728" s="70" t="s">
        <v>847</v>
      </c>
      <c r="C728" s="70" t="s">
        <v>513</v>
      </c>
      <c r="D728" s="194">
        <v>105979392</v>
      </c>
      <c r="E728" s="194">
        <v>64647429</v>
      </c>
      <c r="F728" s="194">
        <v>10822800</v>
      </c>
      <c r="G728" s="194">
        <v>0</v>
      </c>
      <c r="H728" s="194">
        <v>30509163</v>
      </c>
      <c r="I728" s="194">
        <v>0</v>
      </c>
    </row>
    <row r="729" spans="1:9" ht="15">
      <c r="A729" s="193">
        <v>47692</v>
      </c>
      <c r="B729" s="70" t="s">
        <v>847</v>
      </c>
      <c r="C729" s="70" t="s">
        <v>867</v>
      </c>
      <c r="D729" s="194">
        <v>350622566</v>
      </c>
      <c r="E729" s="194">
        <v>213879765</v>
      </c>
      <c r="F729" s="194">
        <v>1682000</v>
      </c>
      <c r="G729" s="194">
        <v>135060801</v>
      </c>
      <c r="H729" s="194">
        <v>0</v>
      </c>
      <c r="I729" s="194">
        <v>0</v>
      </c>
    </row>
    <row r="730" spans="1:9" ht="15">
      <c r="A730" s="193">
        <v>47703</v>
      </c>
      <c r="B730" s="70" t="s">
        <v>847</v>
      </c>
      <c r="C730" s="70" t="s">
        <v>868</v>
      </c>
      <c r="D730" s="194">
        <v>198065461</v>
      </c>
      <c r="E730" s="194">
        <v>120819931</v>
      </c>
      <c r="F730" s="194">
        <v>10822800</v>
      </c>
      <c r="G730" s="194">
        <v>66422730</v>
      </c>
      <c r="H730" s="194">
        <v>0</v>
      </c>
      <c r="I730" s="194">
        <v>0</v>
      </c>
    </row>
    <row r="731" spans="1:9" ht="15">
      <c r="A731" s="193">
        <v>47707</v>
      </c>
      <c r="B731" s="70" t="s">
        <v>847</v>
      </c>
      <c r="C731" s="70" t="s">
        <v>869</v>
      </c>
      <c r="D731" s="194">
        <v>554180511</v>
      </c>
      <c r="E731" s="194">
        <v>338050112</v>
      </c>
      <c r="F731" s="194">
        <v>1682000</v>
      </c>
      <c r="G731" s="194">
        <v>214448399</v>
      </c>
      <c r="H731" s="194">
        <v>0</v>
      </c>
      <c r="I731" s="194">
        <v>0</v>
      </c>
    </row>
    <row r="732" spans="1:9" ht="15">
      <c r="A732" s="193">
        <v>47720</v>
      </c>
      <c r="B732" s="70" t="s">
        <v>847</v>
      </c>
      <c r="C732" s="70" t="s">
        <v>870</v>
      </c>
      <c r="D732" s="194">
        <v>381679764</v>
      </c>
      <c r="E732" s="194">
        <v>232824656</v>
      </c>
      <c r="F732" s="194">
        <v>10822800</v>
      </c>
      <c r="G732" s="194">
        <v>138032308</v>
      </c>
      <c r="H732" s="194">
        <v>0</v>
      </c>
      <c r="I732" s="194">
        <v>0</v>
      </c>
    </row>
    <row r="733" spans="1:9" ht="15">
      <c r="A733" s="193">
        <v>47001</v>
      </c>
      <c r="B733" s="70" t="s">
        <v>847</v>
      </c>
      <c r="C733" s="70" t="s">
        <v>871</v>
      </c>
      <c r="D733" s="194">
        <v>3619327011</v>
      </c>
      <c r="E733" s="194">
        <v>2207789477</v>
      </c>
      <c r="F733" s="194">
        <v>70194400</v>
      </c>
      <c r="G733" s="194">
        <v>1341343134</v>
      </c>
      <c r="H733" s="194">
        <v>0</v>
      </c>
      <c r="I733" s="194">
        <v>0</v>
      </c>
    </row>
    <row r="734" spans="1:9" ht="15">
      <c r="A734" s="193">
        <v>47745</v>
      </c>
      <c r="B734" s="70" t="s">
        <v>847</v>
      </c>
      <c r="C734" s="70" t="s">
        <v>872</v>
      </c>
      <c r="D734" s="194">
        <v>611178314</v>
      </c>
      <c r="E734" s="194">
        <v>372818772</v>
      </c>
      <c r="F734" s="194">
        <v>0</v>
      </c>
      <c r="G734" s="194">
        <v>238359542</v>
      </c>
      <c r="H734" s="194">
        <v>0</v>
      </c>
      <c r="I734" s="194">
        <v>0</v>
      </c>
    </row>
    <row r="735" spans="1:9" ht="15">
      <c r="A735" s="193">
        <v>47798</v>
      </c>
      <c r="B735" s="70" t="s">
        <v>847</v>
      </c>
      <c r="C735" s="70" t="s">
        <v>873</v>
      </c>
      <c r="D735" s="194">
        <v>280942056</v>
      </c>
      <c r="E735" s="194">
        <v>171374654</v>
      </c>
      <c r="F735" s="194">
        <v>10822800</v>
      </c>
      <c r="G735" s="194">
        <v>98744602</v>
      </c>
      <c r="H735" s="194">
        <v>0</v>
      </c>
      <c r="I735" s="194">
        <v>0</v>
      </c>
    </row>
    <row r="736" spans="1:9" ht="15">
      <c r="A736" s="193">
        <v>47960</v>
      </c>
      <c r="B736" s="70" t="s">
        <v>847</v>
      </c>
      <c r="C736" s="70" t="s">
        <v>874</v>
      </c>
      <c r="D736" s="194">
        <v>196100996</v>
      </c>
      <c r="E736" s="194">
        <v>119621608</v>
      </c>
      <c r="F736" s="194">
        <v>10822800</v>
      </c>
      <c r="G736" s="194">
        <v>65656588</v>
      </c>
      <c r="H736" s="194">
        <v>0</v>
      </c>
      <c r="I736" s="194">
        <v>0</v>
      </c>
    </row>
    <row r="737" spans="1:9" ht="15">
      <c r="A737" s="193">
        <v>47980</v>
      </c>
      <c r="B737" s="70" t="s">
        <v>847</v>
      </c>
      <c r="C737" s="70" t="s">
        <v>875</v>
      </c>
      <c r="D737" s="194">
        <v>948643213</v>
      </c>
      <c r="E737" s="194">
        <v>578672360</v>
      </c>
      <c r="F737" s="194">
        <v>71682000</v>
      </c>
      <c r="G737" s="194">
        <v>298288853</v>
      </c>
      <c r="H737" s="194">
        <v>0</v>
      </c>
      <c r="I737" s="194">
        <v>0</v>
      </c>
    </row>
    <row r="738" spans="1:9" ht="15">
      <c r="A738" s="193">
        <v>50006</v>
      </c>
      <c r="B738" s="70" t="s">
        <v>876</v>
      </c>
      <c r="C738" s="70" t="s">
        <v>877</v>
      </c>
      <c r="D738" s="194">
        <v>343224630</v>
      </c>
      <c r="E738" s="194">
        <v>209367024</v>
      </c>
      <c r="F738" s="194">
        <v>0</v>
      </c>
      <c r="G738" s="194">
        <v>133857606</v>
      </c>
      <c r="H738" s="194">
        <v>0</v>
      </c>
      <c r="I738" s="194">
        <v>0</v>
      </c>
    </row>
    <row r="739" spans="1:9" ht="15">
      <c r="A739" s="193">
        <v>50110</v>
      </c>
      <c r="B739" s="70" t="s">
        <v>876</v>
      </c>
      <c r="C739" s="70" t="s">
        <v>878</v>
      </c>
      <c r="D739" s="194">
        <v>44440404</v>
      </c>
      <c r="E739" s="194">
        <v>27108646</v>
      </c>
      <c r="F739" s="194">
        <v>0</v>
      </c>
      <c r="G739" s="194">
        <v>0</v>
      </c>
      <c r="H739" s="194">
        <v>0</v>
      </c>
      <c r="I739" s="194">
        <v>17331758</v>
      </c>
    </row>
    <row r="740" spans="1:9" ht="15">
      <c r="A740" s="193">
        <v>50124</v>
      </c>
      <c r="B740" s="70" t="s">
        <v>876</v>
      </c>
      <c r="C740" s="70" t="s">
        <v>879</v>
      </c>
      <c r="D740" s="194">
        <v>48787322</v>
      </c>
      <c r="E740" s="194">
        <v>29760266</v>
      </c>
      <c r="F740" s="194">
        <v>0</v>
      </c>
      <c r="G740" s="194">
        <v>0</v>
      </c>
      <c r="H740" s="194">
        <v>0</v>
      </c>
      <c r="I740" s="194">
        <v>19027056</v>
      </c>
    </row>
    <row r="741" spans="1:9" ht="15">
      <c r="A741" s="193">
        <v>50150</v>
      </c>
      <c r="B741" s="70" t="s">
        <v>876</v>
      </c>
      <c r="C741" s="70" t="s">
        <v>880</v>
      </c>
      <c r="D741" s="194">
        <v>50838432</v>
      </c>
      <c r="E741" s="194">
        <v>31011444</v>
      </c>
      <c r="F741" s="194">
        <v>0</v>
      </c>
      <c r="G741" s="194">
        <v>0</v>
      </c>
      <c r="H741" s="194">
        <v>0</v>
      </c>
      <c r="I741" s="194">
        <v>19826988</v>
      </c>
    </row>
    <row r="742" spans="1:9" ht="15">
      <c r="A742" s="193">
        <v>50223</v>
      </c>
      <c r="B742" s="70" t="s">
        <v>876</v>
      </c>
      <c r="C742" s="70" t="s">
        <v>881</v>
      </c>
      <c r="D742" s="194">
        <v>47476159</v>
      </c>
      <c r="E742" s="194">
        <v>28960457</v>
      </c>
      <c r="F742" s="194">
        <v>0</v>
      </c>
      <c r="G742" s="194">
        <v>0</v>
      </c>
      <c r="H742" s="194">
        <v>0</v>
      </c>
      <c r="I742" s="194">
        <v>18515702</v>
      </c>
    </row>
    <row r="743" spans="1:9" ht="15">
      <c r="A743" s="193">
        <v>50226</v>
      </c>
      <c r="B743" s="70" t="s">
        <v>876</v>
      </c>
      <c r="C743" s="70" t="s">
        <v>882</v>
      </c>
      <c r="D743" s="194">
        <v>113870771</v>
      </c>
      <c r="E743" s="194">
        <v>69461170</v>
      </c>
      <c r="F743" s="194">
        <v>0</v>
      </c>
      <c r="G743" s="194">
        <v>0</v>
      </c>
      <c r="H743" s="194">
        <v>44409601</v>
      </c>
      <c r="I743" s="194">
        <v>0</v>
      </c>
    </row>
    <row r="744" spans="1:9" ht="15">
      <c r="A744" s="193">
        <v>50245</v>
      </c>
      <c r="B744" s="70" t="s">
        <v>876</v>
      </c>
      <c r="C744" s="70" t="s">
        <v>883</v>
      </c>
      <c r="D744" s="194">
        <v>13379429</v>
      </c>
      <c r="E744" s="194">
        <v>8161452</v>
      </c>
      <c r="F744" s="194">
        <v>0</v>
      </c>
      <c r="G744" s="194">
        <v>0</v>
      </c>
      <c r="H744" s="194">
        <v>0</v>
      </c>
      <c r="I744" s="194">
        <v>5217977</v>
      </c>
    </row>
    <row r="745" spans="1:9" ht="15">
      <c r="A745" s="193">
        <v>50251</v>
      </c>
      <c r="B745" s="70" t="s">
        <v>876</v>
      </c>
      <c r="C745" s="70" t="s">
        <v>884</v>
      </c>
      <c r="D745" s="194">
        <v>80047219</v>
      </c>
      <c r="E745" s="194">
        <v>48828804</v>
      </c>
      <c r="F745" s="194">
        <v>0</v>
      </c>
      <c r="G745" s="194">
        <v>0</v>
      </c>
      <c r="H745" s="194">
        <v>31218415</v>
      </c>
      <c r="I745" s="194">
        <v>0</v>
      </c>
    </row>
    <row r="746" spans="1:9" ht="15">
      <c r="A746" s="193">
        <v>50270</v>
      </c>
      <c r="B746" s="70" t="s">
        <v>876</v>
      </c>
      <c r="C746" s="70" t="s">
        <v>885</v>
      </c>
      <c r="D746" s="194">
        <v>39027896</v>
      </c>
      <c r="E746" s="194">
        <v>23807017</v>
      </c>
      <c r="F746" s="194">
        <v>0</v>
      </c>
      <c r="G746" s="194">
        <v>0</v>
      </c>
      <c r="H746" s="194">
        <v>0</v>
      </c>
      <c r="I746" s="194">
        <v>15220879</v>
      </c>
    </row>
    <row r="747" spans="1:9" ht="15">
      <c r="A747" s="193">
        <v>50287</v>
      </c>
      <c r="B747" s="70" t="s">
        <v>876</v>
      </c>
      <c r="C747" s="70" t="s">
        <v>886</v>
      </c>
      <c r="D747" s="194">
        <v>134176787</v>
      </c>
      <c r="E747" s="194">
        <v>81847840</v>
      </c>
      <c r="F747" s="194">
        <v>0</v>
      </c>
      <c r="G747" s="194">
        <v>52328947</v>
      </c>
      <c r="H747" s="194">
        <v>0</v>
      </c>
      <c r="I747" s="194">
        <v>0</v>
      </c>
    </row>
    <row r="748" spans="1:9" ht="15">
      <c r="A748" s="193">
        <v>50313</v>
      </c>
      <c r="B748" s="70" t="s">
        <v>876</v>
      </c>
      <c r="C748" s="70" t="s">
        <v>221</v>
      </c>
      <c r="D748" s="194">
        <v>440689484</v>
      </c>
      <c r="E748" s="194">
        <v>268820585</v>
      </c>
      <c r="F748" s="194">
        <v>70000000</v>
      </c>
      <c r="G748" s="194">
        <v>101868899</v>
      </c>
      <c r="H748" s="194">
        <v>0</v>
      </c>
      <c r="I748" s="194">
        <v>0</v>
      </c>
    </row>
    <row r="749" spans="1:9" ht="15">
      <c r="A749" s="193">
        <v>50318</v>
      </c>
      <c r="B749" s="70" t="s">
        <v>876</v>
      </c>
      <c r="C749" s="70" t="s">
        <v>858</v>
      </c>
      <c r="D749" s="194">
        <v>42858123</v>
      </c>
      <c r="E749" s="194">
        <v>26143455</v>
      </c>
      <c r="F749" s="194">
        <v>0</v>
      </c>
      <c r="G749" s="194">
        <v>0</v>
      </c>
      <c r="H749" s="194">
        <v>0</v>
      </c>
      <c r="I749" s="194">
        <v>16714668</v>
      </c>
    </row>
    <row r="750" spans="1:9" ht="15">
      <c r="A750" s="193">
        <v>50350</v>
      </c>
      <c r="B750" s="70" t="s">
        <v>876</v>
      </c>
      <c r="C750" s="70" t="s">
        <v>887</v>
      </c>
      <c r="D750" s="194">
        <v>884265566</v>
      </c>
      <c r="E750" s="194">
        <v>539401995</v>
      </c>
      <c r="F750" s="194">
        <v>0</v>
      </c>
      <c r="G750" s="194">
        <v>344863571</v>
      </c>
      <c r="H750" s="194">
        <v>0</v>
      </c>
      <c r="I750" s="194">
        <v>0</v>
      </c>
    </row>
    <row r="751" spans="1:9" ht="15">
      <c r="A751" s="193">
        <v>50370</v>
      </c>
      <c r="B751" s="70" t="s">
        <v>876</v>
      </c>
      <c r="C751" s="70" t="s">
        <v>888</v>
      </c>
      <c r="D751" s="194">
        <v>221785269</v>
      </c>
      <c r="E751" s="194">
        <v>135289014</v>
      </c>
      <c r="F751" s="194">
        <v>0</v>
      </c>
      <c r="G751" s="194">
        <v>86496255</v>
      </c>
      <c r="H751" s="194">
        <v>0</v>
      </c>
      <c r="I751" s="194">
        <v>0</v>
      </c>
    </row>
    <row r="752" spans="1:9" ht="15">
      <c r="A752" s="193">
        <v>50400</v>
      </c>
      <c r="B752" s="70" t="s">
        <v>876</v>
      </c>
      <c r="C752" s="70" t="s">
        <v>889</v>
      </c>
      <c r="D752" s="194">
        <v>105930215</v>
      </c>
      <c r="E752" s="194">
        <v>64617431</v>
      </c>
      <c r="F752" s="194">
        <v>0</v>
      </c>
      <c r="G752" s="194">
        <v>0</v>
      </c>
      <c r="H752" s="194">
        <v>41312784</v>
      </c>
      <c r="I752" s="194">
        <v>0</v>
      </c>
    </row>
    <row r="753" spans="1:9" ht="15">
      <c r="A753" s="193">
        <v>50325</v>
      </c>
      <c r="B753" s="70" t="s">
        <v>876</v>
      </c>
      <c r="C753" s="70" t="s">
        <v>890</v>
      </c>
      <c r="D753" s="194">
        <v>397051480</v>
      </c>
      <c r="E753" s="194">
        <v>242201403</v>
      </c>
      <c r="F753" s="194">
        <v>0</v>
      </c>
      <c r="G753" s="194">
        <v>154850077</v>
      </c>
      <c r="H753" s="194">
        <v>0</v>
      </c>
      <c r="I753" s="194">
        <v>0</v>
      </c>
    </row>
    <row r="754" spans="1:9" ht="15">
      <c r="A754" s="193">
        <v>50330</v>
      </c>
      <c r="B754" s="70" t="s">
        <v>876</v>
      </c>
      <c r="C754" s="70" t="s">
        <v>891</v>
      </c>
      <c r="D754" s="194">
        <v>352436857</v>
      </c>
      <c r="E754" s="194">
        <v>214986483</v>
      </c>
      <c r="F754" s="194">
        <v>0</v>
      </c>
      <c r="G754" s="194">
        <v>137450374</v>
      </c>
      <c r="H754" s="194">
        <v>0</v>
      </c>
      <c r="I754" s="194">
        <v>0</v>
      </c>
    </row>
    <row r="755" spans="1:9" ht="15">
      <c r="A755" s="193">
        <v>50450</v>
      </c>
      <c r="B755" s="70" t="s">
        <v>876</v>
      </c>
      <c r="C755" s="70" t="s">
        <v>892</v>
      </c>
      <c r="D755" s="194">
        <v>512788159</v>
      </c>
      <c r="E755" s="194">
        <v>312800777</v>
      </c>
      <c r="F755" s="194">
        <v>0</v>
      </c>
      <c r="G755" s="194">
        <v>199987382</v>
      </c>
      <c r="H755" s="194">
        <v>0</v>
      </c>
      <c r="I755" s="194">
        <v>0</v>
      </c>
    </row>
    <row r="756" spans="1:9" ht="15">
      <c r="A756" s="193">
        <v>50568</v>
      </c>
      <c r="B756" s="70" t="s">
        <v>876</v>
      </c>
      <c r="C756" s="70" t="s">
        <v>893</v>
      </c>
      <c r="D756" s="194">
        <v>448397113</v>
      </c>
      <c r="E756" s="194">
        <v>273522239</v>
      </c>
      <c r="F756" s="194">
        <v>0</v>
      </c>
      <c r="G756" s="194">
        <v>174874874</v>
      </c>
      <c r="H756" s="194">
        <v>0</v>
      </c>
      <c r="I756" s="194">
        <v>0</v>
      </c>
    </row>
    <row r="757" spans="1:9" ht="15">
      <c r="A757" s="193">
        <v>50577</v>
      </c>
      <c r="B757" s="70" t="s">
        <v>876</v>
      </c>
      <c r="C757" s="70" t="s">
        <v>894</v>
      </c>
      <c r="D757" s="194">
        <v>200742312</v>
      </c>
      <c r="E757" s="194">
        <v>122452810</v>
      </c>
      <c r="F757" s="194">
        <v>0</v>
      </c>
      <c r="G757" s="194">
        <v>78289502</v>
      </c>
      <c r="H757" s="194">
        <v>0</v>
      </c>
      <c r="I757" s="194">
        <v>0</v>
      </c>
    </row>
    <row r="758" spans="1:9" ht="15">
      <c r="A758" s="193">
        <v>50573</v>
      </c>
      <c r="B758" s="70" t="s">
        <v>876</v>
      </c>
      <c r="C758" s="70" t="s">
        <v>895</v>
      </c>
      <c r="D758" s="194">
        <v>297772297</v>
      </c>
      <c r="E758" s="194">
        <v>181641101</v>
      </c>
      <c r="F758" s="194">
        <v>0</v>
      </c>
      <c r="G758" s="194">
        <v>116131196</v>
      </c>
      <c r="H758" s="194">
        <v>0</v>
      </c>
      <c r="I758" s="194">
        <v>0</v>
      </c>
    </row>
    <row r="759" spans="1:9" ht="15">
      <c r="A759" s="193">
        <v>50590</v>
      </c>
      <c r="B759" s="70" t="s">
        <v>876</v>
      </c>
      <c r="C759" s="70" t="s">
        <v>531</v>
      </c>
      <c r="D759" s="194">
        <v>589697050</v>
      </c>
      <c r="E759" s="194">
        <v>359715201</v>
      </c>
      <c r="F759" s="194">
        <v>0</v>
      </c>
      <c r="G759" s="194">
        <v>229981850</v>
      </c>
      <c r="H759" s="194">
        <v>0</v>
      </c>
      <c r="I759" s="194">
        <v>0</v>
      </c>
    </row>
    <row r="760" spans="1:9" ht="15">
      <c r="A760" s="193">
        <v>50606</v>
      </c>
      <c r="B760" s="70" t="s">
        <v>876</v>
      </c>
      <c r="C760" s="70" t="s">
        <v>896</v>
      </c>
      <c r="D760" s="194">
        <v>48563112</v>
      </c>
      <c r="E760" s="194">
        <v>29623498</v>
      </c>
      <c r="F760" s="194">
        <v>0</v>
      </c>
      <c r="G760" s="194">
        <v>0</v>
      </c>
      <c r="H760" s="194">
        <v>0</v>
      </c>
      <c r="I760" s="194">
        <v>18939614</v>
      </c>
    </row>
    <row r="761" spans="1:9" ht="15">
      <c r="A761" s="193">
        <v>50680</v>
      </c>
      <c r="B761" s="70" t="s">
        <v>876</v>
      </c>
      <c r="C761" s="70" t="s">
        <v>897</v>
      </c>
      <c r="D761" s="194">
        <v>95960655</v>
      </c>
      <c r="E761" s="194">
        <v>58536000</v>
      </c>
      <c r="F761" s="194">
        <v>0</v>
      </c>
      <c r="G761" s="194">
        <v>0</v>
      </c>
      <c r="H761" s="194">
        <v>37424655</v>
      </c>
      <c r="I761" s="194">
        <v>0</v>
      </c>
    </row>
    <row r="762" spans="1:9" ht="15">
      <c r="A762" s="193">
        <v>50683</v>
      </c>
      <c r="B762" s="70" t="s">
        <v>876</v>
      </c>
      <c r="C762" s="70" t="s">
        <v>898</v>
      </c>
      <c r="D762" s="194">
        <v>121816832</v>
      </c>
      <c r="E762" s="194">
        <v>74308268</v>
      </c>
      <c r="F762" s="194">
        <v>0</v>
      </c>
      <c r="G762" s="194">
        <v>0</v>
      </c>
      <c r="H762" s="194">
        <v>47508564</v>
      </c>
      <c r="I762" s="194">
        <v>0</v>
      </c>
    </row>
    <row r="763" spans="1:9" ht="15">
      <c r="A763" s="193">
        <v>50686</v>
      </c>
      <c r="B763" s="70" t="s">
        <v>876</v>
      </c>
      <c r="C763" s="70" t="s">
        <v>899</v>
      </c>
      <c r="D763" s="194">
        <v>18937330</v>
      </c>
      <c r="E763" s="194">
        <v>11551771</v>
      </c>
      <c r="F763" s="194">
        <v>0</v>
      </c>
      <c r="G763" s="194">
        <v>0</v>
      </c>
      <c r="H763" s="194">
        <v>0</v>
      </c>
      <c r="I763" s="194">
        <v>7385559</v>
      </c>
    </row>
    <row r="764" spans="1:9" ht="15">
      <c r="A764" s="193">
        <v>50689</v>
      </c>
      <c r="B764" s="70" t="s">
        <v>876</v>
      </c>
      <c r="C764" s="70" t="s">
        <v>614</v>
      </c>
      <c r="D764" s="194">
        <v>172084082</v>
      </c>
      <c r="E764" s="194">
        <v>104971290</v>
      </c>
      <c r="F764" s="194">
        <v>0</v>
      </c>
      <c r="G764" s="194">
        <v>67112792</v>
      </c>
      <c r="H764" s="194">
        <v>0</v>
      </c>
      <c r="I764" s="194">
        <v>0</v>
      </c>
    </row>
    <row r="765" spans="1:9" ht="15">
      <c r="A765" s="193">
        <v>50001</v>
      </c>
      <c r="B765" s="70" t="s">
        <v>876</v>
      </c>
      <c r="C765" s="70" t="s">
        <v>900</v>
      </c>
      <c r="D765" s="194">
        <v>1771381872</v>
      </c>
      <c r="E765" s="194">
        <v>1080542942</v>
      </c>
      <c r="F765" s="194">
        <v>70194400</v>
      </c>
      <c r="G765" s="194">
        <v>620644530</v>
      </c>
      <c r="H765" s="194">
        <v>0</v>
      </c>
      <c r="I765" s="194">
        <v>0</v>
      </c>
    </row>
    <row r="766" spans="1:9" ht="15">
      <c r="A766" s="193">
        <v>50711</v>
      </c>
      <c r="B766" s="70" t="s">
        <v>876</v>
      </c>
      <c r="C766" s="70" t="s">
        <v>901</v>
      </c>
      <c r="D766" s="194">
        <v>391527037</v>
      </c>
      <c r="E766" s="194">
        <v>238831493</v>
      </c>
      <c r="F766" s="194">
        <v>0</v>
      </c>
      <c r="G766" s="194">
        <v>152695544</v>
      </c>
      <c r="H766" s="194">
        <v>0</v>
      </c>
      <c r="I766" s="194">
        <v>0</v>
      </c>
    </row>
    <row r="767" spans="1:9" ht="15">
      <c r="A767" s="193">
        <v>52019</v>
      </c>
      <c r="B767" s="70" t="s">
        <v>242</v>
      </c>
      <c r="C767" s="70" t="s">
        <v>676</v>
      </c>
      <c r="D767" s="194">
        <v>213334759</v>
      </c>
      <c r="E767" s="194">
        <v>130134203</v>
      </c>
      <c r="F767" s="194">
        <v>0</v>
      </c>
      <c r="G767" s="194">
        <v>83200556</v>
      </c>
      <c r="H767" s="194">
        <v>0</v>
      </c>
      <c r="I767" s="194">
        <v>0</v>
      </c>
    </row>
    <row r="768" spans="1:9" ht="15">
      <c r="A768" s="193">
        <v>52022</v>
      </c>
      <c r="B768" s="70" t="s">
        <v>242</v>
      </c>
      <c r="C768" s="70" t="s">
        <v>902</v>
      </c>
      <c r="D768" s="194">
        <v>53599542</v>
      </c>
      <c r="E768" s="194">
        <v>32695721</v>
      </c>
      <c r="F768" s="194">
        <v>0</v>
      </c>
      <c r="G768" s="194">
        <v>0</v>
      </c>
      <c r="H768" s="194">
        <v>20903821</v>
      </c>
      <c r="I768" s="194">
        <v>0</v>
      </c>
    </row>
    <row r="769" spans="1:9" ht="15">
      <c r="A769" s="193">
        <v>52036</v>
      </c>
      <c r="B769" s="70" t="s">
        <v>242</v>
      </c>
      <c r="C769" s="70" t="s">
        <v>903</v>
      </c>
      <c r="D769" s="194">
        <v>83291380</v>
      </c>
      <c r="E769" s="194">
        <v>50807742</v>
      </c>
      <c r="F769" s="194">
        <v>0</v>
      </c>
      <c r="G769" s="194">
        <v>0</v>
      </c>
      <c r="H769" s="194">
        <v>32483638</v>
      </c>
      <c r="I769" s="194">
        <v>0</v>
      </c>
    </row>
    <row r="770" spans="1:9" ht="15">
      <c r="A770" s="193">
        <v>52051</v>
      </c>
      <c r="B770" s="70" t="s">
        <v>242</v>
      </c>
      <c r="C770" s="70" t="s">
        <v>904</v>
      </c>
      <c r="D770" s="194">
        <v>135650039</v>
      </c>
      <c r="E770" s="194">
        <v>82746524</v>
      </c>
      <c r="F770" s="194">
        <v>0</v>
      </c>
      <c r="G770" s="194">
        <v>52903515</v>
      </c>
      <c r="H770" s="194">
        <v>0</v>
      </c>
      <c r="I770" s="194">
        <v>0</v>
      </c>
    </row>
    <row r="771" spans="1:9" ht="15">
      <c r="A771" s="193">
        <v>52079</v>
      </c>
      <c r="B771" s="70" t="s">
        <v>242</v>
      </c>
      <c r="C771" s="70" t="s">
        <v>905</v>
      </c>
      <c r="D771" s="194">
        <v>919324773</v>
      </c>
      <c r="E771" s="194">
        <v>560788112</v>
      </c>
      <c r="F771" s="194">
        <v>0</v>
      </c>
      <c r="G771" s="194">
        <v>358536661</v>
      </c>
      <c r="H771" s="194">
        <v>0</v>
      </c>
      <c r="I771" s="194">
        <v>0</v>
      </c>
    </row>
    <row r="772" spans="1:9" ht="15">
      <c r="A772" s="193">
        <v>52083</v>
      </c>
      <c r="B772" s="70" t="s">
        <v>242</v>
      </c>
      <c r="C772" s="70" t="s">
        <v>377</v>
      </c>
      <c r="D772" s="194">
        <v>39199309</v>
      </c>
      <c r="E772" s="194">
        <v>23911578</v>
      </c>
      <c r="F772" s="194">
        <v>0</v>
      </c>
      <c r="G772" s="194">
        <v>0</v>
      </c>
      <c r="H772" s="194">
        <v>0</v>
      </c>
      <c r="I772" s="194">
        <v>15287731</v>
      </c>
    </row>
    <row r="773" spans="1:9" ht="15">
      <c r="A773" s="193">
        <v>52110</v>
      </c>
      <c r="B773" s="70" t="s">
        <v>242</v>
      </c>
      <c r="C773" s="70" t="s">
        <v>906</v>
      </c>
      <c r="D773" s="194">
        <v>338812861</v>
      </c>
      <c r="E773" s="194">
        <v>206675845</v>
      </c>
      <c r="F773" s="194">
        <v>0</v>
      </c>
      <c r="G773" s="194">
        <v>132137016</v>
      </c>
      <c r="H773" s="194">
        <v>0</v>
      </c>
      <c r="I773" s="194">
        <v>0</v>
      </c>
    </row>
    <row r="774" spans="1:9" ht="15">
      <c r="A774" s="193">
        <v>52240</v>
      </c>
      <c r="B774" s="70" t="s">
        <v>242</v>
      </c>
      <c r="C774" s="70" t="s">
        <v>907</v>
      </c>
      <c r="D774" s="194">
        <v>149448793</v>
      </c>
      <c r="E774" s="194">
        <v>91163764</v>
      </c>
      <c r="F774" s="194">
        <v>0</v>
      </c>
      <c r="G774" s="194">
        <v>58285029</v>
      </c>
      <c r="H774" s="194">
        <v>0</v>
      </c>
      <c r="I774" s="194">
        <v>0</v>
      </c>
    </row>
    <row r="775" spans="1:9" ht="15">
      <c r="A775" s="193">
        <v>52203</v>
      </c>
      <c r="B775" s="70" t="s">
        <v>242</v>
      </c>
      <c r="C775" s="70" t="s">
        <v>908</v>
      </c>
      <c r="D775" s="194">
        <v>130645489</v>
      </c>
      <c r="E775" s="194">
        <v>79693748</v>
      </c>
      <c r="F775" s="194">
        <v>0</v>
      </c>
      <c r="G775" s="194">
        <v>50951741</v>
      </c>
      <c r="H775" s="194">
        <v>0</v>
      </c>
      <c r="I775" s="194">
        <v>0</v>
      </c>
    </row>
    <row r="776" spans="1:9" ht="15">
      <c r="A776" s="193">
        <v>52207</v>
      </c>
      <c r="B776" s="70" t="s">
        <v>242</v>
      </c>
      <c r="C776" s="70" t="s">
        <v>909</v>
      </c>
      <c r="D776" s="194">
        <v>132029916</v>
      </c>
      <c r="E776" s="194">
        <v>80538249</v>
      </c>
      <c r="F776" s="194">
        <v>0</v>
      </c>
      <c r="G776" s="194">
        <v>51491667</v>
      </c>
      <c r="H776" s="194">
        <v>0</v>
      </c>
      <c r="I776" s="194">
        <v>0</v>
      </c>
    </row>
    <row r="777" spans="1:9" ht="15">
      <c r="A777" s="193">
        <v>52210</v>
      </c>
      <c r="B777" s="70" t="s">
        <v>242</v>
      </c>
      <c r="C777" s="70" t="s">
        <v>910</v>
      </c>
      <c r="D777" s="194">
        <v>130722462</v>
      </c>
      <c r="E777" s="194">
        <v>79740702</v>
      </c>
      <c r="F777" s="194">
        <v>0</v>
      </c>
      <c r="G777" s="194">
        <v>50981760</v>
      </c>
      <c r="H777" s="194">
        <v>0</v>
      </c>
      <c r="I777" s="194">
        <v>0</v>
      </c>
    </row>
    <row r="778" spans="1:9" ht="15">
      <c r="A778" s="193">
        <v>52215</v>
      </c>
      <c r="B778" s="70" t="s">
        <v>242</v>
      </c>
      <c r="C778" s="70" t="s">
        <v>338</v>
      </c>
      <c r="D778" s="194">
        <v>227903613</v>
      </c>
      <c r="E778" s="194">
        <v>139021204</v>
      </c>
      <c r="F778" s="194">
        <v>0</v>
      </c>
      <c r="G778" s="194">
        <v>88882409</v>
      </c>
      <c r="H778" s="194">
        <v>0</v>
      </c>
      <c r="I778" s="194">
        <v>0</v>
      </c>
    </row>
    <row r="779" spans="1:9" ht="15">
      <c r="A779" s="193">
        <v>52224</v>
      </c>
      <c r="B779" s="70" t="s">
        <v>242</v>
      </c>
      <c r="C779" s="70" t="s">
        <v>911</v>
      </c>
      <c r="D779" s="194">
        <v>135315750</v>
      </c>
      <c r="E779" s="194">
        <v>82542608</v>
      </c>
      <c r="F779" s="194">
        <v>0</v>
      </c>
      <c r="G779" s="194">
        <v>52773143</v>
      </c>
      <c r="H779" s="194">
        <v>0</v>
      </c>
      <c r="I779" s="194">
        <v>0</v>
      </c>
    </row>
    <row r="780" spans="1:9" ht="15">
      <c r="A780" s="193">
        <v>52227</v>
      </c>
      <c r="B780" s="70" t="s">
        <v>242</v>
      </c>
      <c r="C780" s="70" t="s">
        <v>912</v>
      </c>
      <c r="D780" s="194">
        <v>349807194</v>
      </c>
      <c r="E780" s="194">
        <v>213382388</v>
      </c>
      <c r="F780" s="194">
        <v>0</v>
      </c>
      <c r="G780" s="194">
        <v>136424806</v>
      </c>
      <c r="H780" s="194">
        <v>0</v>
      </c>
      <c r="I780" s="194">
        <v>0</v>
      </c>
    </row>
    <row r="781" spans="1:9" ht="15">
      <c r="A781" s="193">
        <v>52233</v>
      </c>
      <c r="B781" s="70" t="s">
        <v>242</v>
      </c>
      <c r="C781" s="70" t="s">
        <v>913</v>
      </c>
      <c r="D781" s="194">
        <v>377824257</v>
      </c>
      <c r="E781" s="194">
        <v>230472797</v>
      </c>
      <c r="F781" s="194">
        <v>0</v>
      </c>
      <c r="G781" s="194">
        <v>147351460</v>
      </c>
      <c r="H781" s="194">
        <v>0</v>
      </c>
      <c r="I781" s="194">
        <v>0</v>
      </c>
    </row>
    <row r="782" spans="1:9" ht="15">
      <c r="A782" s="193">
        <v>52250</v>
      </c>
      <c r="B782" s="70" t="s">
        <v>242</v>
      </c>
      <c r="C782" s="70" t="s">
        <v>914</v>
      </c>
      <c r="D782" s="194">
        <v>906577348</v>
      </c>
      <c r="E782" s="194">
        <v>553012182</v>
      </c>
      <c r="F782" s="194">
        <v>0</v>
      </c>
      <c r="G782" s="194">
        <v>353565166</v>
      </c>
      <c r="H782" s="194">
        <v>0</v>
      </c>
      <c r="I782" s="194">
        <v>0</v>
      </c>
    </row>
    <row r="783" spans="1:9" ht="15">
      <c r="A783" s="193">
        <v>52254</v>
      </c>
      <c r="B783" s="70" t="s">
        <v>242</v>
      </c>
      <c r="C783" s="70" t="s">
        <v>915</v>
      </c>
      <c r="D783" s="194">
        <v>88499258</v>
      </c>
      <c r="E783" s="194">
        <v>53984547</v>
      </c>
      <c r="F783" s="194">
        <v>0</v>
      </c>
      <c r="G783" s="194">
        <v>0</v>
      </c>
      <c r="H783" s="194">
        <v>34514711</v>
      </c>
      <c r="I783" s="194">
        <v>0</v>
      </c>
    </row>
    <row r="784" spans="1:9" ht="15">
      <c r="A784" s="193">
        <v>52256</v>
      </c>
      <c r="B784" s="70" t="s">
        <v>242</v>
      </c>
      <c r="C784" s="70" t="s">
        <v>916</v>
      </c>
      <c r="D784" s="194">
        <v>253776214</v>
      </c>
      <c r="E784" s="194">
        <v>154803491</v>
      </c>
      <c r="F784" s="194">
        <v>0</v>
      </c>
      <c r="G784" s="194">
        <v>98972723</v>
      </c>
      <c r="H784" s="194">
        <v>0</v>
      </c>
      <c r="I784" s="194">
        <v>0</v>
      </c>
    </row>
    <row r="785" spans="1:9" ht="15">
      <c r="A785" s="193">
        <v>52258</v>
      </c>
      <c r="B785" s="70" t="s">
        <v>242</v>
      </c>
      <c r="C785" s="70" t="s">
        <v>917</v>
      </c>
      <c r="D785" s="194">
        <v>172951640</v>
      </c>
      <c r="E785" s="194">
        <v>105500500</v>
      </c>
      <c r="F785" s="194">
        <v>0</v>
      </c>
      <c r="G785" s="194">
        <v>67451140</v>
      </c>
      <c r="H785" s="194">
        <v>0</v>
      </c>
      <c r="I785" s="194">
        <v>0</v>
      </c>
    </row>
    <row r="786" spans="1:9" ht="15">
      <c r="A786" s="193">
        <v>52260</v>
      </c>
      <c r="B786" s="70" t="s">
        <v>242</v>
      </c>
      <c r="C786" s="70" t="s">
        <v>562</v>
      </c>
      <c r="D786" s="194">
        <v>143300155</v>
      </c>
      <c r="E786" s="194">
        <v>87413095</v>
      </c>
      <c r="F786" s="194">
        <v>0</v>
      </c>
      <c r="G786" s="194">
        <v>55887060</v>
      </c>
      <c r="H786" s="194">
        <v>0</v>
      </c>
      <c r="I786" s="194">
        <v>0</v>
      </c>
    </row>
    <row r="787" spans="1:9" ht="15">
      <c r="A787" s="193">
        <v>52520</v>
      </c>
      <c r="B787" s="70" t="s">
        <v>242</v>
      </c>
      <c r="C787" s="70" t="s">
        <v>918</v>
      </c>
      <c r="D787" s="194">
        <v>321224763</v>
      </c>
      <c r="E787" s="194">
        <v>195947105</v>
      </c>
      <c r="F787" s="194">
        <v>0</v>
      </c>
      <c r="G787" s="194">
        <v>125277658</v>
      </c>
      <c r="H787" s="194">
        <v>0</v>
      </c>
      <c r="I787" s="194">
        <v>0</v>
      </c>
    </row>
    <row r="788" spans="1:9" ht="15">
      <c r="A788" s="193">
        <v>52287</v>
      </c>
      <c r="B788" s="70" t="s">
        <v>242</v>
      </c>
      <c r="C788" s="70" t="s">
        <v>919</v>
      </c>
      <c r="D788" s="194">
        <v>105006011</v>
      </c>
      <c r="E788" s="194">
        <v>64053667</v>
      </c>
      <c r="F788" s="194">
        <v>0</v>
      </c>
      <c r="G788" s="194">
        <v>0</v>
      </c>
      <c r="H788" s="194">
        <v>40952344</v>
      </c>
      <c r="I788" s="194">
        <v>0</v>
      </c>
    </row>
    <row r="789" spans="1:9" ht="15">
      <c r="A789" s="193">
        <v>52317</v>
      </c>
      <c r="B789" s="70" t="s">
        <v>242</v>
      </c>
      <c r="C789" s="70" t="s">
        <v>920</v>
      </c>
      <c r="D789" s="194">
        <v>128082644</v>
      </c>
      <c r="E789" s="194">
        <v>78130413</v>
      </c>
      <c r="F789" s="194">
        <v>0</v>
      </c>
      <c r="G789" s="194">
        <v>0</v>
      </c>
      <c r="H789" s="194">
        <v>49952231</v>
      </c>
      <c r="I789" s="194">
        <v>0</v>
      </c>
    </row>
    <row r="790" spans="1:9" ht="15">
      <c r="A790" s="193">
        <v>52320</v>
      </c>
      <c r="B790" s="70" t="s">
        <v>242</v>
      </c>
      <c r="C790" s="70" t="s">
        <v>921</v>
      </c>
      <c r="D790" s="194">
        <v>147544991</v>
      </c>
      <c r="E790" s="194">
        <v>90002445</v>
      </c>
      <c r="F790" s="194">
        <v>0</v>
      </c>
      <c r="G790" s="194">
        <v>57542546</v>
      </c>
      <c r="H790" s="194">
        <v>0</v>
      </c>
      <c r="I790" s="194">
        <v>0</v>
      </c>
    </row>
    <row r="791" spans="1:9" ht="15">
      <c r="A791" s="193">
        <v>52323</v>
      </c>
      <c r="B791" s="70" t="s">
        <v>242</v>
      </c>
      <c r="C791" s="70" t="s">
        <v>922</v>
      </c>
      <c r="D791" s="194">
        <v>59771530</v>
      </c>
      <c r="E791" s="194">
        <v>36460633</v>
      </c>
      <c r="F791" s="194">
        <v>0</v>
      </c>
      <c r="G791" s="194">
        <v>0</v>
      </c>
      <c r="H791" s="194">
        <v>23310897</v>
      </c>
      <c r="I791" s="194">
        <v>0</v>
      </c>
    </row>
    <row r="792" spans="1:9" ht="15">
      <c r="A792" s="193">
        <v>52352</v>
      </c>
      <c r="B792" s="70" t="s">
        <v>242</v>
      </c>
      <c r="C792" s="70" t="s">
        <v>923</v>
      </c>
      <c r="D792" s="194">
        <v>113585654</v>
      </c>
      <c r="E792" s="194">
        <v>69287249</v>
      </c>
      <c r="F792" s="194">
        <v>0</v>
      </c>
      <c r="G792" s="194">
        <v>0</v>
      </c>
      <c r="H792" s="194">
        <v>44298405</v>
      </c>
      <c r="I792" s="194">
        <v>0</v>
      </c>
    </row>
    <row r="793" spans="1:9" ht="15">
      <c r="A793" s="193">
        <v>52354</v>
      </c>
      <c r="B793" s="70" t="s">
        <v>242</v>
      </c>
      <c r="C793" s="70" t="s">
        <v>924</v>
      </c>
      <c r="D793" s="194">
        <v>92497290</v>
      </c>
      <c r="E793" s="194">
        <v>56423347</v>
      </c>
      <c r="F793" s="194">
        <v>0</v>
      </c>
      <c r="G793" s="194">
        <v>0</v>
      </c>
      <c r="H793" s="194">
        <v>36073943</v>
      </c>
      <c r="I793" s="194">
        <v>0</v>
      </c>
    </row>
    <row r="794" spans="1:9" ht="15">
      <c r="A794" s="193">
        <v>52356</v>
      </c>
      <c r="B794" s="70" t="s">
        <v>242</v>
      </c>
      <c r="C794" s="70" t="s">
        <v>925</v>
      </c>
      <c r="D794" s="194">
        <v>964692159</v>
      </c>
      <c r="E794" s="194">
        <v>588462217</v>
      </c>
      <c r="F794" s="194">
        <v>70000000</v>
      </c>
      <c r="G794" s="194">
        <v>306229942</v>
      </c>
      <c r="H794" s="194">
        <v>0</v>
      </c>
      <c r="I794" s="194">
        <v>0</v>
      </c>
    </row>
    <row r="795" spans="1:9" ht="15">
      <c r="A795" s="193">
        <v>52378</v>
      </c>
      <c r="B795" s="70" t="s">
        <v>242</v>
      </c>
      <c r="C795" s="70" t="s">
        <v>926</v>
      </c>
      <c r="D795" s="194">
        <v>281213863</v>
      </c>
      <c r="E795" s="194">
        <v>171540456</v>
      </c>
      <c r="F795" s="194">
        <v>0</v>
      </c>
      <c r="G795" s="194">
        <v>109673407</v>
      </c>
      <c r="H795" s="194">
        <v>0</v>
      </c>
      <c r="I795" s="194">
        <v>0</v>
      </c>
    </row>
    <row r="796" spans="1:9" ht="15">
      <c r="A796" s="193">
        <v>52381</v>
      </c>
      <c r="B796" s="70" t="s">
        <v>242</v>
      </c>
      <c r="C796" s="70" t="s">
        <v>927</v>
      </c>
      <c r="D796" s="194">
        <v>116710700</v>
      </c>
      <c r="E796" s="194">
        <v>71193527</v>
      </c>
      <c r="F796" s="194">
        <v>0</v>
      </c>
      <c r="G796" s="194">
        <v>0</v>
      </c>
      <c r="H796" s="194">
        <v>45517173</v>
      </c>
      <c r="I796" s="194">
        <v>0</v>
      </c>
    </row>
    <row r="797" spans="1:9" ht="15">
      <c r="A797" s="193">
        <v>52385</v>
      </c>
      <c r="B797" s="70" t="s">
        <v>242</v>
      </c>
      <c r="C797" s="70" t="s">
        <v>928</v>
      </c>
      <c r="D797" s="194">
        <v>64718206</v>
      </c>
      <c r="E797" s="194">
        <v>39478106</v>
      </c>
      <c r="F797" s="194">
        <v>0</v>
      </c>
      <c r="G797" s="194">
        <v>0</v>
      </c>
      <c r="H797" s="194">
        <v>25240100</v>
      </c>
      <c r="I797" s="194">
        <v>0</v>
      </c>
    </row>
    <row r="798" spans="1:9" ht="15">
      <c r="A798" s="193">
        <v>52390</v>
      </c>
      <c r="B798" s="70" t="s">
        <v>242</v>
      </c>
      <c r="C798" s="70" t="s">
        <v>929</v>
      </c>
      <c r="D798" s="194">
        <v>355458762</v>
      </c>
      <c r="E798" s="194">
        <v>216829845</v>
      </c>
      <c r="F798" s="194">
        <v>0</v>
      </c>
      <c r="G798" s="194">
        <v>138628917</v>
      </c>
      <c r="H798" s="194">
        <v>0</v>
      </c>
      <c r="I798" s="194">
        <v>0</v>
      </c>
    </row>
    <row r="799" spans="1:9" ht="15">
      <c r="A799" s="193">
        <v>52399</v>
      </c>
      <c r="B799" s="70" t="s">
        <v>242</v>
      </c>
      <c r="C799" s="70" t="s">
        <v>234</v>
      </c>
      <c r="D799" s="194">
        <v>234825220</v>
      </c>
      <c r="E799" s="194">
        <v>143243384</v>
      </c>
      <c r="F799" s="194">
        <v>0</v>
      </c>
      <c r="G799" s="194">
        <v>91581836</v>
      </c>
      <c r="H799" s="194">
        <v>0</v>
      </c>
      <c r="I799" s="194">
        <v>0</v>
      </c>
    </row>
    <row r="800" spans="1:9" ht="15">
      <c r="A800" s="193">
        <v>52405</v>
      </c>
      <c r="B800" s="70" t="s">
        <v>242</v>
      </c>
      <c r="C800" s="70" t="s">
        <v>930</v>
      </c>
      <c r="D800" s="194">
        <v>297139666</v>
      </c>
      <c r="E800" s="194">
        <v>181255196</v>
      </c>
      <c r="F800" s="194">
        <v>0</v>
      </c>
      <c r="G800" s="194">
        <v>115884470</v>
      </c>
      <c r="H800" s="194">
        <v>0</v>
      </c>
      <c r="I800" s="194">
        <v>0</v>
      </c>
    </row>
    <row r="801" spans="1:9" ht="15">
      <c r="A801" s="193">
        <v>52411</v>
      </c>
      <c r="B801" s="70" t="s">
        <v>242</v>
      </c>
      <c r="C801" s="70" t="s">
        <v>931</v>
      </c>
      <c r="D801" s="194">
        <v>134332623</v>
      </c>
      <c r="E801" s="194">
        <v>81942900</v>
      </c>
      <c r="F801" s="194">
        <v>0</v>
      </c>
      <c r="G801" s="194">
        <v>52389723</v>
      </c>
      <c r="H801" s="194">
        <v>0</v>
      </c>
      <c r="I801" s="194">
        <v>0</v>
      </c>
    </row>
    <row r="802" spans="1:9" ht="15">
      <c r="A802" s="193">
        <v>52418</v>
      </c>
      <c r="B802" s="70" t="s">
        <v>242</v>
      </c>
      <c r="C802" s="70" t="s">
        <v>932</v>
      </c>
      <c r="D802" s="194">
        <v>465532572</v>
      </c>
      <c r="E802" s="194">
        <v>283974869</v>
      </c>
      <c r="F802" s="194">
        <v>0</v>
      </c>
      <c r="G802" s="194">
        <v>181557703</v>
      </c>
      <c r="H802" s="194">
        <v>0</v>
      </c>
      <c r="I802" s="194">
        <v>0</v>
      </c>
    </row>
    <row r="803" spans="1:9" ht="15">
      <c r="A803" s="193">
        <v>52427</v>
      </c>
      <c r="B803" s="70" t="s">
        <v>242</v>
      </c>
      <c r="C803" s="70" t="s">
        <v>933</v>
      </c>
      <c r="D803" s="194">
        <v>550269024</v>
      </c>
      <c r="E803" s="194">
        <v>335664105</v>
      </c>
      <c r="F803" s="194">
        <v>0</v>
      </c>
      <c r="G803" s="194">
        <v>214604919</v>
      </c>
      <c r="H803" s="194">
        <v>0</v>
      </c>
      <c r="I803" s="194">
        <v>0</v>
      </c>
    </row>
    <row r="804" spans="1:9" ht="15">
      <c r="A804" s="193">
        <v>52435</v>
      </c>
      <c r="B804" s="70" t="s">
        <v>242</v>
      </c>
      <c r="C804" s="70" t="s">
        <v>934</v>
      </c>
      <c r="D804" s="194">
        <v>127074739</v>
      </c>
      <c r="E804" s="194">
        <v>77515591</v>
      </c>
      <c r="F804" s="194">
        <v>0</v>
      </c>
      <c r="G804" s="194">
        <v>0</v>
      </c>
      <c r="H804" s="194">
        <v>49559148</v>
      </c>
      <c r="I804" s="194">
        <v>0</v>
      </c>
    </row>
    <row r="805" spans="1:9" ht="15">
      <c r="A805" s="193">
        <v>52473</v>
      </c>
      <c r="B805" s="70" t="s">
        <v>242</v>
      </c>
      <c r="C805" s="70" t="s">
        <v>730</v>
      </c>
      <c r="D805" s="194">
        <v>448896112</v>
      </c>
      <c r="E805" s="194">
        <v>273826628</v>
      </c>
      <c r="F805" s="194">
        <v>0</v>
      </c>
      <c r="G805" s="194">
        <v>175069484</v>
      </c>
      <c r="H805" s="194">
        <v>0</v>
      </c>
      <c r="I805" s="194">
        <v>0</v>
      </c>
    </row>
    <row r="806" spans="1:9" ht="15">
      <c r="A806" s="193">
        <v>52480</v>
      </c>
      <c r="B806" s="70" t="s">
        <v>242</v>
      </c>
      <c r="C806" s="70" t="s">
        <v>242</v>
      </c>
      <c r="D806" s="194">
        <v>41962949</v>
      </c>
      <c r="E806" s="194">
        <v>25597399</v>
      </c>
      <c r="F806" s="194">
        <v>0</v>
      </c>
      <c r="G806" s="194">
        <v>0</v>
      </c>
      <c r="H806" s="194">
        <v>0</v>
      </c>
      <c r="I806" s="194">
        <v>16365550</v>
      </c>
    </row>
    <row r="807" spans="1:9" ht="15">
      <c r="A807" s="193">
        <v>52490</v>
      </c>
      <c r="B807" s="70" t="s">
        <v>242</v>
      </c>
      <c r="C807" s="70" t="s">
        <v>935</v>
      </c>
      <c r="D807" s="194">
        <v>739768929</v>
      </c>
      <c r="E807" s="194">
        <v>451259047</v>
      </c>
      <c r="F807" s="194">
        <v>0</v>
      </c>
      <c r="G807" s="194">
        <v>288509882</v>
      </c>
      <c r="H807" s="194">
        <v>0</v>
      </c>
      <c r="I807" s="194">
        <v>0</v>
      </c>
    </row>
    <row r="808" spans="1:9" ht="15">
      <c r="A808" s="193">
        <v>52506</v>
      </c>
      <c r="B808" s="70" t="s">
        <v>242</v>
      </c>
      <c r="C808" s="70" t="s">
        <v>936</v>
      </c>
      <c r="D808" s="194">
        <v>109715219</v>
      </c>
      <c r="E808" s="194">
        <v>66926284</v>
      </c>
      <c r="F808" s="194">
        <v>0</v>
      </c>
      <c r="G808" s="194">
        <v>0</v>
      </c>
      <c r="H808" s="194">
        <v>42788935</v>
      </c>
      <c r="I808" s="194">
        <v>0</v>
      </c>
    </row>
    <row r="809" spans="1:9" ht="15">
      <c r="A809" s="193">
        <v>52001</v>
      </c>
      <c r="B809" s="70" t="s">
        <v>242</v>
      </c>
      <c r="C809" s="70" t="s">
        <v>937</v>
      </c>
      <c r="D809" s="194">
        <v>1385476472</v>
      </c>
      <c r="E809" s="194">
        <v>845140648</v>
      </c>
      <c r="F809" s="194">
        <v>73024800</v>
      </c>
      <c r="G809" s="194">
        <v>467311024</v>
      </c>
      <c r="H809" s="194">
        <v>0</v>
      </c>
      <c r="I809" s="194">
        <v>0</v>
      </c>
    </row>
    <row r="810" spans="1:9" ht="15">
      <c r="A810" s="193">
        <v>52540</v>
      </c>
      <c r="B810" s="70" t="s">
        <v>242</v>
      </c>
      <c r="C810" s="70" t="s">
        <v>938</v>
      </c>
      <c r="D810" s="194">
        <v>195034234</v>
      </c>
      <c r="E810" s="194">
        <v>118970883</v>
      </c>
      <c r="F810" s="194">
        <v>0</v>
      </c>
      <c r="G810" s="194">
        <v>76063351</v>
      </c>
      <c r="H810" s="194">
        <v>0</v>
      </c>
      <c r="I810" s="194">
        <v>0</v>
      </c>
    </row>
    <row r="811" spans="1:9" ht="15">
      <c r="A811" s="193">
        <v>52560</v>
      </c>
      <c r="B811" s="70" t="s">
        <v>242</v>
      </c>
      <c r="C811" s="70" t="s">
        <v>939</v>
      </c>
      <c r="D811" s="194">
        <v>114127781</v>
      </c>
      <c r="E811" s="194">
        <v>69617946</v>
      </c>
      <c r="F811" s="194">
        <v>0</v>
      </c>
      <c r="G811" s="194">
        <v>0</v>
      </c>
      <c r="H811" s="194">
        <v>44509835</v>
      </c>
      <c r="I811" s="194">
        <v>0</v>
      </c>
    </row>
    <row r="812" spans="1:9" ht="15">
      <c r="A812" s="193">
        <v>52565</v>
      </c>
      <c r="B812" s="70" t="s">
        <v>242</v>
      </c>
      <c r="C812" s="70" t="s">
        <v>940</v>
      </c>
      <c r="D812" s="194">
        <v>232854710</v>
      </c>
      <c r="E812" s="194">
        <v>142041373</v>
      </c>
      <c r="F812" s="194">
        <v>0</v>
      </c>
      <c r="G812" s="194">
        <v>90813337</v>
      </c>
      <c r="H812" s="194">
        <v>0</v>
      </c>
      <c r="I812" s="194">
        <v>0</v>
      </c>
    </row>
    <row r="813" spans="1:9" ht="15">
      <c r="A813" s="193">
        <v>52573</v>
      </c>
      <c r="B813" s="70" t="s">
        <v>242</v>
      </c>
      <c r="C813" s="70" t="s">
        <v>941</v>
      </c>
      <c r="D813" s="194">
        <v>94588958</v>
      </c>
      <c r="E813" s="194">
        <v>57699264</v>
      </c>
      <c r="F813" s="194">
        <v>0</v>
      </c>
      <c r="G813" s="194">
        <v>0</v>
      </c>
      <c r="H813" s="194">
        <v>36889694</v>
      </c>
      <c r="I813" s="194">
        <v>0</v>
      </c>
    </row>
    <row r="814" spans="1:9" ht="15">
      <c r="A814" s="193">
        <v>52585</v>
      </c>
      <c r="B814" s="70" t="s">
        <v>242</v>
      </c>
      <c r="C814" s="70" t="s">
        <v>942</v>
      </c>
      <c r="D814" s="194">
        <v>170743418</v>
      </c>
      <c r="E814" s="194">
        <v>104153485</v>
      </c>
      <c r="F814" s="194">
        <v>0</v>
      </c>
      <c r="G814" s="194">
        <v>66589933</v>
      </c>
      <c r="H814" s="194">
        <v>0</v>
      </c>
      <c r="I814" s="194">
        <v>0</v>
      </c>
    </row>
    <row r="815" spans="1:9" ht="15">
      <c r="A815" s="193">
        <v>52612</v>
      </c>
      <c r="B815" s="70" t="s">
        <v>242</v>
      </c>
      <c r="C815" s="70" t="s">
        <v>745</v>
      </c>
      <c r="D815" s="194">
        <v>360837891</v>
      </c>
      <c r="E815" s="194">
        <v>220111114</v>
      </c>
      <c r="F815" s="194">
        <v>0</v>
      </c>
      <c r="G815" s="194">
        <v>140726777</v>
      </c>
      <c r="H815" s="194">
        <v>0</v>
      </c>
      <c r="I815" s="194">
        <v>0</v>
      </c>
    </row>
    <row r="816" spans="1:9" ht="15">
      <c r="A816" s="193">
        <v>52621</v>
      </c>
      <c r="B816" s="70" t="s">
        <v>242</v>
      </c>
      <c r="C816" s="70" t="s">
        <v>943</v>
      </c>
      <c r="D816" s="194">
        <v>519713017</v>
      </c>
      <c r="E816" s="194">
        <v>317024940</v>
      </c>
      <c r="F816" s="194">
        <v>0</v>
      </c>
      <c r="G816" s="194">
        <v>202688077</v>
      </c>
      <c r="H816" s="194">
        <v>0</v>
      </c>
      <c r="I816" s="194">
        <v>0</v>
      </c>
    </row>
    <row r="817" spans="1:9" ht="15">
      <c r="A817" s="193">
        <v>52678</v>
      </c>
      <c r="B817" s="70" t="s">
        <v>242</v>
      </c>
      <c r="C817" s="70" t="s">
        <v>944</v>
      </c>
      <c r="D817" s="194">
        <v>744744604</v>
      </c>
      <c r="E817" s="194">
        <v>454294208</v>
      </c>
      <c r="F817" s="194">
        <v>0</v>
      </c>
      <c r="G817" s="194">
        <v>290450396</v>
      </c>
      <c r="H817" s="194">
        <v>0</v>
      </c>
      <c r="I817" s="194">
        <v>0</v>
      </c>
    </row>
    <row r="818" spans="1:9" ht="15">
      <c r="A818" s="193">
        <v>52685</v>
      </c>
      <c r="B818" s="70" t="s">
        <v>242</v>
      </c>
      <c r="C818" s="70" t="s">
        <v>747</v>
      </c>
      <c r="D818" s="194">
        <v>203210356</v>
      </c>
      <c r="E818" s="194">
        <v>123958317</v>
      </c>
      <c r="F818" s="194">
        <v>0</v>
      </c>
      <c r="G818" s="194">
        <v>79252039</v>
      </c>
      <c r="H818" s="194">
        <v>0</v>
      </c>
      <c r="I818" s="194">
        <v>0</v>
      </c>
    </row>
    <row r="819" spans="1:9" ht="15">
      <c r="A819" s="193">
        <v>52687</v>
      </c>
      <c r="B819" s="70" t="s">
        <v>242</v>
      </c>
      <c r="C819" s="70" t="s">
        <v>945</v>
      </c>
      <c r="D819" s="194">
        <v>276215277</v>
      </c>
      <c r="E819" s="194">
        <v>168491319</v>
      </c>
      <c r="F819" s="194">
        <v>0</v>
      </c>
      <c r="G819" s="194">
        <v>107723958</v>
      </c>
      <c r="H819" s="194">
        <v>0</v>
      </c>
      <c r="I819" s="194">
        <v>0</v>
      </c>
    </row>
    <row r="820" spans="1:9" ht="15">
      <c r="A820" s="193">
        <v>52693</v>
      </c>
      <c r="B820" s="70" t="s">
        <v>242</v>
      </c>
      <c r="C820" s="70" t="s">
        <v>361</v>
      </c>
      <c r="D820" s="194">
        <v>130741427</v>
      </c>
      <c r="E820" s="194">
        <v>79752270</v>
      </c>
      <c r="F820" s="194">
        <v>0</v>
      </c>
      <c r="G820" s="194">
        <v>50989157</v>
      </c>
      <c r="H820" s="194">
        <v>0</v>
      </c>
      <c r="I820" s="194">
        <v>0</v>
      </c>
    </row>
    <row r="821" spans="1:9" ht="15">
      <c r="A821" s="193">
        <v>52694</v>
      </c>
      <c r="B821" s="70" t="s">
        <v>242</v>
      </c>
      <c r="C821" s="70" t="s">
        <v>946</v>
      </c>
      <c r="D821" s="194">
        <v>117797335</v>
      </c>
      <c r="E821" s="194">
        <v>71856374</v>
      </c>
      <c r="F821" s="194">
        <v>0</v>
      </c>
      <c r="G821" s="194">
        <v>0</v>
      </c>
      <c r="H821" s="194">
        <v>45940961</v>
      </c>
      <c r="I821" s="194">
        <v>0</v>
      </c>
    </row>
    <row r="822" spans="1:9" ht="15">
      <c r="A822" s="193">
        <v>52683</v>
      </c>
      <c r="B822" s="70" t="s">
        <v>242</v>
      </c>
      <c r="C822" s="70" t="s">
        <v>947</v>
      </c>
      <c r="D822" s="194">
        <v>237851675</v>
      </c>
      <c r="E822" s="194">
        <v>145089522</v>
      </c>
      <c r="F822" s="194">
        <v>0</v>
      </c>
      <c r="G822" s="194">
        <v>92762153</v>
      </c>
      <c r="H822" s="194">
        <v>0</v>
      </c>
      <c r="I822" s="194">
        <v>0</v>
      </c>
    </row>
    <row r="823" spans="1:9" ht="15">
      <c r="A823" s="193">
        <v>52696</v>
      </c>
      <c r="B823" s="70" t="s">
        <v>242</v>
      </c>
      <c r="C823" s="70" t="s">
        <v>270</v>
      </c>
      <c r="D823" s="194">
        <v>614337762</v>
      </c>
      <c r="E823" s="194">
        <v>374746035</v>
      </c>
      <c r="F823" s="194">
        <v>0</v>
      </c>
      <c r="G823" s="194">
        <v>239591727</v>
      </c>
      <c r="H823" s="194">
        <v>0</v>
      </c>
      <c r="I823" s="194">
        <v>0</v>
      </c>
    </row>
    <row r="824" spans="1:9" ht="15">
      <c r="A824" s="193">
        <v>52699</v>
      </c>
      <c r="B824" s="70" t="s">
        <v>242</v>
      </c>
      <c r="C824" s="70" t="s">
        <v>948</v>
      </c>
      <c r="D824" s="194">
        <v>468138333</v>
      </c>
      <c r="E824" s="194">
        <v>285564383</v>
      </c>
      <c r="F824" s="194">
        <v>0</v>
      </c>
      <c r="G824" s="194">
        <v>182573950</v>
      </c>
      <c r="H824" s="194">
        <v>0</v>
      </c>
      <c r="I824" s="194">
        <v>0</v>
      </c>
    </row>
    <row r="825" spans="1:9" ht="15">
      <c r="A825" s="193">
        <v>52720</v>
      </c>
      <c r="B825" s="70" t="s">
        <v>242</v>
      </c>
      <c r="C825" s="70" t="s">
        <v>949</v>
      </c>
      <c r="D825" s="194">
        <v>67470484</v>
      </c>
      <c r="E825" s="194">
        <v>41156995</v>
      </c>
      <c r="F825" s="194">
        <v>0</v>
      </c>
      <c r="G825" s="194">
        <v>0</v>
      </c>
      <c r="H825" s="194">
        <v>26313489</v>
      </c>
      <c r="I825" s="194">
        <v>0</v>
      </c>
    </row>
    <row r="826" spans="1:9" ht="15">
      <c r="A826" s="193">
        <v>52786</v>
      </c>
      <c r="B826" s="70" t="s">
        <v>242</v>
      </c>
      <c r="C826" s="70" t="s">
        <v>950</v>
      </c>
      <c r="D826" s="194">
        <v>226020350</v>
      </c>
      <c r="E826" s="194">
        <v>137872414</v>
      </c>
      <c r="F826" s="194">
        <v>0</v>
      </c>
      <c r="G826" s="194">
        <v>88147937</v>
      </c>
      <c r="H826" s="194">
        <v>0</v>
      </c>
      <c r="I826" s="194">
        <v>0</v>
      </c>
    </row>
    <row r="827" spans="1:9" ht="15">
      <c r="A827" s="193">
        <v>52788</v>
      </c>
      <c r="B827" s="70" t="s">
        <v>242</v>
      </c>
      <c r="C827" s="70" t="s">
        <v>951</v>
      </c>
      <c r="D827" s="194">
        <v>126988821</v>
      </c>
      <c r="E827" s="194">
        <v>77463181</v>
      </c>
      <c r="F827" s="194">
        <v>0</v>
      </c>
      <c r="G827" s="194">
        <v>0</v>
      </c>
      <c r="H827" s="194">
        <v>49525640</v>
      </c>
      <c r="I827" s="194">
        <v>0</v>
      </c>
    </row>
    <row r="828" spans="1:9" ht="15">
      <c r="A828" s="193">
        <v>52835</v>
      </c>
      <c r="B828" s="70" t="s">
        <v>242</v>
      </c>
      <c r="C828" s="70" t="s">
        <v>952</v>
      </c>
      <c r="D828" s="194">
        <v>3041997779</v>
      </c>
      <c r="E828" s="194">
        <v>1855618645</v>
      </c>
      <c r="F828" s="194">
        <v>70000000</v>
      </c>
      <c r="G828" s="194">
        <v>1116379134</v>
      </c>
      <c r="H828" s="194">
        <v>0</v>
      </c>
      <c r="I828" s="194">
        <v>0</v>
      </c>
    </row>
    <row r="829" spans="1:9" ht="15">
      <c r="A829" s="193">
        <v>52838</v>
      </c>
      <c r="B829" s="70" t="s">
        <v>242</v>
      </c>
      <c r="C829" s="70" t="s">
        <v>953</v>
      </c>
      <c r="D829" s="194">
        <v>400381883</v>
      </c>
      <c r="E829" s="194">
        <v>244232949</v>
      </c>
      <c r="F829" s="194">
        <v>0</v>
      </c>
      <c r="G829" s="194">
        <v>156148934</v>
      </c>
      <c r="H829" s="194">
        <v>0</v>
      </c>
      <c r="I829" s="194">
        <v>0</v>
      </c>
    </row>
    <row r="830" spans="1:9" ht="15">
      <c r="A830" s="193">
        <v>52885</v>
      </c>
      <c r="B830" s="70" t="s">
        <v>242</v>
      </c>
      <c r="C830" s="70" t="s">
        <v>954</v>
      </c>
      <c r="D830" s="194">
        <v>151711991</v>
      </c>
      <c r="E830" s="194">
        <v>92544315</v>
      </c>
      <c r="F830" s="194">
        <v>0</v>
      </c>
      <c r="G830" s="194">
        <v>59167676</v>
      </c>
      <c r="H830" s="194">
        <v>0</v>
      </c>
      <c r="I830" s="194">
        <v>0</v>
      </c>
    </row>
    <row r="831" spans="1:9" ht="15">
      <c r="A831" s="193">
        <v>54003</v>
      </c>
      <c r="B831" s="70" t="s">
        <v>955</v>
      </c>
      <c r="C831" s="70" t="s">
        <v>956</v>
      </c>
      <c r="D831" s="194">
        <v>549424701</v>
      </c>
      <c r="E831" s="194">
        <v>335149068</v>
      </c>
      <c r="F831" s="194">
        <v>0</v>
      </c>
      <c r="G831" s="194">
        <v>214275633</v>
      </c>
      <c r="H831" s="194">
        <v>0</v>
      </c>
      <c r="I831" s="194">
        <v>0</v>
      </c>
    </row>
    <row r="832" spans="1:9" ht="15">
      <c r="A832" s="193">
        <v>54051</v>
      </c>
      <c r="B832" s="70" t="s">
        <v>955</v>
      </c>
      <c r="C832" s="70" t="s">
        <v>957</v>
      </c>
      <c r="D832" s="194">
        <v>126021097</v>
      </c>
      <c r="E832" s="194">
        <v>76872869</v>
      </c>
      <c r="F832" s="194">
        <v>0</v>
      </c>
      <c r="G832" s="194">
        <v>0</v>
      </c>
      <c r="H832" s="194">
        <v>49148228</v>
      </c>
      <c r="I832" s="194">
        <v>0</v>
      </c>
    </row>
    <row r="833" spans="1:9" ht="15">
      <c r="A833" s="193">
        <v>54099</v>
      </c>
      <c r="B833" s="70" t="s">
        <v>955</v>
      </c>
      <c r="C833" s="70" t="s">
        <v>958</v>
      </c>
      <c r="D833" s="194">
        <v>49781893</v>
      </c>
      <c r="E833" s="194">
        <v>30366955</v>
      </c>
      <c r="F833" s="194">
        <v>0</v>
      </c>
      <c r="G833" s="194">
        <v>0</v>
      </c>
      <c r="H833" s="194">
        <v>0</v>
      </c>
      <c r="I833" s="194">
        <v>19414938</v>
      </c>
    </row>
    <row r="834" spans="1:9" ht="15">
      <c r="A834" s="193">
        <v>54109</v>
      </c>
      <c r="B834" s="70" t="s">
        <v>955</v>
      </c>
      <c r="C834" s="70" t="s">
        <v>959</v>
      </c>
      <c r="D834" s="194">
        <v>86816078</v>
      </c>
      <c r="E834" s="194">
        <v>52957808</v>
      </c>
      <c r="F834" s="194">
        <v>0</v>
      </c>
      <c r="G834" s="194">
        <v>0</v>
      </c>
      <c r="H834" s="194">
        <v>33858270</v>
      </c>
      <c r="I834" s="194">
        <v>0</v>
      </c>
    </row>
    <row r="835" spans="1:9" ht="15">
      <c r="A835" s="193">
        <v>54128</v>
      </c>
      <c r="B835" s="70" t="s">
        <v>955</v>
      </c>
      <c r="C835" s="70" t="s">
        <v>960</v>
      </c>
      <c r="D835" s="194">
        <v>159434547</v>
      </c>
      <c r="E835" s="194">
        <v>97255074</v>
      </c>
      <c r="F835" s="194">
        <v>0</v>
      </c>
      <c r="G835" s="194">
        <v>62179473</v>
      </c>
      <c r="H835" s="194">
        <v>0</v>
      </c>
      <c r="I835" s="194">
        <v>0</v>
      </c>
    </row>
    <row r="836" spans="1:9" ht="15">
      <c r="A836" s="193">
        <v>54125</v>
      </c>
      <c r="B836" s="70" t="s">
        <v>955</v>
      </c>
      <c r="C836" s="70" t="s">
        <v>961</v>
      </c>
      <c r="D836" s="194">
        <v>32523145</v>
      </c>
      <c r="E836" s="194">
        <v>19839118</v>
      </c>
      <c r="F836" s="194">
        <v>0</v>
      </c>
      <c r="G836" s="194">
        <v>0</v>
      </c>
      <c r="H836" s="194">
        <v>0</v>
      </c>
      <c r="I836" s="194">
        <v>12684027</v>
      </c>
    </row>
    <row r="837" spans="1:9" ht="15">
      <c r="A837" s="193">
        <v>54172</v>
      </c>
      <c r="B837" s="70" t="s">
        <v>955</v>
      </c>
      <c r="C837" s="70" t="s">
        <v>962</v>
      </c>
      <c r="D837" s="194">
        <v>95454323</v>
      </c>
      <c r="E837" s="194">
        <v>58227137</v>
      </c>
      <c r="F837" s="194">
        <v>0</v>
      </c>
      <c r="G837" s="194">
        <v>0</v>
      </c>
      <c r="H837" s="194">
        <v>37227186</v>
      </c>
      <c r="I837" s="194">
        <v>0</v>
      </c>
    </row>
    <row r="838" spans="1:9" ht="15">
      <c r="A838" s="193">
        <v>54174</v>
      </c>
      <c r="B838" s="70" t="s">
        <v>955</v>
      </c>
      <c r="C838" s="70" t="s">
        <v>963</v>
      </c>
      <c r="D838" s="194">
        <v>147539370</v>
      </c>
      <c r="E838" s="194">
        <v>89999016</v>
      </c>
      <c r="F838" s="194">
        <v>0</v>
      </c>
      <c r="G838" s="194">
        <v>57540354</v>
      </c>
      <c r="H838" s="194">
        <v>0</v>
      </c>
      <c r="I838" s="194">
        <v>0</v>
      </c>
    </row>
    <row r="839" spans="1:9" ht="15">
      <c r="A839" s="193">
        <v>54206</v>
      </c>
      <c r="B839" s="70" t="s">
        <v>955</v>
      </c>
      <c r="C839" s="70" t="s">
        <v>964</v>
      </c>
      <c r="D839" s="194">
        <v>198173977</v>
      </c>
      <c r="E839" s="194">
        <v>120886126</v>
      </c>
      <c r="F839" s="194">
        <v>0</v>
      </c>
      <c r="G839" s="194">
        <v>77287851</v>
      </c>
      <c r="H839" s="194">
        <v>0</v>
      </c>
      <c r="I839" s="194">
        <v>0</v>
      </c>
    </row>
    <row r="840" spans="1:9" ht="15">
      <c r="A840" s="193">
        <v>54001</v>
      </c>
      <c r="B840" s="70" t="s">
        <v>955</v>
      </c>
      <c r="C840" s="70" t="s">
        <v>965</v>
      </c>
      <c r="D840" s="194">
        <v>3475851816</v>
      </c>
      <c r="E840" s="194">
        <v>2120269608</v>
      </c>
      <c r="F840" s="194">
        <v>35597600</v>
      </c>
      <c r="G840" s="194">
        <v>1319984608</v>
      </c>
      <c r="H840" s="194">
        <v>0</v>
      </c>
      <c r="I840" s="194">
        <v>0</v>
      </c>
    </row>
    <row r="841" spans="1:9" ht="15">
      <c r="A841" s="193">
        <v>54223</v>
      </c>
      <c r="B841" s="70" t="s">
        <v>955</v>
      </c>
      <c r="C841" s="70" t="s">
        <v>966</v>
      </c>
      <c r="D841" s="194">
        <v>145404657</v>
      </c>
      <c r="E841" s="194">
        <v>88696841</v>
      </c>
      <c r="F841" s="194">
        <v>0</v>
      </c>
      <c r="G841" s="194">
        <v>56707816</v>
      </c>
      <c r="H841" s="194">
        <v>0</v>
      </c>
      <c r="I841" s="194">
        <v>0</v>
      </c>
    </row>
    <row r="842" spans="1:9" ht="15">
      <c r="A842" s="193">
        <v>54239</v>
      </c>
      <c r="B842" s="70" t="s">
        <v>955</v>
      </c>
      <c r="C842" s="70" t="s">
        <v>967</v>
      </c>
      <c r="D842" s="194">
        <v>33869678</v>
      </c>
      <c r="E842" s="194">
        <v>20660504</v>
      </c>
      <c r="F842" s="194">
        <v>0</v>
      </c>
      <c r="G842" s="194">
        <v>0</v>
      </c>
      <c r="H842" s="194">
        <v>0</v>
      </c>
      <c r="I842" s="194">
        <v>13209174</v>
      </c>
    </row>
    <row r="843" spans="1:9" ht="15">
      <c r="A843" s="193">
        <v>54245</v>
      </c>
      <c r="B843" s="70" t="s">
        <v>955</v>
      </c>
      <c r="C843" s="70" t="s">
        <v>629</v>
      </c>
      <c r="D843" s="194">
        <v>318663211</v>
      </c>
      <c r="E843" s="194">
        <v>194384559</v>
      </c>
      <c r="F843" s="194">
        <v>0</v>
      </c>
      <c r="G843" s="194">
        <v>124278652</v>
      </c>
      <c r="H843" s="194">
        <v>0</v>
      </c>
      <c r="I843" s="194">
        <v>0</v>
      </c>
    </row>
    <row r="844" spans="1:9" ht="15">
      <c r="A844" s="193">
        <v>54250</v>
      </c>
      <c r="B844" s="70" t="s">
        <v>955</v>
      </c>
      <c r="C844" s="70" t="s">
        <v>968</v>
      </c>
      <c r="D844" s="194">
        <v>263687235</v>
      </c>
      <c r="E844" s="194">
        <v>160849213</v>
      </c>
      <c r="F844" s="194">
        <v>0</v>
      </c>
      <c r="G844" s="194">
        <v>102838022</v>
      </c>
      <c r="H844" s="194">
        <v>0</v>
      </c>
      <c r="I844" s="194">
        <v>0</v>
      </c>
    </row>
    <row r="845" spans="1:9" ht="15">
      <c r="A845" s="193">
        <v>54261</v>
      </c>
      <c r="B845" s="70" t="s">
        <v>955</v>
      </c>
      <c r="C845" s="70" t="s">
        <v>969</v>
      </c>
      <c r="D845" s="194">
        <v>269828149</v>
      </c>
      <c r="E845" s="194">
        <v>164595171</v>
      </c>
      <c r="F845" s="194">
        <v>0</v>
      </c>
      <c r="G845" s="194">
        <v>105232978</v>
      </c>
      <c r="H845" s="194">
        <v>0</v>
      </c>
      <c r="I845" s="194">
        <v>0</v>
      </c>
    </row>
    <row r="846" spans="1:9" ht="15">
      <c r="A846" s="193">
        <v>54313</v>
      </c>
      <c r="B846" s="70" t="s">
        <v>955</v>
      </c>
      <c r="C846" s="70" t="s">
        <v>970</v>
      </c>
      <c r="D846" s="194">
        <v>54105104</v>
      </c>
      <c r="E846" s="194">
        <v>33004113</v>
      </c>
      <c r="F846" s="194">
        <v>0</v>
      </c>
      <c r="G846" s="194">
        <v>0</v>
      </c>
      <c r="H846" s="194">
        <v>21100991</v>
      </c>
      <c r="I846" s="194">
        <v>0</v>
      </c>
    </row>
    <row r="847" spans="1:9" ht="15">
      <c r="A847" s="193">
        <v>54344</v>
      </c>
      <c r="B847" s="70" t="s">
        <v>955</v>
      </c>
      <c r="C847" s="70" t="s">
        <v>971</v>
      </c>
      <c r="D847" s="194">
        <v>283804863</v>
      </c>
      <c r="E847" s="194">
        <v>173120966</v>
      </c>
      <c r="F847" s="194">
        <v>0</v>
      </c>
      <c r="G847" s="194">
        <v>110683897</v>
      </c>
      <c r="H847" s="194">
        <v>0</v>
      </c>
      <c r="I847" s="194">
        <v>0</v>
      </c>
    </row>
    <row r="848" spans="1:9" ht="15">
      <c r="A848" s="193">
        <v>54347</v>
      </c>
      <c r="B848" s="70" t="s">
        <v>955</v>
      </c>
      <c r="C848" s="70" t="s">
        <v>972</v>
      </c>
      <c r="D848" s="194">
        <v>32367778</v>
      </c>
      <c r="E848" s="194">
        <v>19744345</v>
      </c>
      <c r="F848" s="194">
        <v>0</v>
      </c>
      <c r="G848" s="194">
        <v>0</v>
      </c>
      <c r="H848" s="194">
        <v>0</v>
      </c>
      <c r="I848" s="194">
        <v>12623433</v>
      </c>
    </row>
    <row r="849" spans="1:9" ht="15">
      <c r="A849" s="193">
        <v>54385</v>
      </c>
      <c r="B849" s="70" t="s">
        <v>955</v>
      </c>
      <c r="C849" s="70" t="s">
        <v>973</v>
      </c>
      <c r="D849" s="194">
        <v>240471905</v>
      </c>
      <c r="E849" s="194">
        <v>146687862</v>
      </c>
      <c r="F849" s="194">
        <v>0</v>
      </c>
      <c r="G849" s="194">
        <v>93784043</v>
      </c>
      <c r="H849" s="194">
        <v>0</v>
      </c>
      <c r="I849" s="194">
        <v>0</v>
      </c>
    </row>
    <row r="850" spans="1:9" ht="15">
      <c r="A850" s="193">
        <v>54398</v>
      </c>
      <c r="B850" s="70" t="s">
        <v>955</v>
      </c>
      <c r="C850" s="70" t="s">
        <v>974</v>
      </c>
      <c r="D850" s="194">
        <v>115100280</v>
      </c>
      <c r="E850" s="194">
        <v>70211171</v>
      </c>
      <c r="F850" s="194">
        <v>0</v>
      </c>
      <c r="G850" s="194">
        <v>0</v>
      </c>
      <c r="H850" s="194">
        <v>44889109</v>
      </c>
      <c r="I850" s="194">
        <v>0</v>
      </c>
    </row>
    <row r="851" spans="1:9" ht="15">
      <c r="A851" s="193">
        <v>54377</v>
      </c>
      <c r="B851" s="70" t="s">
        <v>955</v>
      </c>
      <c r="C851" s="70" t="s">
        <v>975</v>
      </c>
      <c r="D851" s="194">
        <v>69177866</v>
      </c>
      <c r="E851" s="194">
        <v>42198498</v>
      </c>
      <c r="F851" s="194">
        <v>0</v>
      </c>
      <c r="G851" s="194">
        <v>0</v>
      </c>
      <c r="H851" s="194">
        <v>26979368</v>
      </c>
      <c r="I851" s="194">
        <v>0</v>
      </c>
    </row>
    <row r="852" spans="1:9" ht="15">
      <c r="A852" s="193">
        <v>54405</v>
      </c>
      <c r="B852" s="70" t="s">
        <v>955</v>
      </c>
      <c r="C852" s="70" t="s">
        <v>976</v>
      </c>
      <c r="D852" s="194">
        <v>317445256</v>
      </c>
      <c r="E852" s="194">
        <v>193641606</v>
      </c>
      <c r="F852" s="194">
        <v>70000000</v>
      </c>
      <c r="G852" s="194">
        <v>53803650</v>
      </c>
      <c r="H852" s="194">
        <v>0</v>
      </c>
      <c r="I852" s="194">
        <v>0</v>
      </c>
    </row>
    <row r="853" spans="1:9" ht="15">
      <c r="A853" s="193">
        <v>54418</v>
      </c>
      <c r="B853" s="70" t="s">
        <v>955</v>
      </c>
      <c r="C853" s="70" t="s">
        <v>977</v>
      </c>
      <c r="D853" s="194">
        <v>32774775</v>
      </c>
      <c r="E853" s="194">
        <v>19992613</v>
      </c>
      <c r="F853" s="194">
        <v>0</v>
      </c>
      <c r="G853" s="194">
        <v>0</v>
      </c>
      <c r="H853" s="194">
        <v>0</v>
      </c>
      <c r="I853" s="194">
        <v>12782162</v>
      </c>
    </row>
    <row r="854" spans="1:9" ht="15">
      <c r="A854" s="193">
        <v>54480</v>
      </c>
      <c r="B854" s="70" t="s">
        <v>955</v>
      </c>
      <c r="C854" s="70" t="s">
        <v>978</v>
      </c>
      <c r="D854" s="194">
        <v>37077477</v>
      </c>
      <c r="E854" s="194">
        <v>22617261</v>
      </c>
      <c r="F854" s="194">
        <v>0</v>
      </c>
      <c r="G854" s="194">
        <v>0</v>
      </c>
      <c r="H854" s="194">
        <v>0</v>
      </c>
      <c r="I854" s="194">
        <v>14460216</v>
      </c>
    </row>
    <row r="855" spans="1:9" ht="15">
      <c r="A855" s="193">
        <v>54498</v>
      </c>
      <c r="B855" s="70" t="s">
        <v>955</v>
      </c>
      <c r="C855" s="70" t="s">
        <v>979</v>
      </c>
      <c r="D855" s="194">
        <v>586669661</v>
      </c>
      <c r="E855" s="194">
        <v>357868493</v>
      </c>
      <c r="F855" s="194">
        <v>79140800</v>
      </c>
      <c r="G855" s="194">
        <v>149660368</v>
      </c>
      <c r="H855" s="194">
        <v>0</v>
      </c>
      <c r="I855" s="194">
        <v>0</v>
      </c>
    </row>
    <row r="856" spans="1:9" ht="15">
      <c r="A856" s="193">
        <v>54518</v>
      </c>
      <c r="B856" s="70" t="s">
        <v>955</v>
      </c>
      <c r="C856" s="70" t="s">
        <v>980</v>
      </c>
      <c r="D856" s="194">
        <v>209708239</v>
      </c>
      <c r="E856" s="194">
        <v>127922026</v>
      </c>
      <c r="F856" s="194">
        <v>9140800</v>
      </c>
      <c r="G856" s="194">
        <v>72645413</v>
      </c>
      <c r="H856" s="194">
        <v>0</v>
      </c>
      <c r="I856" s="194">
        <v>0</v>
      </c>
    </row>
    <row r="857" spans="1:9" ht="15">
      <c r="A857" s="193">
        <v>54520</v>
      </c>
      <c r="B857" s="70" t="s">
        <v>955</v>
      </c>
      <c r="C857" s="70" t="s">
        <v>981</v>
      </c>
      <c r="D857" s="194">
        <v>58291741</v>
      </c>
      <c r="E857" s="194">
        <v>35557962</v>
      </c>
      <c r="F857" s="194">
        <v>0</v>
      </c>
      <c r="G857" s="194">
        <v>0</v>
      </c>
      <c r="H857" s="194">
        <v>22733779</v>
      </c>
      <c r="I857" s="194">
        <v>0</v>
      </c>
    </row>
    <row r="858" spans="1:9" ht="15">
      <c r="A858" s="193">
        <v>54553</v>
      </c>
      <c r="B858" s="70" t="s">
        <v>955</v>
      </c>
      <c r="C858" s="70" t="s">
        <v>982</v>
      </c>
      <c r="D858" s="194">
        <v>106031111</v>
      </c>
      <c r="E858" s="194">
        <v>64678978</v>
      </c>
      <c r="F858" s="194">
        <v>0</v>
      </c>
      <c r="G858" s="194">
        <v>0</v>
      </c>
      <c r="H858" s="194">
        <v>41352133</v>
      </c>
      <c r="I858" s="194">
        <v>0</v>
      </c>
    </row>
    <row r="859" spans="1:9" ht="15">
      <c r="A859" s="193">
        <v>54599</v>
      </c>
      <c r="B859" s="70" t="s">
        <v>955</v>
      </c>
      <c r="C859" s="70" t="s">
        <v>983</v>
      </c>
      <c r="D859" s="194">
        <v>67380901</v>
      </c>
      <c r="E859" s="194">
        <v>41102350</v>
      </c>
      <c r="F859" s="194">
        <v>0</v>
      </c>
      <c r="G859" s="194">
        <v>0</v>
      </c>
      <c r="H859" s="194">
        <v>26278551</v>
      </c>
      <c r="I859" s="194">
        <v>0</v>
      </c>
    </row>
    <row r="860" spans="1:9" ht="15">
      <c r="A860" s="193">
        <v>54660</v>
      </c>
      <c r="B860" s="70" t="s">
        <v>955</v>
      </c>
      <c r="C860" s="70" t="s">
        <v>984</v>
      </c>
      <c r="D860" s="194">
        <v>106995238</v>
      </c>
      <c r="E860" s="194">
        <v>65267095</v>
      </c>
      <c r="F860" s="194">
        <v>0</v>
      </c>
      <c r="G860" s="194">
        <v>0</v>
      </c>
      <c r="H860" s="194">
        <v>41728143</v>
      </c>
      <c r="I860" s="194">
        <v>0</v>
      </c>
    </row>
    <row r="861" spans="1:9" ht="15">
      <c r="A861" s="193">
        <v>54670</v>
      </c>
      <c r="B861" s="70" t="s">
        <v>955</v>
      </c>
      <c r="C861" s="70" t="s">
        <v>985</v>
      </c>
      <c r="D861" s="194">
        <v>339048457</v>
      </c>
      <c r="E861" s="194">
        <v>206819559</v>
      </c>
      <c r="F861" s="194">
        <v>0</v>
      </c>
      <c r="G861" s="194">
        <v>132228898</v>
      </c>
      <c r="H861" s="194">
        <v>0</v>
      </c>
      <c r="I861" s="194">
        <v>0</v>
      </c>
    </row>
    <row r="862" spans="1:9" ht="15">
      <c r="A862" s="193">
        <v>54673</v>
      </c>
      <c r="B862" s="70" t="s">
        <v>955</v>
      </c>
      <c r="C862" s="70" t="s">
        <v>748</v>
      </c>
      <c r="D862" s="194">
        <v>52946196</v>
      </c>
      <c r="E862" s="194">
        <v>32297180</v>
      </c>
      <c r="F862" s="194">
        <v>0</v>
      </c>
      <c r="G862" s="194">
        <v>0</v>
      </c>
      <c r="H862" s="194">
        <v>20649016</v>
      </c>
      <c r="I862" s="194">
        <v>0</v>
      </c>
    </row>
    <row r="863" spans="1:9" ht="15">
      <c r="A863" s="193">
        <v>54680</v>
      </c>
      <c r="B863" s="70" t="s">
        <v>955</v>
      </c>
      <c r="C863" s="70" t="s">
        <v>986</v>
      </c>
      <c r="D863" s="194">
        <v>27348626</v>
      </c>
      <c r="E863" s="194">
        <v>16682662</v>
      </c>
      <c r="F863" s="194">
        <v>0</v>
      </c>
      <c r="G863" s="194">
        <v>0</v>
      </c>
      <c r="H863" s="194">
        <v>0</v>
      </c>
      <c r="I863" s="194">
        <v>10665964</v>
      </c>
    </row>
    <row r="864" spans="1:9" ht="15">
      <c r="A864" s="193">
        <v>54720</v>
      </c>
      <c r="B864" s="70" t="s">
        <v>955</v>
      </c>
      <c r="C864" s="70" t="s">
        <v>987</v>
      </c>
      <c r="D864" s="194">
        <v>384331119</v>
      </c>
      <c r="E864" s="194">
        <v>234441983</v>
      </c>
      <c r="F864" s="194">
        <v>0</v>
      </c>
      <c r="G864" s="194">
        <v>149889136</v>
      </c>
      <c r="H864" s="194">
        <v>0</v>
      </c>
      <c r="I864" s="194">
        <v>0</v>
      </c>
    </row>
    <row r="865" spans="1:9" ht="15">
      <c r="A865" s="193">
        <v>54743</v>
      </c>
      <c r="B865" s="70" t="s">
        <v>955</v>
      </c>
      <c r="C865" s="70" t="s">
        <v>988</v>
      </c>
      <c r="D865" s="194">
        <v>57552857</v>
      </c>
      <c r="E865" s="194">
        <v>35107243</v>
      </c>
      <c r="F865" s="194">
        <v>0</v>
      </c>
      <c r="G865" s="194">
        <v>0</v>
      </c>
      <c r="H865" s="194">
        <v>22445614</v>
      </c>
      <c r="I865" s="194">
        <v>0</v>
      </c>
    </row>
    <row r="866" spans="1:9" ht="15">
      <c r="A866" s="193">
        <v>54800</v>
      </c>
      <c r="B866" s="70" t="s">
        <v>955</v>
      </c>
      <c r="C866" s="70" t="s">
        <v>989</v>
      </c>
      <c r="D866" s="194">
        <v>393103545</v>
      </c>
      <c r="E866" s="194">
        <v>239793162</v>
      </c>
      <c r="F866" s="194">
        <v>0</v>
      </c>
      <c r="G866" s="194">
        <v>153310383</v>
      </c>
      <c r="H866" s="194">
        <v>0</v>
      </c>
      <c r="I866" s="194">
        <v>0</v>
      </c>
    </row>
    <row r="867" spans="1:9" ht="15">
      <c r="A867" s="193">
        <v>54810</v>
      </c>
      <c r="B867" s="70" t="s">
        <v>955</v>
      </c>
      <c r="C867" s="70" t="s">
        <v>990</v>
      </c>
      <c r="D867" s="194">
        <v>684292788</v>
      </c>
      <c r="E867" s="194">
        <v>417418601</v>
      </c>
      <c r="F867" s="194">
        <v>9140800</v>
      </c>
      <c r="G867" s="194">
        <v>257733387</v>
      </c>
      <c r="H867" s="194">
        <v>0</v>
      </c>
      <c r="I867" s="194">
        <v>0</v>
      </c>
    </row>
    <row r="868" spans="1:9" ht="15">
      <c r="A868" s="193">
        <v>54820</v>
      </c>
      <c r="B868" s="70" t="s">
        <v>955</v>
      </c>
      <c r="C868" s="70" t="s">
        <v>281</v>
      </c>
      <c r="D868" s="194">
        <v>194811959</v>
      </c>
      <c r="E868" s="194">
        <v>118835295</v>
      </c>
      <c r="F868" s="194">
        <v>0</v>
      </c>
      <c r="G868" s="194">
        <v>75976664</v>
      </c>
      <c r="H868" s="194">
        <v>0</v>
      </c>
      <c r="I868" s="194">
        <v>0</v>
      </c>
    </row>
    <row r="869" spans="1:9" ht="15">
      <c r="A869" s="193">
        <v>54874</v>
      </c>
      <c r="B869" s="70" t="s">
        <v>955</v>
      </c>
      <c r="C869" s="70" t="s">
        <v>991</v>
      </c>
      <c r="D869" s="194">
        <v>452683865</v>
      </c>
      <c r="E869" s="194">
        <v>276137158</v>
      </c>
      <c r="F869" s="194">
        <v>70000000</v>
      </c>
      <c r="G869" s="194">
        <v>106546707</v>
      </c>
      <c r="H869" s="194">
        <v>0</v>
      </c>
      <c r="I869" s="194">
        <v>0</v>
      </c>
    </row>
    <row r="870" spans="1:9" ht="15">
      <c r="A870" s="193">
        <v>54871</v>
      </c>
      <c r="B870" s="70" t="s">
        <v>955</v>
      </c>
      <c r="C870" s="70" t="s">
        <v>992</v>
      </c>
      <c r="D870" s="194">
        <v>88957351</v>
      </c>
      <c r="E870" s="194">
        <v>54263984</v>
      </c>
      <c r="F870" s="194">
        <v>0</v>
      </c>
      <c r="G870" s="194">
        <v>0</v>
      </c>
      <c r="H870" s="194">
        <v>34693367</v>
      </c>
      <c r="I870" s="194">
        <v>0</v>
      </c>
    </row>
    <row r="871" spans="1:9" ht="15">
      <c r="A871" s="193">
        <v>86219</v>
      </c>
      <c r="B871" s="70" t="s">
        <v>993</v>
      </c>
      <c r="C871" s="70" t="s">
        <v>994</v>
      </c>
      <c r="D871" s="194">
        <v>24762507</v>
      </c>
      <c r="E871" s="194">
        <v>15105129</v>
      </c>
      <c r="F871" s="194">
        <v>0</v>
      </c>
      <c r="G871" s="194">
        <v>0</v>
      </c>
      <c r="H871" s="194">
        <v>0</v>
      </c>
      <c r="I871" s="194">
        <v>9657378</v>
      </c>
    </row>
    <row r="872" spans="1:9" ht="15">
      <c r="A872" s="193">
        <v>86001</v>
      </c>
      <c r="B872" s="70" t="s">
        <v>993</v>
      </c>
      <c r="C872" s="70" t="s">
        <v>995</v>
      </c>
      <c r="D872" s="194">
        <v>320760124</v>
      </c>
      <c r="E872" s="194">
        <v>195663676</v>
      </c>
      <c r="F872" s="194">
        <v>3024800</v>
      </c>
      <c r="G872" s="194">
        <v>122071648</v>
      </c>
      <c r="H872" s="194">
        <v>0</v>
      </c>
      <c r="I872" s="194">
        <v>0</v>
      </c>
    </row>
    <row r="873" spans="1:9" ht="15">
      <c r="A873" s="193">
        <v>86320</v>
      </c>
      <c r="B873" s="70" t="s">
        <v>993</v>
      </c>
      <c r="C873" s="70" t="s">
        <v>996</v>
      </c>
      <c r="D873" s="194">
        <v>867847201</v>
      </c>
      <c r="E873" s="194">
        <v>529386793</v>
      </c>
      <c r="F873" s="194">
        <v>71682000</v>
      </c>
      <c r="G873" s="194">
        <v>266778408</v>
      </c>
      <c r="H873" s="194">
        <v>0</v>
      </c>
      <c r="I873" s="194">
        <v>0</v>
      </c>
    </row>
    <row r="874" spans="1:9" ht="15">
      <c r="A874" s="193">
        <v>86568</v>
      </c>
      <c r="B874" s="70" t="s">
        <v>993</v>
      </c>
      <c r="C874" s="70" t="s">
        <v>997</v>
      </c>
      <c r="D874" s="194">
        <v>575562809</v>
      </c>
      <c r="E874" s="194">
        <v>351093313</v>
      </c>
      <c r="F874" s="194">
        <v>70000000</v>
      </c>
      <c r="G874" s="194">
        <v>154469496</v>
      </c>
      <c r="H874" s="194">
        <v>0</v>
      </c>
      <c r="I874" s="194">
        <v>0</v>
      </c>
    </row>
    <row r="875" spans="1:9" ht="15">
      <c r="A875" s="193">
        <v>86569</v>
      </c>
      <c r="B875" s="70" t="s">
        <v>993</v>
      </c>
      <c r="C875" s="70" t="s">
        <v>998</v>
      </c>
      <c r="D875" s="194">
        <v>178186980</v>
      </c>
      <c r="E875" s="194">
        <v>108694058</v>
      </c>
      <c r="F875" s="194">
        <v>1682000</v>
      </c>
      <c r="G875" s="194">
        <v>67810922</v>
      </c>
      <c r="H875" s="194">
        <v>0</v>
      </c>
      <c r="I875" s="194">
        <v>0</v>
      </c>
    </row>
    <row r="876" spans="1:9" ht="15">
      <c r="A876" s="193">
        <v>86571</v>
      </c>
      <c r="B876" s="70" t="s">
        <v>993</v>
      </c>
      <c r="C876" s="70" t="s">
        <v>999</v>
      </c>
      <c r="D876" s="194">
        <v>823223801</v>
      </c>
      <c r="E876" s="194">
        <v>502166519</v>
      </c>
      <c r="F876" s="194">
        <v>21682000</v>
      </c>
      <c r="G876" s="194">
        <v>299375282</v>
      </c>
      <c r="H876" s="194">
        <v>0</v>
      </c>
      <c r="I876" s="194">
        <v>0</v>
      </c>
    </row>
    <row r="877" spans="1:9" ht="15">
      <c r="A877" s="193">
        <v>86573</v>
      </c>
      <c r="B877" s="70" t="s">
        <v>993</v>
      </c>
      <c r="C877" s="70" t="s">
        <v>1000</v>
      </c>
      <c r="D877" s="194">
        <v>194100834</v>
      </c>
      <c r="E877" s="194">
        <v>118401509</v>
      </c>
      <c r="F877" s="194">
        <v>1682000</v>
      </c>
      <c r="G877" s="194">
        <v>74017325</v>
      </c>
      <c r="H877" s="194">
        <v>0</v>
      </c>
      <c r="I877" s="194">
        <v>0</v>
      </c>
    </row>
    <row r="878" spans="1:9" ht="15">
      <c r="A878" s="193">
        <v>86755</v>
      </c>
      <c r="B878" s="70" t="s">
        <v>993</v>
      </c>
      <c r="C878" s="70" t="s">
        <v>260</v>
      </c>
      <c r="D878" s="194">
        <v>49852705</v>
      </c>
      <c r="E878" s="194">
        <v>30410150</v>
      </c>
      <c r="F878" s="194">
        <v>0</v>
      </c>
      <c r="G878" s="194">
        <v>0</v>
      </c>
      <c r="H878" s="194">
        <v>0</v>
      </c>
      <c r="I878" s="194">
        <v>19442555</v>
      </c>
    </row>
    <row r="879" spans="1:9" ht="15">
      <c r="A879" s="193">
        <v>86757</v>
      </c>
      <c r="B879" s="70" t="s">
        <v>993</v>
      </c>
      <c r="C879" s="70" t="s">
        <v>1001</v>
      </c>
      <c r="D879" s="194">
        <v>345945958</v>
      </c>
      <c r="E879" s="194">
        <v>211027034</v>
      </c>
      <c r="F879" s="194">
        <v>0</v>
      </c>
      <c r="G879" s="194">
        <v>134918924</v>
      </c>
      <c r="H879" s="194">
        <v>0</v>
      </c>
      <c r="I879" s="194">
        <v>0</v>
      </c>
    </row>
    <row r="880" spans="1:9" ht="15">
      <c r="A880" s="193">
        <v>86760</v>
      </c>
      <c r="B880" s="70" t="s">
        <v>993</v>
      </c>
      <c r="C880" s="70" t="s">
        <v>986</v>
      </c>
      <c r="D880" s="194">
        <v>106506723</v>
      </c>
      <c r="E880" s="194">
        <v>64969101</v>
      </c>
      <c r="F880" s="194">
        <v>0</v>
      </c>
      <c r="G880" s="194">
        <v>0</v>
      </c>
      <c r="H880" s="194">
        <v>41537622</v>
      </c>
      <c r="I880" s="194">
        <v>0</v>
      </c>
    </row>
    <row r="881" spans="1:9" ht="15">
      <c r="A881" s="193">
        <v>86749</v>
      </c>
      <c r="B881" s="70" t="s">
        <v>993</v>
      </c>
      <c r="C881" s="70" t="s">
        <v>1002</v>
      </c>
      <c r="D881" s="194">
        <v>67725771</v>
      </c>
      <c r="E881" s="194">
        <v>41312720</v>
      </c>
      <c r="F881" s="194">
        <v>0</v>
      </c>
      <c r="G881" s="194">
        <v>0</v>
      </c>
      <c r="H881" s="194">
        <v>26413051</v>
      </c>
      <c r="I881" s="194">
        <v>0</v>
      </c>
    </row>
    <row r="882" spans="1:9" ht="15">
      <c r="A882" s="193">
        <v>86865</v>
      </c>
      <c r="B882" s="70" t="s">
        <v>993</v>
      </c>
      <c r="C882" s="70" t="s">
        <v>1003</v>
      </c>
      <c r="D882" s="194">
        <v>579397620</v>
      </c>
      <c r="E882" s="194">
        <v>353432548</v>
      </c>
      <c r="F882" s="194">
        <v>70000000</v>
      </c>
      <c r="G882" s="194">
        <v>155965072</v>
      </c>
      <c r="H882" s="194">
        <v>0</v>
      </c>
      <c r="I882" s="194">
        <v>0</v>
      </c>
    </row>
    <row r="883" spans="1:9" ht="15">
      <c r="A883" s="193">
        <v>86885</v>
      </c>
      <c r="B883" s="70" t="s">
        <v>993</v>
      </c>
      <c r="C883" s="70" t="s">
        <v>1004</v>
      </c>
      <c r="D883" s="194">
        <v>225975610</v>
      </c>
      <c r="E883" s="194">
        <v>137845122</v>
      </c>
      <c r="F883" s="194">
        <v>0</v>
      </c>
      <c r="G883" s="194">
        <v>88130488</v>
      </c>
      <c r="H883" s="194">
        <v>0</v>
      </c>
      <c r="I883" s="194">
        <v>0</v>
      </c>
    </row>
    <row r="884" spans="1:9" ht="15">
      <c r="A884" s="193">
        <v>63001</v>
      </c>
      <c r="B884" s="70" t="s">
        <v>1005</v>
      </c>
      <c r="C884" s="70" t="s">
        <v>184</v>
      </c>
      <c r="D884" s="194">
        <v>803346469</v>
      </c>
      <c r="E884" s="194">
        <v>490041346</v>
      </c>
      <c r="F884" s="194">
        <v>76133600</v>
      </c>
      <c r="G884" s="194">
        <v>237171523</v>
      </c>
      <c r="H884" s="194">
        <v>0</v>
      </c>
      <c r="I884" s="194">
        <v>0</v>
      </c>
    </row>
    <row r="885" spans="1:9" ht="15">
      <c r="A885" s="193">
        <v>63111</v>
      </c>
      <c r="B885" s="70" t="s">
        <v>1005</v>
      </c>
      <c r="C885" s="70" t="s">
        <v>381</v>
      </c>
      <c r="D885" s="194">
        <v>15041865</v>
      </c>
      <c r="E885" s="194">
        <v>9175538</v>
      </c>
      <c r="F885" s="194">
        <v>0</v>
      </c>
      <c r="G885" s="194">
        <v>0</v>
      </c>
      <c r="H885" s="194">
        <v>0</v>
      </c>
      <c r="I885" s="194">
        <v>5866327</v>
      </c>
    </row>
    <row r="886" spans="1:9" ht="15">
      <c r="A886" s="193">
        <v>63130</v>
      </c>
      <c r="B886" s="70" t="s">
        <v>1005</v>
      </c>
      <c r="C886" s="70" t="s">
        <v>1006</v>
      </c>
      <c r="D886" s="194">
        <v>246071279</v>
      </c>
      <c r="E886" s="194">
        <v>150103480</v>
      </c>
      <c r="F886" s="194">
        <v>1682000</v>
      </c>
      <c r="G886" s="194">
        <v>94285799</v>
      </c>
      <c r="H886" s="194">
        <v>0</v>
      </c>
      <c r="I886" s="194">
        <v>0</v>
      </c>
    </row>
    <row r="887" spans="1:9" ht="15">
      <c r="A887" s="193">
        <v>63190</v>
      </c>
      <c r="B887" s="70" t="s">
        <v>1005</v>
      </c>
      <c r="C887" s="70" t="s">
        <v>1007</v>
      </c>
      <c r="D887" s="194">
        <v>104690604</v>
      </c>
      <c r="E887" s="194">
        <v>63861268</v>
      </c>
      <c r="F887" s="194">
        <v>1682000</v>
      </c>
      <c r="G887" s="194">
        <v>0</v>
      </c>
      <c r="H887" s="194">
        <v>39147336</v>
      </c>
      <c r="I887" s="194">
        <v>0</v>
      </c>
    </row>
    <row r="888" spans="1:9" ht="15">
      <c r="A888" s="193">
        <v>63212</v>
      </c>
      <c r="B888" s="70" t="s">
        <v>1005</v>
      </c>
      <c r="C888" s="70" t="s">
        <v>338</v>
      </c>
      <c r="D888" s="194">
        <v>30065222</v>
      </c>
      <c r="E888" s="194">
        <v>18339785</v>
      </c>
      <c r="F888" s="194">
        <v>0</v>
      </c>
      <c r="G888" s="194">
        <v>0</v>
      </c>
      <c r="H888" s="194">
        <v>0</v>
      </c>
      <c r="I888" s="194">
        <v>11725437</v>
      </c>
    </row>
    <row r="889" spans="1:9" ht="15">
      <c r="A889" s="193">
        <v>63272</v>
      </c>
      <c r="B889" s="70" t="s">
        <v>1005</v>
      </c>
      <c r="C889" s="70" t="s">
        <v>1008</v>
      </c>
      <c r="D889" s="194">
        <v>56460401</v>
      </c>
      <c r="E889" s="194">
        <v>34440845</v>
      </c>
      <c r="F889" s="194">
        <v>1682000</v>
      </c>
      <c r="G889" s="194">
        <v>0</v>
      </c>
      <c r="H889" s="194">
        <v>20337556</v>
      </c>
      <c r="I889" s="194">
        <v>0</v>
      </c>
    </row>
    <row r="890" spans="1:9" ht="15">
      <c r="A890" s="193">
        <v>63302</v>
      </c>
      <c r="B890" s="70" t="s">
        <v>1005</v>
      </c>
      <c r="C890" s="70" t="s">
        <v>1009</v>
      </c>
      <c r="D890" s="194">
        <v>51352707</v>
      </c>
      <c r="E890" s="194">
        <v>31325151</v>
      </c>
      <c r="F890" s="194">
        <v>1682000</v>
      </c>
      <c r="G890" s="194">
        <v>0</v>
      </c>
      <c r="H890" s="194">
        <v>0</v>
      </c>
      <c r="I890" s="194">
        <v>18345556</v>
      </c>
    </row>
    <row r="891" spans="1:9" ht="15">
      <c r="A891" s="193">
        <v>63401</v>
      </c>
      <c r="B891" s="70" t="s">
        <v>1005</v>
      </c>
      <c r="C891" s="70" t="s">
        <v>1010</v>
      </c>
      <c r="D891" s="194">
        <v>208732530</v>
      </c>
      <c r="E891" s="194">
        <v>127326843</v>
      </c>
      <c r="F891" s="194">
        <v>1682000</v>
      </c>
      <c r="G891" s="194">
        <v>79723687</v>
      </c>
      <c r="H891" s="194">
        <v>0</v>
      </c>
      <c r="I891" s="194">
        <v>0</v>
      </c>
    </row>
    <row r="892" spans="1:9" ht="15">
      <c r="A892" s="193">
        <v>63470</v>
      </c>
      <c r="B892" s="70" t="s">
        <v>1005</v>
      </c>
      <c r="C892" s="70" t="s">
        <v>1011</v>
      </c>
      <c r="D892" s="194">
        <v>213575908</v>
      </c>
      <c r="E892" s="194">
        <v>130281304</v>
      </c>
      <c r="F892" s="194">
        <v>1682000</v>
      </c>
      <c r="G892" s="194">
        <v>81612604</v>
      </c>
      <c r="H892" s="194">
        <v>0</v>
      </c>
      <c r="I892" s="194">
        <v>0</v>
      </c>
    </row>
    <row r="893" spans="1:9" ht="15">
      <c r="A893" s="193">
        <v>63548</v>
      </c>
      <c r="B893" s="70" t="s">
        <v>1005</v>
      </c>
      <c r="C893" s="70" t="s">
        <v>1012</v>
      </c>
      <c r="D893" s="194">
        <v>34868627</v>
      </c>
      <c r="E893" s="194">
        <v>21269862</v>
      </c>
      <c r="F893" s="194">
        <v>0</v>
      </c>
      <c r="G893" s="194">
        <v>0</v>
      </c>
      <c r="H893" s="194">
        <v>0</v>
      </c>
      <c r="I893" s="194">
        <v>13598765</v>
      </c>
    </row>
    <row r="894" spans="1:9" ht="15">
      <c r="A894" s="193">
        <v>63594</v>
      </c>
      <c r="B894" s="70" t="s">
        <v>1005</v>
      </c>
      <c r="C894" s="70" t="s">
        <v>1013</v>
      </c>
      <c r="D894" s="194">
        <v>171085473</v>
      </c>
      <c r="E894" s="194">
        <v>104362139</v>
      </c>
      <c r="F894" s="194">
        <v>1682000</v>
      </c>
      <c r="G894" s="194">
        <v>65041334</v>
      </c>
      <c r="H894" s="194">
        <v>0</v>
      </c>
      <c r="I894" s="194">
        <v>0</v>
      </c>
    </row>
    <row r="895" spans="1:9" ht="15">
      <c r="A895" s="193">
        <v>63690</v>
      </c>
      <c r="B895" s="70" t="s">
        <v>1005</v>
      </c>
      <c r="C895" s="70" t="s">
        <v>1014</v>
      </c>
      <c r="D895" s="194">
        <v>37032477</v>
      </c>
      <c r="E895" s="194">
        <v>22589811</v>
      </c>
      <c r="F895" s="194">
        <v>0</v>
      </c>
      <c r="G895" s="194">
        <v>0</v>
      </c>
      <c r="H895" s="194">
        <v>0</v>
      </c>
      <c r="I895" s="194">
        <v>14442666</v>
      </c>
    </row>
    <row r="896" spans="1:9" ht="15">
      <c r="A896" s="193">
        <v>66045</v>
      </c>
      <c r="B896" s="70" t="s">
        <v>512</v>
      </c>
      <c r="C896" s="70" t="s">
        <v>1015</v>
      </c>
      <c r="D896" s="194">
        <v>116886682</v>
      </c>
      <c r="E896" s="194">
        <v>71300876</v>
      </c>
      <c r="F896" s="194">
        <v>0</v>
      </c>
      <c r="G896" s="194">
        <v>0</v>
      </c>
      <c r="H896" s="194">
        <v>45585806</v>
      </c>
      <c r="I896" s="194">
        <v>0</v>
      </c>
    </row>
    <row r="897" spans="1:9" ht="15">
      <c r="A897" s="193">
        <v>66075</v>
      </c>
      <c r="B897" s="70" t="s">
        <v>512</v>
      </c>
      <c r="C897" s="70" t="s">
        <v>556</v>
      </c>
      <c r="D897" s="194">
        <v>43764961</v>
      </c>
      <c r="E897" s="194">
        <v>26696626</v>
      </c>
      <c r="F897" s="194">
        <v>0</v>
      </c>
      <c r="G897" s="194">
        <v>0</v>
      </c>
      <c r="H897" s="194">
        <v>0</v>
      </c>
      <c r="I897" s="194">
        <v>17068335</v>
      </c>
    </row>
    <row r="898" spans="1:9" ht="15">
      <c r="A898" s="193">
        <v>66088</v>
      </c>
      <c r="B898" s="70" t="s">
        <v>512</v>
      </c>
      <c r="C898" s="70" t="s">
        <v>1016</v>
      </c>
      <c r="D898" s="194">
        <v>168423416</v>
      </c>
      <c r="E898" s="194">
        <v>102738284</v>
      </c>
      <c r="F898" s="194">
        <v>0</v>
      </c>
      <c r="G898" s="194">
        <v>65685132</v>
      </c>
      <c r="H898" s="194">
        <v>0</v>
      </c>
      <c r="I898" s="194">
        <v>0</v>
      </c>
    </row>
    <row r="899" spans="1:9" ht="15">
      <c r="A899" s="193">
        <v>66170</v>
      </c>
      <c r="B899" s="70" t="s">
        <v>512</v>
      </c>
      <c r="C899" s="70" t="s">
        <v>1017</v>
      </c>
      <c r="D899" s="194">
        <v>510854981</v>
      </c>
      <c r="E899" s="194">
        <v>311621538</v>
      </c>
      <c r="F899" s="194">
        <v>70000000</v>
      </c>
      <c r="G899" s="194">
        <v>129233443</v>
      </c>
      <c r="H899" s="194">
        <v>0</v>
      </c>
      <c r="I899" s="194">
        <v>0</v>
      </c>
    </row>
    <row r="900" spans="1:9" ht="15">
      <c r="A900" s="193">
        <v>66318</v>
      </c>
      <c r="B900" s="70" t="s">
        <v>512</v>
      </c>
      <c r="C900" s="70" t="s">
        <v>1018</v>
      </c>
      <c r="D900" s="194">
        <v>96863504</v>
      </c>
      <c r="E900" s="194">
        <v>59086737</v>
      </c>
      <c r="F900" s="194">
        <v>0</v>
      </c>
      <c r="G900" s="194">
        <v>0</v>
      </c>
      <c r="H900" s="194">
        <v>37776767</v>
      </c>
      <c r="I900" s="194">
        <v>0</v>
      </c>
    </row>
    <row r="901" spans="1:9" ht="15">
      <c r="A901" s="193">
        <v>66383</v>
      </c>
      <c r="B901" s="70" t="s">
        <v>512</v>
      </c>
      <c r="C901" s="70" t="s">
        <v>1019</v>
      </c>
      <c r="D901" s="194">
        <v>52511829</v>
      </c>
      <c r="E901" s="194">
        <v>32032216</v>
      </c>
      <c r="F901" s="194">
        <v>0</v>
      </c>
      <c r="G901" s="194">
        <v>0</v>
      </c>
      <c r="H901" s="194">
        <v>20479613</v>
      </c>
      <c r="I901" s="194">
        <v>0</v>
      </c>
    </row>
    <row r="902" spans="1:9" ht="15">
      <c r="A902" s="193">
        <v>66400</v>
      </c>
      <c r="B902" s="70" t="s">
        <v>512</v>
      </c>
      <c r="C902" s="70" t="s">
        <v>1020</v>
      </c>
      <c r="D902" s="194">
        <v>176665108</v>
      </c>
      <c r="E902" s="194">
        <v>107765716</v>
      </c>
      <c r="F902" s="194">
        <v>0</v>
      </c>
      <c r="G902" s="194">
        <v>68899392</v>
      </c>
      <c r="H902" s="194">
        <v>0</v>
      </c>
      <c r="I902" s="194">
        <v>0</v>
      </c>
    </row>
    <row r="903" spans="1:9" ht="15">
      <c r="A903" s="193">
        <v>66440</v>
      </c>
      <c r="B903" s="70" t="s">
        <v>512</v>
      </c>
      <c r="C903" s="70" t="s">
        <v>1021</v>
      </c>
      <c r="D903" s="194">
        <v>138067582</v>
      </c>
      <c r="E903" s="194">
        <v>84221225</v>
      </c>
      <c r="F903" s="194">
        <v>0</v>
      </c>
      <c r="G903" s="194">
        <v>53846357</v>
      </c>
      <c r="H903" s="194">
        <v>0</v>
      </c>
      <c r="I903" s="194">
        <v>0</v>
      </c>
    </row>
    <row r="904" spans="1:9" ht="15">
      <c r="A904" s="193">
        <v>66456</v>
      </c>
      <c r="B904" s="70" t="s">
        <v>512</v>
      </c>
      <c r="C904" s="70" t="s">
        <v>1022</v>
      </c>
      <c r="D904" s="194">
        <v>247805114</v>
      </c>
      <c r="E904" s="194">
        <v>151161120</v>
      </c>
      <c r="F904" s="194">
        <v>0</v>
      </c>
      <c r="G904" s="194">
        <v>96643994</v>
      </c>
      <c r="H904" s="194">
        <v>0</v>
      </c>
      <c r="I904" s="194">
        <v>0</v>
      </c>
    </row>
    <row r="905" spans="1:9" ht="15">
      <c r="A905" s="193">
        <v>66001</v>
      </c>
      <c r="B905" s="70" t="s">
        <v>512</v>
      </c>
      <c r="C905" s="70" t="s">
        <v>1023</v>
      </c>
      <c r="D905" s="194">
        <v>1221402019</v>
      </c>
      <c r="E905" s="194">
        <v>745055232</v>
      </c>
      <c r="F905" s="194">
        <v>76098800</v>
      </c>
      <c r="G905" s="194">
        <v>400247987</v>
      </c>
      <c r="H905" s="194">
        <v>0</v>
      </c>
      <c r="I905" s="194">
        <v>0</v>
      </c>
    </row>
    <row r="906" spans="1:9" ht="15">
      <c r="A906" s="193">
        <v>66572</v>
      </c>
      <c r="B906" s="70" t="s">
        <v>512</v>
      </c>
      <c r="C906" s="70" t="s">
        <v>1024</v>
      </c>
      <c r="D906" s="194">
        <v>235078422</v>
      </c>
      <c r="E906" s="194">
        <v>143397837</v>
      </c>
      <c r="F906" s="194">
        <v>0</v>
      </c>
      <c r="G906" s="194">
        <v>91680585</v>
      </c>
      <c r="H906" s="194">
        <v>0</v>
      </c>
      <c r="I906" s="194">
        <v>0</v>
      </c>
    </row>
    <row r="907" spans="1:9" ht="15">
      <c r="A907" s="193">
        <v>66594</v>
      </c>
      <c r="B907" s="70" t="s">
        <v>512</v>
      </c>
      <c r="C907" s="70" t="s">
        <v>1025</v>
      </c>
      <c r="D907" s="194">
        <v>314047511</v>
      </c>
      <c r="E907" s="194">
        <v>191568982</v>
      </c>
      <c r="F907" s="194">
        <v>0</v>
      </c>
      <c r="G907" s="194">
        <v>122478529</v>
      </c>
      <c r="H907" s="194">
        <v>0</v>
      </c>
      <c r="I907" s="194">
        <v>0</v>
      </c>
    </row>
    <row r="908" spans="1:9" ht="15">
      <c r="A908" s="193">
        <v>66682</v>
      </c>
      <c r="B908" s="70" t="s">
        <v>512</v>
      </c>
      <c r="C908" s="70" t="s">
        <v>1026</v>
      </c>
      <c r="D908" s="194">
        <v>299964395</v>
      </c>
      <c r="E908" s="194">
        <v>182978281</v>
      </c>
      <c r="F908" s="194">
        <v>0</v>
      </c>
      <c r="G908" s="194">
        <v>116986114</v>
      </c>
      <c r="H908" s="194">
        <v>0</v>
      </c>
      <c r="I908" s="194">
        <v>0</v>
      </c>
    </row>
    <row r="909" spans="1:9" ht="15">
      <c r="A909" s="193">
        <v>66687</v>
      </c>
      <c r="B909" s="70" t="s">
        <v>512</v>
      </c>
      <c r="C909" s="70" t="s">
        <v>273</v>
      </c>
      <c r="D909" s="194">
        <v>90951011</v>
      </c>
      <c r="E909" s="194">
        <v>55480117</v>
      </c>
      <c r="F909" s="194">
        <v>0</v>
      </c>
      <c r="G909" s="194">
        <v>0</v>
      </c>
      <c r="H909" s="194">
        <v>35470894</v>
      </c>
      <c r="I909" s="194">
        <v>0</v>
      </c>
    </row>
    <row r="910" spans="1:9" ht="15">
      <c r="A910" s="193">
        <v>88564</v>
      </c>
      <c r="B910" s="70" t="s">
        <v>258</v>
      </c>
      <c r="C910" s="70" t="s">
        <v>940</v>
      </c>
      <c r="D910" s="194">
        <v>22174265</v>
      </c>
      <c r="E910" s="194">
        <v>13526302</v>
      </c>
      <c r="F910" s="194">
        <v>0</v>
      </c>
      <c r="G910" s="194">
        <v>0</v>
      </c>
      <c r="H910" s="194">
        <v>0</v>
      </c>
      <c r="I910" s="194">
        <v>8647963</v>
      </c>
    </row>
    <row r="911" spans="1:9" ht="15">
      <c r="A911" s="193">
        <v>88001</v>
      </c>
      <c r="B911" s="70" t="s">
        <v>258</v>
      </c>
      <c r="C911" s="70" t="s">
        <v>258</v>
      </c>
      <c r="D911" s="194">
        <v>664331867</v>
      </c>
      <c r="E911" s="194">
        <v>405242439</v>
      </c>
      <c r="F911" s="194">
        <v>9335200</v>
      </c>
      <c r="G911" s="194">
        <v>249754228</v>
      </c>
      <c r="H911" s="194">
        <v>0</v>
      </c>
      <c r="I911" s="194">
        <v>0</v>
      </c>
    </row>
    <row r="912" spans="1:9" ht="15">
      <c r="A912" s="193">
        <v>68013</v>
      </c>
      <c r="B912" s="70" t="s">
        <v>1027</v>
      </c>
      <c r="C912" s="70" t="s">
        <v>1028</v>
      </c>
      <c r="D912" s="194">
        <v>20523648</v>
      </c>
      <c r="E912" s="194">
        <v>12519425</v>
      </c>
      <c r="F912" s="194">
        <v>1682000</v>
      </c>
      <c r="G912" s="194">
        <v>0</v>
      </c>
      <c r="H912" s="194">
        <v>0</v>
      </c>
      <c r="I912" s="194">
        <v>6322223</v>
      </c>
    </row>
    <row r="913" spans="1:9" ht="15">
      <c r="A913" s="193">
        <v>68020</v>
      </c>
      <c r="B913" s="70" t="s">
        <v>1027</v>
      </c>
      <c r="C913" s="70" t="s">
        <v>521</v>
      </c>
      <c r="D913" s="194">
        <v>53291807</v>
      </c>
      <c r="E913" s="194">
        <v>32508002</v>
      </c>
      <c r="F913" s="194">
        <v>1682000</v>
      </c>
      <c r="G913" s="194">
        <v>0</v>
      </c>
      <c r="H913" s="194">
        <v>0</v>
      </c>
      <c r="I913" s="194">
        <v>19101805</v>
      </c>
    </row>
    <row r="914" spans="1:9" ht="15">
      <c r="A914" s="193">
        <v>68051</v>
      </c>
      <c r="B914" s="70" t="s">
        <v>1027</v>
      </c>
      <c r="C914" s="70" t="s">
        <v>1029</v>
      </c>
      <c r="D914" s="194">
        <v>102219349</v>
      </c>
      <c r="E914" s="194">
        <v>62353803</v>
      </c>
      <c r="F914" s="194">
        <v>1682000</v>
      </c>
      <c r="G914" s="194">
        <v>0</v>
      </c>
      <c r="H914" s="194">
        <v>38183546</v>
      </c>
      <c r="I914" s="194">
        <v>0</v>
      </c>
    </row>
    <row r="915" spans="1:9" ht="15">
      <c r="A915" s="193">
        <v>68077</v>
      </c>
      <c r="B915" s="70" t="s">
        <v>1027</v>
      </c>
      <c r="C915" s="70" t="s">
        <v>185</v>
      </c>
      <c r="D915" s="194">
        <v>124473919</v>
      </c>
      <c r="E915" s="194">
        <v>75929091</v>
      </c>
      <c r="F915" s="194">
        <v>1682000</v>
      </c>
      <c r="G915" s="194">
        <v>0</v>
      </c>
      <c r="H915" s="194">
        <v>46862828</v>
      </c>
      <c r="I915" s="194">
        <v>0</v>
      </c>
    </row>
    <row r="916" spans="1:9" ht="15">
      <c r="A916" s="193">
        <v>68079</v>
      </c>
      <c r="B916" s="70" t="s">
        <v>1027</v>
      </c>
      <c r="C916" s="70" t="s">
        <v>1030</v>
      </c>
      <c r="D916" s="194">
        <v>55940556</v>
      </c>
      <c r="E916" s="194">
        <v>34123739</v>
      </c>
      <c r="F916" s="194">
        <v>1682000</v>
      </c>
      <c r="G916" s="194">
        <v>0</v>
      </c>
      <c r="H916" s="194">
        <v>20134817</v>
      </c>
      <c r="I916" s="194">
        <v>0</v>
      </c>
    </row>
    <row r="917" spans="1:9" ht="15">
      <c r="A917" s="193">
        <v>68081</v>
      </c>
      <c r="B917" s="70" t="s">
        <v>1027</v>
      </c>
      <c r="C917" s="70" t="s">
        <v>1031</v>
      </c>
      <c r="D917" s="194">
        <v>983781418</v>
      </c>
      <c r="E917" s="194">
        <v>600106665</v>
      </c>
      <c r="F917" s="194">
        <v>70000000</v>
      </c>
      <c r="G917" s="194">
        <v>313674753</v>
      </c>
      <c r="H917" s="194">
        <v>0</v>
      </c>
      <c r="I917" s="194">
        <v>0</v>
      </c>
    </row>
    <row r="918" spans="1:9" ht="15">
      <c r="A918" s="193">
        <v>68092</v>
      </c>
      <c r="B918" s="70" t="s">
        <v>1027</v>
      </c>
      <c r="C918" s="70" t="s">
        <v>189</v>
      </c>
      <c r="D918" s="194">
        <v>64451504</v>
      </c>
      <c r="E918" s="194">
        <v>39315417</v>
      </c>
      <c r="F918" s="194">
        <v>21682000</v>
      </c>
      <c r="G918" s="194">
        <v>0</v>
      </c>
      <c r="H918" s="194">
        <v>0</v>
      </c>
      <c r="I918" s="194">
        <v>3454087</v>
      </c>
    </row>
    <row r="919" spans="1:9" ht="15">
      <c r="A919" s="193">
        <v>68101</v>
      </c>
      <c r="B919" s="70" t="s">
        <v>1027</v>
      </c>
      <c r="C919" s="70" t="s">
        <v>190</v>
      </c>
      <c r="D919" s="194">
        <v>202947517</v>
      </c>
      <c r="E919" s="194">
        <v>123797985</v>
      </c>
      <c r="F919" s="194">
        <v>0</v>
      </c>
      <c r="G919" s="194">
        <v>79149532</v>
      </c>
      <c r="H919" s="194">
        <v>0</v>
      </c>
      <c r="I919" s="194">
        <v>0</v>
      </c>
    </row>
    <row r="920" spans="1:9" ht="15">
      <c r="A920" s="193">
        <v>68001</v>
      </c>
      <c r="B920" s="70" t="s">
        <v>1027</v>
      </c>
      <c r="C920" s="70" t="s">
        <v>1032</v>
      </c>
      <c r="D920" s="194">
        <v>1161365183</v>
      </c>
      <c r="E920" s="194">
        <v>708432762</v>
      </c>
      <c r="F920" s="194">
        <v>114763200</v>
      </c>
      <c r="G920" s="194">
        <v>338169221</v>
      </c>
      <c r="H920" s="194">
        <v>0</v>
      </c>
      <c r="I920" s="194">
        <v>0</v>
      </c>
    </row>
    <row r="921" spans="1:9" ht="15">
      <c r="A921" s="193">
        <v>68121</v>
      </c>
      <c r="B921" s="70" t="s">
        <v>1027</v>
      </c>
      <c r="C921" s="70" t="s">
        <v>684</v>
      </c>
      <c r="D921" s="194">
        <v>21573473</v>
      </c>
      <c r="E921" s="194">
        <v>13159819</v>
      </c>
      <c r="F921" s="194">
        <v>1682000</v>
      </c>
      <c r="G921" s="194">
        <v>0</v>
      </c>
      <c r="H921" s="194">
        <v>0</v>
      </c>
      <c r="I921" s="194">
        <v>6731654</v>
      </c>
    </row>
    <row r="922" spans="1:9" ht="15">
      <c r="A922" s="193">
        <v>68132</v>
      </c>
      <c r="B922" s="70" t="s">
        <v>1027</v>
      </c>
      <c r="C922" s="70" t="s">
        <v>1033</v>
      </c>
      <c r="D922" s="194">
        <v>13079084</v>
      </c>
      <c r="E922" s="194">
        <v>7978241</v>
      </c>
      <c r="F922" s="194">
        <v>0</v>
      </c>
      <c r="G922" s="194">
        <v>0</v>
      </c>
      <c r="H922" s="194">
        <v>0</v>
      </c>
      <c r="I922" s="194">
        <v>5100843</v>
      </c>
    </row>
    <row r="923" spans="1:9" ht="15">
      <c r="A923" s="193">
        <v>68147</v>
      </c>
      <c r="B923" s="70" t="s">
        <v>1027</v>
      </c>
      <c r="C923" s="70" t="s">
        <v>1034</v>
      </c>
      <c r="D923" s="194">
        <v>60888664</v>
      </c>
      <c r="E923" s="194">
        <v>37142085</v>
      </c>
      <c r="F923" s="194">
        <v>21682000</v>
      </c>
      <c r="G923" s="194">
        <v>0</v>
      </c>
      <c r="H923" s="194">
        <v>0</v>
      </c>
      <c r="I923" s="194">
        <v>2064579</v>
      </c>
    </row>
    <row r="924" spans="1:9" ht="15">
      <c r="A924" s="193">
        <v>68152</v>
      </c>
      <c r="B924" s="70" t="s">
        <v>1027</v>
      </c>
      <c r="C924" s="70" t="s">
        <v>1035</v>
      </c>
      <c r="D924" s="194">
        <v>76456285</v>
      </c>
      <c r="E924" s="194">
        <v>46638334</v>
      </c>
      <c r="F924" s="194">
        <v>0</v>
      </c>
      <c r="G924" s="194">
        <v>0</v>
      </c>
      <c r="H924" s="194">
        <v>29817951</v>
      </c>
      <c r="I924" s="194">
        <v>0</v>
      </c>
    </row>
    <row r="925" spans="1:9" ht="15">
      <c r="A925" s="193">
        <v>68160</v>
      </c>
      <c r="B925" s="70" t="s">
        <v>1027</v>
      </c>
      <c r="C925" s="70" t="s">
        <v>1036</v>
      </c>
      <c r="D925" s="194">
        <v>25036243</v>
      </c>
      <c r="E925" s="194">
        <v>15272108</v>
      </c>
      <c r="F925" s="194">
        <v>1682000</v>
      </c>
      <c r="G925" s="194">
        <v>0</v>
      </c>
      <c r="H925" s="194">
        <v>0</v>
      </c>
      <c r="I925" s="194">
        <v>8082135</v>
      </c>
    </row>
    <row r="926" spans="1:9" ht="15">
      <c r="A926" s="193">
        <v>68162</v>
      </c>
      <c r="B926" s="70" t="s">
        <v>1027</v>
      </c>
      <c r="C926" s="70" t="s">
        <v>1037</v>
      </c>
      <c r="D926" s="194">
        <v>70119879</v>
      </c>
      <c r="E926" s="194">
        <v>42773126</v>
      </c>
      <c r="F926" s="194">
        <v>1682000</v>
      </c>
      <c r="G926" s="194">
        <v>0</v>
      </c>
      <c r="H926" s="194">
        <v>25664753</v>
      </c>
      <c r="I926" s="194">
        <v>0</v>
      </c>
    </row>
    <row r="927" spans="1:9" ht="15">
      <c r="A927" s="193">
        <v>68167</v>
      </c>
      <c r="B927" s="70" t="s">
        <v>1027</v>
      </c>
      <c r="C927" s="70" t="s">
        <v>1038</v>
      </c>
      <c r="D927" s="194">
        <v>66040606</v>
      </c>
      <c r="E927" s="194">
        <v>40284770</v>
      </c>
      <c r="F927" s="194">
        <v>1682000</v>
      </c>
      <c r="G927" s="194">
        <v>0</v>
      </c>
      <c r="H927" s="194">
        <v>24073836</v>
      </c>
      <c r="I927" s="194">
        <v>0</v>
      </c>
    </row>
    <row r="928" spans="1:9" ht="15">
      <c r="A928" s="193">
        <v>68169</v>
      </c>
      <c r="B928" s="70" t="s">
        <v>1027</v>
      </c>
      <c r="C928" s="70" t="s">
        <v>1039</v>
      </c>
      <c r="D928" s="194">
        <v>20230753</v>
      </c>
      <c r="E928" s="194">
        <v>12340759</v>
      </c>
      <c r="F928" s="194">
        <v>0</v>
      </c>
      <c r="G928" s="194">
        <v>0</v>
      </c>
      <c r="H928" s="194">
        <v>0</v>
      </c>
      <c r="I928" s="194">
        <v>7889994</v>
      </c>
    </row>
    <row r="929" spans="1:9" ht="15">
      <c r="A929" s="193">
        <v>68176</v>
      </c>
      <c r="B929" s="70" t="s">
        <v>1027</v>
      </c>
      <c r="C929" s="70" t="s">
        <v>650</v>
      </c>
      <c r="D929" s="194">
        <v>27068592</v>
      </c>
      <c r="E929" s="194">
        <v>16511841</v>
      </c>
      <c r="F929" s="194">
        <v>1682000</v>
      </c>
      <c r="G929" s="194">
        <v>0</v>
      </c>
      <c r="H929" s="194">
        <v>0</v>
      </c>
      <c r="I929" s="194">
        <v>8874751</v>
      </c>
    </row>
    <row r="930" spans="1:9" ht="15">
      <c r="A930" s="193">
        <v>68179</v>
      </c>
      <c r="B930" s="70" t="s">
        <v>1027</v>
      </c>
      <c r="C930" s="70" t="s">
        <v>1040</v>
      </c>
      <c r="D930" s="194">
        <v>48363924</v>
      </c>
      <c r="E930" s="194">
        <v>29501994</v>
      </c>
      <c r="F930" s="194">
        <v>1682000</v>
      </c>
      <c r="G930" s="194">
        <v>0</v>
      </c>
      <c r="H930" s="194">
        <v>0</v>
      </c>
      <c r="I930" s="194">
        <v>17179930</v>
      </c>
    </row>
    <row r="931" spans="1:9" ht="15">
      <c r="A931" s="193">
        <v>68190</v>
      </c>
      <c r="B931" s="70" t="s">
        <v>1027</v>
      </c>
      <c r="C931" s="70" t="s">
        <v>1041</v>
      </c>
      <c r="D931" s="194">
        <v>520145583</v>
      </c>
      <c r="E931" s="194">
        <v>317288806</v>
      </c>
      <c r="F931" s="194">
        <v>0</v>
      </c>
      <c r="G931" s="194">
        <v>202856777</v>
      </c>
      <c r="H931" s="194">
        <v>0</v>
      </c>
      <c r="I931" s="194">
        <v>0</v>
      </c>
    </row>
    <row r="932" spans="1:9" ht="15">
      <c r="A932" s="193">
        <v>68207</v>
      </c>
      <c r="B932" s="70" t="s">
        <v>1027</v>
      </c>
      <c r="C932" s="70" t="s">
        <v>207</v>
      </c>
      <c r="D932" s="194">
        <v>51745359</v>
      </c>
      <c r="E932" s="194">
        <v>31564669</v>
      </c>
      <c r="F932" s="194">
        <v>1682000</v>
      </c>
      <c r="G932" s="194">
        <v>0</v>
      </c>
      <c r="H932" s="194">
        <v>0</v>
      </c>
      <c r="I932" s="194">
        <v>18498690</v>
      </c>
    </row>
    <row r="933" spans="1:9" ht="15">
      <c r="A933" s="193">
        <v>68209</v>
      </c>
      <c r="B933" s="70" t="s">
        <v>1027</v>
      </c>
      <c r="C933" s="70" t="s">
        <v>1042</v>
      </c>
      <c r="D933" s="194">
        <v>19176651</v>
      </c>
      <c r="E933" s="194">
        <v>11697757</v>
      </c>
      <c r="F933" s="194">
        <v>1682000</v>
      </c>
      <c r="G933" s="194">
        <v>0</v>
      </c>
      <c r="H933" s="194">
        <v>0</v>
      </c>
      <c r="I933" s="194">
        <v>5796894</v>
      </c>
    </row>
    <row r="934" spans="1:9" ht="15">
      <c r="A934" s="193">
        <v>68211</v>
      </c>
      <c r="B934" s="70" t="s">
        <v>1027</v>
      </c>
      <c r="C934" s="70" t="s">
        <v>1043</v>
      </c>
      <c r="D934" s="194">
        <v>33346689</v>
      </c>
      <c r="E934" s="194">
        <v>20341480</v>
      </c>
      <c r="F934" s="194">
        <v>1682000</v>
      </c>
      <c r="G934" s="194">
        <v>0</v>
      </c>
      <c r="H934" s="194">
        <v>0</v>
      </c>
      <c r="I934" s="194">
        <v>11323209</v>
      </c>
    </row>
    <row r="935" spans="1:9" ht="15">
      <c r="A935" s="193">
        <v>68217</v>
      </c>
      <c r="B935" s="70" t="s">
        <v>1027</v>
      </c>
      <c r="C935" s="70" t="s">
        <v>1044</v>
      </c>
      <c r="D935" s="194">
        <v>80032141</v>
      </c>
      <c r="E935" s="194">
        <v>48819606</v>
      </c>
      <c r="F935" s="194">
        <v>1682000</v>
      </c>
      <c r="G935" s="194">
        <v>0</v>
      </c>
      <c r="H935" s="194">
        <v>29530535</v>
      </c>
      <c r="I935" s="194">
        <v>0</v>
      </c>
    </row>
    <row r="936" spans="1:9" ht="15">
      <c r="A936" s="193">
        <v>68229</v>
      </c>
      <c r="B936" s="70" t="s">
        <v>1027</v>
      </c>
      <c r="C936" s="70" t="s">
        <v>1045</v>
      </c>
      <c r="D936" s="194">
        <v>111236671</v>
      </c>
      <c r="E936" s="194">
        <v>67854369</v>
      </c>
      <c r="F936" s="194">
        <v>10822800</v>
      </c>
      <c r="G936" s="194">
        <v>0</v>
      </c>
      <c r="H936" s="194">
        <v>32559502</v>
      </c>
      <c r="I936" s="194">
        <v>0</v>
      </c>
    </row>
    <row r="937" spans="1:9" ht="15">
      <c r="A937" s="193">
        <v>68235</v>
      </c>
      <c r="B937" s="70" t="s">
        <v>1027</v>
      </c>
      <c r="C937" s="70" t="s">
        <v>629</v>
      </c>
      <c r="D937" s="194">
        <v>245912711</v>
      </c>
      <c r="E937" s="194">
        <v>150006754</v>
      </c>
      <c r="F937" s="194">
        <v>0</v>
      </c>
      <c r="G937" s="194">
        <v>95905957</v>
      </c>
      <c r="H937" s="194">
        <v>0</v>
      </c>
      <c r="I937" s="194">
        <v>0</v>
      </c>
    </row>
    <row r="938" spans="1:9" ht="15">
      <c r="A938" s="193">
        <v>68245</v>
      </c>
      <c r="B938" s="70" t="s">
        <v>1027</v>
      </c>
      <c r="C938" s="70" t="s">
        <v>1046</v>
      </c>
      <c r="D938" s="194">
        <v>18226027</v>
      </c>
      <c r="E938" s="194">
        <v>11117876</v>
      </c>
      <c r="F938" s="194">
        <v>1682000</v>
      </c>
      <c r="G938" s="194">
        <v>0</v>
      </c>
      <c r="H938" s="194">
        <v>0</v>
      </c>
      <c r="I938" s="194">
        <v>5426151</v>
      </c>
    </row>
    <row r="939" spans="1:9" ht="15">
      <c r="A939" s="193">
        <v>68250</v>
      </c>
      <c r="B939" s="70" t="s">
        <v>1027</v>
      </c>
      <c r="C939" s="70" t="s">
        <v>341</v>
      </c>
      <c r="D939" s="194">
        <v>108484293</v>
      </c>
      <c r="E939" s="194">
        <v>66175419</v>
      </c>
      <c r="F939" s="194">
        <v>9140800</v>
      </c>
      <c r="G939" s="194">
        <v>0</v>
      </c>
      <c r="H939" s="194">
        <v>33168074</v>
      </c>
      <c r="I939" s="194">
        <v>0</v>
      </c>
    </row>
    <row r="940" spans="1:9" ht="15">
      <c r="A940" s="193">
        <v>68255</v>
      </c>
      <c r="B940" s="70" t="s">
        <v>1027</v>
      </c>
      <c r="C940" s="70" t="s">
        <v>1047</v>
      </c>
      <c r="D940" s="194">
        <v>163530614</v>
      </c>
      <c r="E940" s="194">
        <v>99753675</v>
      </c>
      <c r="F940" s="194">
        <v>21682000</v>
      </c>
      <c r="G940" s="194">
        <v>0</v>
      </c>
      <c r="H940" s="194">
        <v>42094939</v>
      </c>
      <c r="I940" s="194">
        <v>0</v>
      </c>
    </row>
    <row r="941" spans="1:9" ht="15">
      <c r="A941" s="193">
        <v>68264</v>
      </c>
      <c r="B941" s="70" t="s">
        <v>1027</v>
      </c>
      <c r="C941" s="70" t="s">
        <v>1048</v>
      </c>
      <c r="D941" s="194">
        <v>25337528</v>
      </c>
      <c r="E941" s="194">
        <v>15455892</v>
      </c>
      <c r="F941" s="194">
        <v>1682000</v>
      </c>
      <c r="G941" s="194">
        <v>0</v>
      </c>
      <c r="H941" s="194">
        <v>0</v>
      </c>
      <c r="I941" s="194">
        <v>8199636</v>
      </c>
    </row>
    <row r="942" spans="1:9" ht="15">
      <c r="A942" s="193">
        <v>68266</v>
      </c>
      <c r="B942" s="70" t="s">
        <v>1027</v>
      </c>
      <c r="C942" s="70" t="s">
        <v>1049</v>
      </c>
      <c r="D942" s="194">
        <v>33572944</v>
      </c>
      <c r="E942" s="194">
        <v>20479496</v>
      </c>
      <c r="F942" s="194">
        <v>1682000</v>
      </c>
      <c r="G942" s="194">
        <v>0</v>
      </c>
      <c r="H942" s="194">
        <v>0</v>
      </c>
      <c r="I942" s="194">
        <v>11411448</v>
      </c>
    </row>
    <row r="943" spans="1:9" ht="15">
      <c r="A943" s="193">
        <v>68271</v>
      </c>
      <c r="B943" s="70" t="s">
        <v>1027</v>
      </c>
      <c r="C943" s="70" t="s">
        <v>1050</v>
      </c>
      <c r="D943" s="194">
        <v>92587859</v>
      </c>
      <c r="E943" s="194">
        <v>56478594</v>
      </c>
      <c r="F943" s="194">
        <v>21682000</v>
      </c>
      <c r="G943" s="194">
        <v>0</v>
      </c>
      <c r="H943" s="194">
        <v>0</v>
      </c>
      <c r="I943" s="194">
        <v>14427265</v>
      </c>
    </row>
    <row r="944" spans="1:9" ht="15">
      <c r="A944" s="193">
        <v>68276</v>
      </c>
      <c r="B944" s="70" t="s">
        <v>1027</v>
      </c>
      <c r="C944" s="70" t="s">
        <v>1051</v>
      </c>
      <c r="D944" s="194">
        <v>486709073</v>
      </c>
      <c r="E944" s="194">
        <v>296892535</v>
      </c>
      <c r="F944" s="194">
        <v>70000000</v>
      </c>
      <c r="G944" s="194">
        <v>119816538</v>
      </c>
      <c r="H944" s="194">
        <v>0</v>
      </c>
      <c r="I944" s="194">
        <v>0</v>
      </c>
    </row>
    <row r="945" spans="1:9" ht="15">
      <c r="A945" s="193">
        <v>68296</v>
      </c>
      <c r="B945" s="70" t="s">
        <v>1027</v>
      </c>
      <c r="C945" s="70" t="s">
        <v>1052</v>
      </c>
      <c r="D945" s="194">
        <v>29034134</v>
      </c>
      <c r="E945" s="194">
        <v>17710822</v>
      </c>
      <c r="F945" s="194">
        <v>1682000</v>
      </c>
      <c r="G945" s="194">
        <v>0</v>
      </c>
      <c r="H945" s="194">
        <v>0</v>
      </c>
      <c r="I945" s="194">
        <v>9641312</v>
      </c>
    </row>
    <row r="946" spans="1:9" ht="15">
      <c r="A946" s="193">
        <v>68298</v>
      </c>
      <c r="B946" s="70" t="s">
        <v>1027</v>
      </c>
      <c r="C946" s="70" t="s">
        <v>1053</v>
      </c>
      <c r="D946" s="194">
        <v>72919619</v>
      </c>
      <c r="E946" s="194">
        <v>44480968</v>
      </c>
      <c r="F946" s="194">
        <v>0</v>
      </c>
      <c r="G946" s="194">
        <v>0</v>
      </c>
      <c r="H946" s="194">
        <v>28438651</v>
      </c>
      <c r="I946" s="194">
        <v>0</v>
      </c>
    </row>
    <row r="947" spans="1:9" ht="15">
      <c r="A947" s="193">
        <v>68307</v>
      </c>
      <c r="B947" s="70" t="s">
        <v>1027</v>
      </c>
      <c r="C947" s="70" t="s">
        <v>1054</v>
      </c>
      <c r="D947" s="194">
        <v>546078254</v>
      </c>
      <c r="E947" s="194">
        <v>333107735</v>
      </c>
      <c r="F947" s="194">
        <v>71682000</v>
      </c>
      <c r="G947" s="194">
        <v>141288519</v>
      </c>
      <c r="H947" s="194">
        <v>0</v>
      </c>
      <c r="I947" s="194">
        <v>0</v>
      </c>
    </row>
    <row r="948" spans="1:9" ht="15">
      <c r="A948" s="193">
        <v>68318</v>
      </c>
      <c r="B948" s="70" t="s">
        <v>1027</v>
      </c>
      <c r="C948" s="70" t="s">
        <v>1055</v>
      </c>
      <c r="D948" s="194">
        <v>70183650</v>
      </c>
      <c r="E948" s="194">
        <v>42812027</v>
      </c>
      <c r="F948" s="194">
        <v>0</v>
      </c>
      <c r="G948" s="194">
        <v>0</v>
      </c>
      <c r="H948" s="194">
        <v>27371624</v>
      </c>
      <c r="I948" s="194">
        <v>0</v>
      </c>
    </row>
    <row r="949" spans="1:9" ht="15">
      <c r="A949" s="193">
        <v>68320</v>
      </c>
      <c r="B949" s="70" t="s">
        <v>1027</v>
      </c>
      <c r="C949" s="70" t="s">
        <v>222</v>
      </c>
      <c r="D949" s="194">
        <v>45509229</v>
      </c>
      <c r="E949" s="194">
        <v>27760630</v>
      </c>
      <c r="F949" s="194">
        <v>1682000</v>
      </c>
      <c r="G949" s="194">
        <v>0</v>
      </c>
      <c r="H949" s="194">
        <v>0</v>
      </c>
      <c r="I949" s="194">
        <v>16066599</v>
      </c>
    </row>
    <row r="950" spans="1:9" ht="15">
      <c r="A950" s="193">
        <v>68322</v>
      </c>
      <c r="B950" s="70" t="s">
        <v>1027</v>
      </c>
      <c r="C950" s="70" t="s">
        <v>1056</v>
      </c>
      <c r="D950" s="194">
        <v>12095338</v>
      </c>
      <c r="E950" s="194">
        <v>7378156</v>
      </c>
      <c r="F950" s="194">
        <v>1682000</v>
      </c>
      <c r="G950" s="194">
        <v>0</v>
      </c>
      <c r="H950" s="194">
        <v>0</v>
      </c>
      <c r="I950" s="194">
        <v>3035182</v>
      </c>
    </row>
    <row r="951" spans="1:9" ht="15">
      <c r="A951" s="193">
        <v>68324</v>
      </c>
      <c r="B951" s="70" t="s">
        <v>1027</v>
      </c>
      <c r="C951" s="70" t="s">
        <v>1057</v>
      </c>
      <c r="D951" s="194">
        <v>32566706</v>
      </c>
      <c r="E951" s="194">
        <v>19865691</v>
      </c>
      <c r="F951" s="194">
        <v>1682000</v>
      </c>
      <c r="G951" s="194">
        <v>0</v>
      </c>
      <c r="H951" s="194">
        <v>0</v>
      </c>
      <c r="I951" s="194">
        <v>11019015</v>
      </c>
    </row>
    <row r="952" spans="1:9" ht="15">
      <c r="A952" s="193">
        <v>68327</v>
      </c>
      <c r="B952" s="70" t="s">
        <v>1027</v>
      </c>
      <c r="C952" s="70" t="s">
        <v>1058</v>
      </c>
      <c r="D952" s="194">
        <v>33477717</v>
      </c>
      <c r="E952" s="194">
        <v>20421407</v>
      </c>
      <c r="F952" s="194">
        <v>1682000</v>
      </c>
      <c r="G952" s="194">
        <v>0</v>
      </c>
      <c r="H952" s="194">
        <v>0</v>
      </c>
      <c r="I952" s="194">
        <v>11374310</v>
      </c>
    </row>
    <row r="953" spans="1:9" ht="15">
      <c r="A953" s="193">
        <v>68344</v>
      </c>
      <c r="B953" s="70" t="s">
        <v>1027</v>
      </c>
      <c r="C953" s="70" t="s">
        <v>1059</v>
      </c>
      <c r="D953" s="194">
        <v>23565354</v>
      </c>
      <c r="E953" s="194">
        <v>14374866</v>
      </c>
      <c r="F953" s="194">
        <v>1682000</v>
      </c>
      <c r="G953" s="194">
        <v>0</v>
      </c>
      <c r="H953" s="194">
        <v>0</v>
      </c>
      <c r="I953" s="194">
        <v>7508488</v>
      </c>
    </row>
    <row r="954" spans="1:9" ht="15">
      <c r="A954" s="193">
        <v>68368</v>
      </c>
      <c r="B954" s="70" t="s">
        <v>1027</v>
      </c>
      <c r="C954" s="70" t="s">
        <v>1060</v>
      </c>
      <c r="D954" s="194">
        <v>37947292</v>
      </c>
      <c r="E954" s="194">
        <v>23147848</v>
      </c>
      <c r="F954" s="194">
        <v>1682000</v>
      </c>
      <c r="G954" s="194">
        <v>0</v>
      </c>
      <c r="H954" s="194">
        <v>0</v>
      </c>
      <c r="I954" s="194">
        <v>13117444</v>
      </c>
    </row>
    <row r="955" spans="1:9" ht="15">
      <c r="A955" s="193">
        <v>68370</v>
      </c>
      <c r="B955" s="70" t="s">
        <v>1027</v>
      </c>
      <c r="C955" s="70" t="s">
        <v>1061</v>
      </c>
      <c r="D955" s="194">
        <v>16233220</v>
      </c>
      <c r="E955" s="194">
        <v>9902264</v>
      </c>
      <c r="F955" s="194">
        <v>1682000</v>
      </c>
      <c r="G955" s="194">
        <v>0</v>
      </c>
      <c r="H955" s="194">
        <v>0</v>
      </c>
      <c r="I955" s="194">
        <v>4648956</v>
      </c>
    </row>
    <row r="956" spans="1:9" ht="15">
      <c r="A956" s="193">
        <v>68377</v>
      </c>
      <c r="B956" s="70" t="s">
        <v>1027</v>
      </c>
      <c r="C956" s="70" t="s">
        <v>1062</v>
      </c>
      <c r="D956" s="194">
        <v>75946940</v>
      </c>
      <c r="E956" s="194">
        <v>46327633</v>
      </c>
      <c r="F956" s="194">
        <v>21682000</v>
      </c>
      <c r="G956" s="194">
        <v>0</v>
      </c>
      <c r="H956" s="194">
        <v>0</v>
      </c>
      <c r="I956" s="194">
        <v>7937307</v>
      </c>
    </row>
    <row r="957" spans="1:9" ht="15">
      <c r="A957" s="193">
        <v>68397</v>
      </c>
      <c r="B957" s="70" t="s">
        <v>1027</v>
      </c>
      <c r="C957" s="70" t="s">
        <v>1063</v>
      </c>
      <c r="D957" s="194">
        <v>48362928</v>
      </c>
      <c r="E957" s="194">
        <v>29501386</v>
      </c>
      <c r="F957" s="194">
        <v>1682000</v>
      </c>
      <c r="G957" s="194">
        <v>0</v>
      </c>
      <c r="H957" s="194">
        <v>0</v>
      </c>
      <c r="I957" s="194">
        <v>17179542</v>
      </c>
    </row>
    <row r="958" spans="1:9" ht="15">
      <c r="A958" s="193">
        <v>68385</v>
      </c>
      <c r="B958" s="70" t="s">
        <v>1027</v>
      </c>
      <c r="C958" s="70" t="s">
        <v>1064</v>
      </c>
      <c r="D958" s="194">
        <v>213844276</v>
      </c>
      <c r="E958" s="194">
        <v>130445008</v>
      </c>
      <c r="F958" s="194">
        <v>30822800</v>
      </c>
      <c r="G958" s="194">
        <v>52576468</v>
      </c>
      <c r="H958" s="194">
        <v>0</v>
      </c>
      <c r="I958" s="194">
        <v>0</v>
      </c>
    </row>
    <row r="959" spans="1:9" ht="15">
      <c r="A959" s="193">
        <v>68406</v>
      </c>
      <c r="B959" s="70" t="s">
        <v>1027</v>
      </c>
      <c r="C959" s="70" t="s">
        <v>1065</v>
      </c>
      <c r="D959" s="194">
        <v>227458779</v>
      </c>
      <c r="E959" s="194">
        <v>138749855</v>
      </c>
      <c r="F959" s="194">
        <v>0</v>
      </c>
      <c r="G959" s="194">
        <v>88708924</v>
      </c>
      <c r="H959" s="194">
        <v>0</v>
      </c>
      <c r="I959" s="194">
        <v>0</v>
      </c>
    </row>
    <row r="960" spans="1:9" ht="15">
      <c r="A960" s="193">
        <v>68418</v>
      </c>
      <c r="B960" s="70" t="s">
        <v>1027</v>
      </c>
      <c r="C960" s="70" t="s">
        <v>1066</v>
      </c>
      <c r="D960" s="194">
        <v>117677281</v>
      </c>
      <c r="E960" s="194">
        <v>71783141</v>
      </c>
      <c r="F960" s="194">
        <v>9140800</v>
      </c>
      <c r="G960" s="194">
        <v>0</v>
      </c>
      <c r="H960" s="194">
        <v>36753340</v>
      </c>
      <c r="I960" s="194">
        <v>0</v>
      </c>
    </row>
    <row r="961" spans="1:9" ht="15">
      <c r="A961" s="193">
        <v>68425</v>
      </c>
      <c r="B961" s="70" t="s">
        <v>1027</v>
      </c>
      <c r="C961" s="70" t="s">
        <v>1067</v>
      </c>
      <c r="D961" s="194">
        <v>36983097</v>
      </c>
      <c r="E961" s="194">
        <v>22559689</v>
      </c>
      <c r="F961" s="194">
        <v>1682000</v>
      </c>
      <c r="G961" s="194">
        <v>0</v>
      </c>
      <c r="H961" s="194">
        <v>0</v>
      </c>
      <c r="I961" s="194">
        <v>12741408</v>
      </c>
    </row>
    <row r="962" spans="1:9" ht="15">
      <c r="A962" s="193">
        <v>68432</v>
      </c>
      <c r="B962" s="70" t="s">
        <v>1027</v>
      </c>
      <c r="C962" s="70" t="s">
        <v>1068</v>
      </c>
      <c r="D962" s="194">
        <v>84492668</v>
      </c>
      <c r="E962" s="194">
        <v>51540527</v>
      </c>
      <c r="F962" s="194">
        <v>9140800</v>
      </c>
      <c r="G962" s="194">
        <v>0</v>
      </c>
      <c r="H962" s="194">
        <v>23811341</v>
      </c>
      <c r="I962" s="194">
        <v>0</v>
      </c>
    </row>
    <row r="963" spans="1:9" ht="15">
      <c r="A963" s="193">
        <v>68444</v>
      </c>
      <c r="B963" s="70" t="s">
        <v>1027</v>
      </c>
      <c r="C963" s="70" t="s">
        <v>1069</v>
      </c>
      <c r="D963" s="194">
        <v>40903340</v>
      </c>
      <c r="E963" s="194">
        <v>24951037</v>
      </c>
      <c r="F963" s="194">
        <v>0</v>
      </c>
      <c r="G963" s="194">
        <v>0</v>
      </c>
      <c r="H963" s="194">
        <v>0</v>
      </c>
      <c r="I963" s="194">
        <v>15952303</v>
      </c>
    </row>
    <row r="964" spans="1:9" ht="15">
      <c r="A964" s="193">
        <v>68464</v>
      </c>
      <c r="B964" s="70" t="s">
        <v>1027</v>
      </c>
      <c r="C964" s="70" t="s">
        <v>1070</v>
      </c>
      <c r="D964" s="194">
        <v>147416173</v>
      </c>
      <c r="E964" s="194">
        <v>89923866</v>
      </c>
      <c r="F964" s="194">
        <v>10822800</v>
      </c>
      <c r="G964" s="194">
        <v>0</v>
      </c>
      <c r="H964" s="194">
        <v>46669507</v>
      </c>
      <c r="I964" s="194">
        <v>0</v>
      </c>
    </row>
    <row r="965" spans="1:9" ht="15">
      <c r="A965" s="193">
        <v>68468</v>
      </c>
      <c r="B965" s="70" t="s">
        <v>1027</v>
      </c>
      <c r="C965" s="70" t="s">
        <v>1071</v>
      </c>
      <c r="D965" s="194">
        <v>60008284</v>
      </c>
      <c r="E965" s="194">
        <v>36605053</v>
      </c>
      <c r="F965" s="194">
        <v>0</v>
      </c>
      <c r="G965" s="194">
        <v>0</v>
      </c>
      <c r="H965" s="194">
        <v>23403231</v>
      </c>
      <c r="I965" s="194">
        <v>0</v>
      </c>
    </row>
    <row r="966" spans="1:9" ht="15">
      <c r="A966" s="193">
        <v>68498</v>
      </c>
      <c r="B966" s="70" t="s">
        <v>1027</v>
      </c>
      <c r="C966" s="70" t="s">
        <v>1072</v>
      </c>
      <c r="D966" s="194">
        <v>31143537</v>
      </c>
      <c r="E966" s="194">
        <v>18997558</v>
      </c>
      <c r="F966" s="194">
        <v>1682000</v>
      </c>
      <c r="G966" s="194">
        <v>0</v>
      </c>
      <c r="H966" s="194">
        <v>0</v>
      </c>
      <c r="I966" s="194">
        <v>10463979</v>
      </c>
    </row>
    <row r="967" spans="1:9" ht="15">
      <c r="A967" s="193">
        <v>68500</v>
      </c>
      <c r="B967" s="70" t="s">
        <v>1027</v>
      </c>
      <c r="C967" s="70" t="s">
        <v>1073</v>
      </c>
      <c r="D967" s="194">
        <v>124199753</v>
      </c>
      <c r="E967" s="194">
        <v>75761849</v>
      </c>
      <c r="F967" s="194">
        <v>1682000</v>
      </c>
      <c r="G967" s="194">
        <v>0</v>
      </c>
      <c r="H967" s="194">
        <v>46755904</v>
      </c>
      <c r="I967" s="194">
        <v>0</v>
      </c>
    </row>
    <row r="968" spans="1:9" ht="15">
      <c r="A968" s="193">
        <v>68502</v>
      </c>
      <c r="B968" s="70" t="s">
        <v>1027</v>
      </c>
      <c r="C968" s="70" t="s">
        <v>1074</v>
      </c>
      <c r="D968" s="194">
        <v>77509182</v>
      </c>
      <c r="E968" s="194">
        <v>47280601</v>
      </c>
      <c r="F968" s="194">
        <v>0</v>
      </c>
      <c r="G968" s="194">
        <v>0</v>
      </c>
      <c r="H968" s="194">
        <v>30228581</v>
      </c>
      <c r="I968" s="194">
        <v>0</v>
      </c>
    </row>
    <row r="969" spans="1:9" ht="15">
      <c r="A969" s="193">
        <v>68522</v>
      </c>
      <c r="B969" s="70" t="s">
        <v>1027</v>
      </c>
      <c r="C969" s="70" t="s">
        <v>1075</v>
      </c>
      <c r="D969" s="194">
        <v>32389286</v>
      </c>
      <c r="E969" s="194">
        <v>19757464</v>
      </c>
      <c r="F969" s="194">
        <v>1682000</v>
      </c>
      <c r="G969" s="194">
        <v>0</v>
      </c>
      <c r="H969" s="194">
        <v>0</v>
      </c>
      <c r="I969" s="194">
        <v>10949822</v>
      </c>
    </row>
    <row r="970" spans="1:9" ht="15">
      <c r="A970" s="193">
        <v>68524</v>
      </c>
      <c r="B970" s="70" t="s">
        <v>1027</v>
      </c>
      <c r="C970" s="70" t="s">
        <v>1076</v>
      </c>
      <c r="D970" s="194">
        <v>14962773</v>
      </c>
      <c r="E970" s="194">
        <v>9127292</v>
      </c>
      <c r="F970" s="194">
        <v>1682000</v>
      </c>
      <c r="G970" s="194">
        <v>0</v>
      </c>
      <c r="H970" s="194">
        <v>0</v>
      </c>
      <c r="I970" s="194">
        <v>4153481</v>
      </c>
    </row>
    <row r="971" spans="1:9" ht="15">
      <c r="A971" s="193">
        <v>68533</v>
      </c>
      <c r="B971" s="70" t="s">
        <v>1027</v>
      </c>
      <c r="C971" s="70" t="s">
        <v>1077</v>
      </c>
      <c r="D971" s="194">
        <v>29864251</v>
      </c>
      <c r="E971" s="194">
        <v>18217193</v>
      </c>
      <c r="F971" s="194">
        <v>0</v>
      </c>
      <c r="G971" s="194">
        <v>0</v>
      </c>
      <c r="H971" s="194">
        <v>0</v>
      </c>
      <c r="I971" s="194">
        <v>11647058</v>
      </c>
    </row>
    <row r="972" spans="1:9" ht="15">
      <c r="A972" s="193">
        <v>68547</v>
      </c>
      <c r="B972" s="70" t="s">
        <v>1027</v>
      </c>
      <c r="C972" s="70" t="s">
        <v>1078</v>
      </c>
      <c r="D972" s="194">
        <v>421988091</v>
      </c>
      <c r="E972" s="194">
        <v>257412736</v>
      </c>
      <c r="F972" s="194">
        <v>71682000</v>
      </c>
      <c r="G972" s="194">
        <v>92893355</v>
      </c>
      <c r="H972" s="194">
        <v>0</v>
      </c>
      <c r="I972" s="194">
        <v>0</v>
      </c>
    </row>
    <row r="973" spans="1:9" ht="15">
      <c r="A973" s="193">
        <v>68549</v>
      </c>
      <c r="B973" s="70" t="s">
        <v>1027</v>
      </c>
      <c r="C973" s="70" t="s">
        <v>1079</v>
      </c>
      <c r="D973" s="194">
        <v>24908559</v>
      </c>
      <c r="E973" s="194">
        <v>15194221</v>
      </c>
      <c r="F973" s="194">
        <v>0</v>
      </c>
      <c r="G973" s="194">
        <v>0</v>
      </c>
      <c r="H973" s="194">
        <v>0</v>
      </c>
      <c r="I973" s="194">
        <v>9714338</v>
      </c>
    </row>
    <row r="974" spans="1:9" ht="15">
      <c r="A974" s="193">
        <v>68572</v>
      </c>
      <c r="B974" s="70" t="s">
        <v>1027</v>
      </c>
      <c r="C974" s="70" t="s">
        <v>1080</v>
      </c>
      <c r="D974" s="194">
        <v>105590653</v>
      </c>
      <c r="E974" s="194">
        <v>64410298</v>
      </c>
      <c r="F974" s="194">
        <v>10822800</v>
      </c>
      <c r="G974" s="194">
        <v>0</v>
      </c>
      <c r="H974" s="194">
        <v>30357555</v>
      </c>
      <c r="I974" s="194">
        <v>0</v>
      </c>
    </row>
    <row r="975" spans="1:9" ht="15">
      <c r="A975" s="193">
        <v>68573</v>
      </c>
      <c r="B975" s="70" t="s">
        <v>1027</v>
      </c>
      <c r="C975" s="70" t="s">
        <v>1081</v>
      </c>
      <c r="D975" s="194">
        <v>113842369</v>
      </c>
      <c r="E975" s="194">
        <v>69443845</v>
      </c>
      <c r="F975" s="194">
        <v>30822800</v>
      </c>
      <c r="G975" s="194">
        <v>0</v>
      </c>
      <c r="H975" s="194">
        <v>0</v>
      </c>
      <c r="I975" s="194">
        <v>13575724</v>
      </c>
    </row>
    <row r="976" spans="1:9" ht="15">
      <c r="A976" s="193">
        <v>68575</v>
      </c>
      <c r="B976" s="70" t="s">
        <v>1027</v>
      </c>
      <c r="C976" s="70" t="s">
        <v>1082</v>
      </c>
      <c r="D976" s="194">
        <v>454479268</v>
      </c>
      <c r="E976" s="194">
        <v>277232353</v>
      </c>
      <c r="F976" s="194">
        <v>0</v>
      </c>
      <c r="G976" s="194">
        <v>177246915</v>
      </c>
      <c r="H976" s="194">
        <v>0</v>
      </c>
      <c r="I976" s="194">
        <v>0</v>
      </c>
    </row>
    <row r="977" spans="1:9" ht="15">
      <c r="A977" s="193">
        <v>68615</v>
      </c>
      <c r="B977" s="70" t="s">
        <v>1027</v>
      </c>
      <c r="C977" s="70" t="s">
        <v>254</v>
      </c>
      <c r="D977" s="194">
        <v>289091233</v>
      </c>
      <c r="E977" s="194">
        <v>176345652</v>
      </c>
      <c r="F977" s="194">
        <v>0</v>
      </c>
      <c r="G977" s="194">
        <v>112745581</v>
      </c>
      <c r="H977" s="194">
        <v>0</v>
      </c>
      <c r="I977" s="194">
        <v>0</v>
      </c>
    </row>
    <row r="978" spans="1:9" ht="15">
      <c r="A978" s="193">
        <v>68655</v>
      </c>
      <c r="B978" s="70" t="s">
        <v>1027</v>
      </c>
      <c r="C978" s="70" t="s">
        <v>1083</v>
      </c>
      <c r="D978" s="194">
        <v>163479155</v>
      </c>
      <c r="E978" s="194">
        <v>99722285</v>
      </c>
      <c r="F978" s="194">
        <v>0</v>
      </c>
      <c r="G978" s="194">
        <v>63756870</v>
      </c>
      <c r="H978" s="194">
        <v>0</v>
      </c>
      <c r="I978" s="194">
        <v>0</v>
      </c>
    </row>
    <row r="979" spans="1:9" ht="15">
      <c r="A979" s="193">
        <v>68669</v>
      </c>
      <c r="B979" s="70" t="s">
        <v>1027</v>
      </c>
      <c r="C979" s="70" t="s">
        <v>258</v>
      </c>
      <c r="D979" s="194">
        <v>68052538</v>
      </c>
      <c r="E979" s="194">
        <v>41512048</v>
      </c>
      <c r="F979" s="194">
        <v>0</v>
      </c>
      <c r="G979" s="194">
        <v>0</v>
      </c>
      <c r="H979" s="194">
        <v>26540490</v>
      </c>
      <c r="I979" s="194">
        <v>0</v>
      </c>
    </row>
    <row r="980" spans="1:9" ht="15">
      <c r="A980" s="193">
        <v>68673</v>
      </c>
      <c r="B980" s="70" t="s">
        <v>1027</v>
      </c>
      <c r="C980" s="70" t="s">
        <v>1084</v>
      </c>
      <c r="D980" s="194">
        <v>34794430</v>
      </c>
      <c r="E980" s="194">
        <v>21224602</v>
      </c>
      <c r="F980" s="194">
        <v>0</v>
      </c>
      <c r="G980" s="194">
        <v>0</v>
      </c>
      <c r="H980" s="194">
        <v>0</v>
      </c>
      <c r="I980" s="194">
        <v>13569828</v>
      </c>
    </row>
    <row r="981" spans="1:9" ht="15">
      <c r="A981" s="193">
        <v>68679</v>
      </c>
      <c r="B981" s="70" t="s">
        <v>1027</v>
      </c>
      <c r="C981" s="70" t="s">
        <v>1085</v>
      </c>
      <c r="D981" s="194">
        <v>99193453</v>
      </c>
      <c r="E981" s="194">
        <v>60508006</v>
      </c>
      <c r="F981" s="194">
        <v>9140800</v>
      </c>
      <c r="G981" s="194">
        <v>0</v>
      </c>
      <c r="H981" s="194">
        <v>29544647</v>
      </c>
      <c r="I981" s="194">
        <v>0</v>
      </c>
    </row>
    <row r="982" spans="1:9" ht="15">
      <c r="A982" s="193">
        <v>68682</v>
      </c>
      <c r="B982" s="70" t="s">
        <v>1027</v>
      </c>
      <c r="C982" s="70" t="s">
        <v>1086</v>
      </c>
      <c r="D982" s="194">
        <v>24157994</v>
      </c>
      <c r="E982" s="194">
        <v>14736376</v>
      </c>
      <c r="F982" s="194">
        <v>0</v>
      </c>
      <c r="G982" s="194">
        <v>0</v>
      </c>
      <c r="H982" s="194">
        <v>0</v>
      </c>
      <c r="I982" s="194">
        <v>9421618</v>
      </c>
    </row>
    <row r="983" spans="1:9" ht="15">
      <c r="A983" s="193">
        <v>68684</v>
      </c>
      <c r="B983" s="70" t="s">
        <v>1027</v>
      </c>
      <c r="C983" s="70" t="s">
        <v>1087</v>
      </c>
      <c r="D983" s="194">
        <v>63930980</v>
      </c>
      <c r="E983" s="194">
        <v>38997898</v>
      </c>
      <c r="F983" s="194">
        <v>0</v>
      </c>
      <c r="G983" s="194">
        <v>0</v>
      </c>
      <c r="H983" s="194">
        <v>24933082</v>
      </c>
      <c r="I983" s="194">
        <v>0</v>
      </c>
    </row>
    <row r="984" spans="1:9" ht="15">
      <c r="A984" s="193">
        <v>68686</v>
      </c>
      <c r="B984" s="70" t="s">
        <v>1027</v>
      </c>
      <c r="C984" s="70" t="s">
        <v>1001</v>
      </c>
      <c r="D984" s="194">
        <v>33657578</v>
      </c>
      <c r="E984" s="194">
        <v>20531123</v>
      </c>
      <c r="F984" s="194">
        <v>0</v>
      </c>
      <c r="G984" s="194">
        <v>0</v>
      </c>
      <c r="H984" s="194">
        <v>0</v>
      </c>
      <c r="I984" s="194">
        <v>13126455</v>
      </c>
    </row>
    <row r="985" spans="1:9" ht="15">
      <c r="A985" s="193">
        <v>68689</v>
      </c>
      <c r="B985" s="70" t="s">
        <v>1027</v>
      </c>
      <c r="C985" s="70" t="s">
        <v>1088</v>
      </c>
      <c r="D985" s="194">
        <v>258395604</v>
      </c>
      <c r="E985" s="194">
        <v>157621318</v>
      </c>
      <c r="F985" s="194">
        <v>1682000</v>
      </c>
      <c r="G985" s="194">
        <v>99092286</v>
      </c>
      <c r="H985" s="194">
        <v>0</v>
      </c>
      <c r="I985" s="194">
        <v>0</v>
      </c>
    </row>
    <row r="986" spans="1:9" ht="15">
      <c r="A986" s="193">
        <v>68705</v>
      </c>
      <c r="B986" s="70" t="s">
        <v>1027</v>
      </c>
      <c r="C986" s="70" t="s">
        <v>270</v>
      </c>
      <c r="D986" s="194">
        <v>22598220</v>
      </c>
      <c r="E986" s="194">
        <v>13784914</v>
      </c>
      <c r="F986" s="194">
        <v>0</v>
      </c>
      <c r="G986" s="194">
        <v>0</v>
      </c>
      <c r="H986" s="194">
        <v>0</v>
      </c>
      <c r="I986" s="194">
        <v>8813306</v>
      </c>
    </row>
    <row r="987" spans="1:9" ht="15">
      <c r="A987" s="193">
        <v>68720</v>
      </c>
      <c r="B987" s="70" t="s">
        <v>1027</v>
      </c>
      <c r="C987" s="70" t="s">
        <v>1089</v>
      </c>
      <c r="D987" s="194">
        <v>73511753</v>
      </c>
      <c r="E987" s="194">
        <v>44842169</v>
      </c>
      <c r="F987" s="194">
        <v>1682000</v>
      </c>
      <c r="G987" s="194">
        <v>0</v>
      </c>
      <c r="H987" s="194">
        <v>26987584</v>
      </c>
      <c r="I987" s="194">
        <v>0</v>
      </c>
    </row>
    <row r="988" spans="1:9" ht="15">
      <c r="A988" s="193">
        <v>68745</v>
      </c>
      <c r="B988" s="70" t="s">
        <v>1027</v>
      </c>
      <c r="C988" s="70" t="s">
        <v>1090</v>
      </c>
      <c r="D988" s="194">
        <v>108277708</v>
      </c>
      <c r="E988" s="194">
        <v>66049402</v>
      </c>
      <c r="F988" s="194">
        <v>10822800</v>
      </c>
      <c r="G988" s="194">
        <v>0</v>
      </c>
      <c r="H988" s="194">
        <v>31405506</v>
      </c>
      <c r="I988" s="194">
        <v>0</v>
      </c>
    </row>
    <row r="989" spans="1:9" ht="15">
      <c r="A989" s="193">
        <v>68755</v>
      </c>
      <c r="B989" s="70" t="s">
        <v>1027</v>
      </c>
      <c r="C989" s="70" t="s">
        <v>1091</v>
      </c>
      <c r="D989" s="194">
        <v>96687135</v>
      </c>
      <c r="E989" s="194">
        <v>58979152</v>
      </c>
      <c r="F989" s="194">
        <v>9140800</v>
      </c>
      <c r="G989" s="194">
        <v>0</v>
      </c>
      <c r="H989" s="194">
        <v>28567183</v>
      </c>
      <c r="I989" s="194">
        <v>0</v>
      </c>
    </row>
    <row r="990" spans="1:9" ht="15">
      <c r="A990" s="193">
        <v>68770</v>
      </c>
      <c r="B990" s="70" t="s">
        <v>1027</v>
      </c>
      <c r="C990" s="70" t="s">
        <v>1092</v>
      </c>
      <c r="D990" s="194">
        <v>85415417</v>
      </c>
      <c r="E990" s="194">
        <v>52103404</v>
      </c>
      <c r="F990" s="194">
        <v>20000000</v>
      </c>
      <c r="G990" s="194">
        <v>0</v>
      </c>
      <c r="H990" s="194">
        <v>0</v>
      </c>
      <c r="I990" s="194">
        <v>13312013</v>
      </c>
    </row>
    <row r="991" spans="1:9" ht="15">
      <c r="A991" s="193">
        <v>68773</v>
      </c>
      <c r="B991" s="70" t="s">
        <v>1027</v>
      </c>
      <c r="C991" s="70" t="s">
        <v>585</v>
      </c>
      <c r="D991" s="194">
        <v>101486312</v>
      </c>
      <c r="E991" s="194">
        <v>61906650</v>
      </c>
      <c r="F991" s="194">
        <v>10822800</v>
      </c>
      <c r="G991" s="194">
        <v>0</v>
      </c>
      <c r="H991" s="194">
        <v>28756862</v>
      </c>
      <c r="I991" s="194">
        <v>0</v>
      </c>
    </row>
    <row r="992" spans="1:9" ht="15">
      <c r="A992" s="193">
        <v>68780</v>
      </c>
      <c r="B992" s="70" t="s">
        <v>1027</v>
      </c>
      <c r="C992" s="70" t="s">
        <v>1093</v>
      </c>
      <c r="D992" s="194">
        <v>34638412</v>
      </c>
      <c r="E992" s="194">
        <v>21129431</v>
      </c>
      <c r="F992" s="194">
        <v>0</v>
      </c>
      <c r="G992" s="194">
        <v>0</v>
      </c>
      <c r="H992" s="194">
        <v>0</v>
      </c>
      <c r="I992" s="194">
        <v>13508981</v>
      </c>
    </row>
    <row r="993" spans="1:9" ht="15">
      <c r="A993" s="193">
        <v>68820</v>
      </c>
      <c r="B993" s="70" t="s">
        <v>1027</v>
      </c>
      <c r="C993" s="70" t="s">
        <v>1094</v>
      </c>
      <c r="D993" s="194">
        <v>41082067</v>
      </c>
      <c r="E993" s="194">
        <v>25060061</v>
      </c>
      <c r="F993" s="194">
        <v>0</v>
      </c>
      <c r="G993" s="194">
        <v>0</v>
      </c>
      <c r="H993" s="194">
        <v>0</v>
      </c>
      <c r="I993" s="194">
        <v>16022006</v>
      </c>
    </row>
    <row r="994" spans="1:9" ht="15">
      <c r="A994" s="193">
        <v>68855</v>
      </c>
      <c r="B994" s="70" t="s">
        <v>1027</v>
      </c>
      <c r="C994" s="70" t="s">
        <v>1095</v>
      </c>
      <c r="D994" s="194">
        <v>32111068</v>
      </c>
      <c r="E994" s="194">
        <v>19587751</v>
      </c>
      <c r="F994" s="194">
        <v>0</v>
      </c>
      <c r="G994" s="194">
        <v>0</v>
      </c>
      <c r="H994" s="194">
        <v>0</v>
      </c>
      <c r="I994" s="194">
        <v>12523317</v>
      </c>
    </row>
    <row r="995" spans="1:9" ht="15">
      <c r="A995" s="193">
        <v>68861</v>
      </c>
      <c r="B995" s="70" t="s">
        <v>1027</v>
      </c>
      <c r="C995" s="70" t="s">
        <v>1096</v>
      </c>
      <c r="D995" s="194">
        <v>185201146</v>
      </c>
      <c r="E995" s="194">
        <v>112972699</v>
      </c>
      <c r="F995" s="194">
        <v>0</v>
      </c>
      <c r="G995" s="194">
        <v>72228447</v>
      </c>
      <c r="H995" s="194">
        <v>0</v>
      </c>
      <c r="I995" s="194">
        <v>0</v>
      </c>
    </row>
    <row r="996" spans="1:9" ht="15">
      <c r="A996" s="193">
        <v>68867</v>
      </c>
      <c r="B996" s="70" t="s">
        <v>1027</v>
      </c>
      <c r="C996" s="70" t="s">
        <v>1097</v>
      </c>
      <c r="D996" s="194">
        <v>14485103</v>
      </c>
      <c r="E996" s="194">
        <v>8835913</v>
      </c>
      <c r="F996" s="194">
        <v>0</v>
      </c>
      <c r="G996" s="194">
        <v>0</v>
      </c>
      <c r="H996" s="194">
        <v>0</v>
      </c>
      <c r="I996" s="194">
        <v>5649190</v>
      </c>
    </row>
    <row r="997" spans="1:9" ht="15">
      <c r="A997" s="193">
        <v>68872</v>
      </c>
      <c r="B997" s="70" t="s">
        <v>1027</v>
      </c>
      <c r="C997" s="70" t="s">
        <v>371</v>
      </c>
      <c r="D997" s="194">
        <v>46687958</v>
      </c>
      <c r="E997" s="194">
        <v>28479654</v>
      </c>
      <c r="F997" s="194">
        <v>0</v>
      </c>
      <c r="G997" s="194">
        <v>0</v>
      </c>
      <c r="H997" s="194">
        <v>0</v>
      </c>
      <c r="I997" s="194">
        <v>18208304</v>
      </c>
    </row>
    <row r="998" spans="1:9" ht="15">
      <c r="A998" s="193">
        <v>68895</v>
      </c>
      <c r="B998" s="70" t="s">
        <v>1027</v>
      </c>
      <c r="C998" s="70" t="s">
        <v>1098</v>
      </c>
      <c r="D998" s="194">
        <v>36306514</v>
      </c>
      <c r="E998" s="194">
        <v>22146974</v>
      </c>
      <c r="F998" s="194">
        <v>0</v>
      </c>
      <c r="G998" s="194">
        <v>0</v>
      </c>
      <c r="H998" s="194">
        <v>0</v>
      </c>
      <c r="I998" s="194">
        <v>14159540</v>
      </c>
    </row>
    <row r="999" spans="1:9" ht="15">
      <c r="A999" s="193">
        <v>70110</v>
      </c>
      <c r="B999" s="70" t="s">
        <v>585</v>
      </c>
      <c r="C999" s="70" t="s">
        <v>381</v>
      </c>
      <c r="D999" s="194">
        <v>153506436</v>
      </c>
      <c r="E999" s="194">
        <v>93638926</v>
      </c>
      <c r="F999" s="194">
        <v>1682000</v>
      </c>
      <c r="G999" s="194">
        <v>58185510</v>
      </c>
      <c r="H999" s="194">
        <v>0</v>
      </c>
      <c r="I999" s="194">
        <v>0</v>
      </c>
    </row>
    <row r="1000" spans="1:9" ht="15">
      <c r="A1000" s="193">
        <v>70124</v>
      </c>
      <c r="B1000" s="70" t="s">
        <v>585</v>
      </c>
      <c r="C1000" s="70" t="s">
        <v>1099</v>
      </c>
      <c r="D1000" s="194">
        <v>221438160</v>
      </c>
      <c r="E1000" s="194">
        <v>135077278</v>
      </c>
      <c r="F1000" s="194">
        <v>1682000</v>
      </c>
      <c r="G1000" s="194">
        <v>84678882</v>
      </c>
      <c r="H1000" s="194">
        <v>0</v>
      </c>
      <c r="I1000" s="194">
        <v>0</v>
      </c>
    </row>
    <row r="1001" spans="1:9" ht="15">
      <c r="A1001" s="193">
        <v>70230</v>
      </c>
      <c r="B1001" s="70" t="s">
        <v>585</v>
      </c>
      <c r="C1001" s="70" t="s">
        <v>1100</v>
      </c>
      <c r="D1001" s="194">
        <v>89239714</v>
      </c>
      <c r="E1001" s="194">
        <v>54436226</v>
      </c>
      <c r="F1001" s="194">
        <v>0</v>
      </c>
      <c r="G1001" s="194">
        <v>0</v>
      </c>
      <c r="H1001" s="194">
        <v>34803488</v>
      </c>
      <c r="I1001" s="194">
        <v>0</v>
      </c>
    </row>
    <row r="1002" spans="1:9" ht="15">
      <c r="A1002" s="193">
        <v>70204</v>
      </c>
      <c r="B1002" s="70" t="s">
        <v>585</v>
      </c>
      <c r="C1002" s="70" t="s">
        <v>1101</v>
      </c>
      <c r="D1002" s="194">
        <v>134196185</v>
      </c>
      <c r="E1002" s="194">
        <v>81859673</v>
      </c>
      <c r="F1002" s="194">
        <v>1682000</v>
      </c>
      <c r="G1002" s="194">
        <v>50654512</v>
      </c>
      <c r="H1002" s="194">
        <v>0</v>
      </c>
      <c r="I1002" s="194">
        <v>0</v>
      </c>
    </row>
    <row r="1003" spans="1:9" ht="15">
      <c r="A1003" s="193">
        <v>70215</v>
      </c>
      <c r="B1003" s="70" t="s">
        <v>585</v>
      </c>
      <c r="C1003" s="70" t="s">
        <v>1102</v>
      </c>
      <c r="D1003" s="194">
        <v>654631857</v>
      </c>
      <c r="E1003" s="194">
        <v>399325433</v>
      </c>
      <c r="F1003" s="194">
        <v>21682000</v>
      </c>
      <c r="G1003" s="194">
        <v>233624424</v>
      </c>
      <c r="H1003" s="194">
        <v>0</v>
      </c>
      <c r="I1003" s="194">
        <v>0</v>
      </c>
    </row>
    <row r="1004" spans="1:9" ht="15">
      <c r="A1004" s="193">
        <v>70221</v>
      </c>
      <c r="B1004" s="70" t="s">
        <v>585</v>
      </c>
      <c r="C1004" s="70" t="s">
        <v>1103</v>
      </c>
      <c r="D1004" s="194">
        <v>212555521</v>
      </c>
      <c r="E1004" s="194">
        <v>129658868</v>
      </c>
      <c r="F1004" s="194">
        <v>1682000</v>
      </c>
      <c r="G1004" s="194">
        <v>81214653</v>
      </c>
      <c r="H1004" s="194">
        <v>0</v>
      </c>
      <c r="I1004" s="194">
        <v>0</v>
      </c>
    </row>
    <row r="1005" spans="1:9" ht="15">
      <c r="A1005" s="193">
        <v>70233</v>
      </c>
      <c r="B1005" s="70" t="s">
        <v>585</v>
      </c>
      <c r="C1005" s="70" t="s">
        <v>1104</v>
      </c>
      <c r="D1005" s="194">
        <v>206045639</v>
      </c>
      <c r="E1005" s="194">
        <v>125687840</v>
      </c>
      <c r="F1005" s="194">
        <v>1682000</v>
      </c>
      <c r="G1005" s="194">
        <v>78675799</v>
      </c>
      <c r="H1005" s="194">
        <v>0</v>
      </c>
      <c r="I1005" s="194">
        <v>0</v>
      </c>
    </row>
    <row r="1006" spans="1:9" ht="15">
      <c r="A1006" s="193">
        <v>70235</v>
      </c>
      <c r="B1006" s="70" t="s">
        <v>585</v>
      </c>
      <c r="C1006" s="70" t="s">
        <v>1105</v>
      </c>
      <c r="D1006" s="194">
        <v>283829735</v>
      </c>
      <c r="E1006" s="194">
        <v>173136138</v>
      </c>
      <c r="F1006" s="194">
        <v>21682000</v>
      </c>
      <c r="G1006" s="194">
        <v>89011597</v>
      </c>
      <c r="H1006" s="194">
        <v>0</v>
      </c>
      <c r="I1006" s="194">
        <v>0</v>
      </c>
    </row>
    <row r="1007" spans="1:9" ht="15">
      <c r="A1007" s="193">
        <v>70265</v>
      </c>
      <c r="B1007" s="70" t="s">
        <v>585</v>
      </c>
      <c r="C1007" s="70" t="s">
        <v>1106</v>
      </c>
      <c r="D1007" s="194">
        <v>388817209</v>
      </c>
      <c r="E1007" s="194">
        <v>237178497</v>
      </c>
      <c r="F1007" s="194">
        <v>1682000</v>
      </c>
      <c r="G1007" s="194">
        <v>149956712</v>
      </c>
      <c r="H1007" s="194">
        <v>0</v>
      </c>
      <c r="I1007" s="194">
        <v>0</v>
      </c>
    </row>
    <row r="1008" spans="1:9" ht="15">
      <c r="A1008" s="193">
        <v>70400</v>
      </c>
      <c r="B1008" s="70" t="s">
        <v>585</v>
      </c>
      <c r="C1008" s="70" t="s">
        <v>234</v>
      </c>
      <c r="D1008" s="194">
        <v>189735389</v>
      </c>
      <c r="E1008" s="194">
        <v>115738587</v>
      </c>
      <c r="F1008" s="194">
        <v>1682000</v>
      </c>
      <c r="G1008" s="194">
        <v>72314802</v>
      </c>
      <c r="H1008" s="194">
        <v>0</v>
      </c>
      <c r="I1008" s="194">
        <v>0</v>
      </c>
    </row>
    <row r="1009" spans="1:9" ht="15">
      <c r="A1009" s="193">
        <v>70418</v>
      </c>
      <c r="B1009" s="70" t="s">
        <v>585</v>
      </c>
      <c r="C1009" s="70" t="s">
        <v>1107</v>
      </c>
      <c r="D1009" s="194">
        <v>265284386</v>
      </c>
      <c r="E1009" s="194">
        <v>161823475</v>
      </c>
      <c r="F1009" s="194">
        <v>1682000</v>
      </c>
      <c r="G1009" s="194">
        <v>101778911</v>
      </c>
      <c r="H1009" s="194">
        <v>0</v>
      </c>
      <c r="I1009" s="194">
        <v>0</v>
      </c>
    </row>
    <row r="1010" spans="1:9" ht="15">
      <c r="A1010" s="193">
        <v>70429</v>
      </c>
      <c r="B1010" s="70" t="s">
        <v>585</v>
      </c>
      <c r="C1010" s="70" t="s">
        <v>1108</v>
      </c>
      <c r="D1010" s="194">
        <v>708269233</v>
      </c>
      <c r="E1010" s="194">
        <v>432044232</v>
      </c>
      <c r="F1010" s="194">
        <v>21682000</v>
      </c>
      <c r="G1010" s="194">
        <v>254543001</v>
      </c>
      <c r="H1010" s="194">
        <v>0</v>
      </c>
      <c r="I1010" s="194">
        <v>0</v>
      </c>
    </row>
    <row r="1011" spans="1:9" ht="15">
      <c r="A1011" s="193">
        <v>70473</v>
      </c>
      <c r="B1011" s="70" t="s">
        <v>585</v>
      </c>
      <c r="C1011" s="70" t="s">
        <v>1109</v>
      </c>
      <c r="D1011" s="194">
        <v>225159754</v>
      </c>
      <c r="E1011" s="194">
        <v>137347450</v>
      </c>
      <c r="F1011" s="194">
        <v>1682000</v>
      </c>
      <c r="G1011" s="194">
        <v>86130304</v>
      </c>
      <c r="H1011" s="194">
        <v>0</v>
      </c>
      <c r="I1011" s="194">
        <v>0</v>
      </c>
    </row>
    <row r="1012" spans="1:9" ht="15">
      <c r="A1012" s="193">
        <v>70508</v>
      </c>
      <c r="B1012" s="70" t="s">
        <v>585</v>
      </c>
      <c r="C1012" s="70" t="s">
        <v>1110</v>
      </c>
      <c r="D1012" s="194">
        <v>348842575</v>
      </c>
      <c r="E1012" s="194">
        <v>212793971</v>
      </c>
      <c r="F1012" s="194">
        <v>21682000</v>
      </c>
      <c r="G1012" s="194">
        <v>114366604</v>
      </c>
      <c r="H1012" s="194">
        <v>0</v>
      </c>
      <c r="I1012" s="194">
        <v>0</v>
      </c>
    </row>
    <row r="1013" spans="1:9" ht="15">
      <c r="A1013" s="193">
        <v>70523</v>
      </c>
      <c r="B1013" s="70" t="s">
        <v>585</v>
      </c>
      <c r="C1013" s="70" t="s">
        <v>1111</v>
      </c>
      <c r="D1013" s="194">
        <v>316368838</v>
      </c>
      <c r="E1013" s="194">
        <v>192984991</v>
      </c>
      <c r="F1013" s="194">
        <v>1682000</v>
      </c>
      <c r="G1013" s="194">
        <v>121701847</v>
      </c>
      <c r="H1013" s="194">
        <v>0</v>
      </c>
      <c r="I1013" s="194">
        <v>0</v>
      </c>
    </row>
    <row r="1014" spans="1:9" ht="15">
      <c r="A1014" s="193">
        <v>70670</v>
      </c>
      <c r="B1014" s="70" t="s">
        <v>585</v>
      </c>
      <c r="C1014" s="70" t="s">
        <v>1112</v>
      </c>
      <c r="D1014" s="194">
        <v>769689337</v>
      </c>
      <c r="E1014" s="194">
        <v>469510496</v>
      </c>
      <c r="F1014" s="194">
        <v>21682000</v>
      </c>
      <c r="G1014" s="194">
        <v>278496841</v>
      </c>
      <c r="H1014" s="194">
        <v>0</v>
      </c>
      <c r="I1014" s="194">
        <v>0</v>
      </c>
    </row>
    <row r="1015" spans="1:9" ht="15">
      <c r="A1015" s="193">
        <v>70678</v>
      </c>
      <c r="B1015" s="70" t="s">
        <v>585</v>
      </c>
      <c r="C1015" s="70" t="s">
        <v>1113</v>
      </c>
      <c r="D1015" s="194">
        <v>521345535</v>
      </c>
      <c r="E1015" s="194">
        <v>318020776</v>
      </c>
      <c r="F1015" s="194">
        <v>21682000</v>
      </c>
      <c r="G1015" s="194">
        <v>181642759</v>
      </c>
      <c r="H1015" s="194">
        <v>0</v>
      </c>
      <c r="I1015" s="194">
        <v>0</v>
      </c>
    </row>
    <row r="1016" spans="1:9" ht="15">
      <c r="A1016" s="193">
        <v>70702</v>
      </c>
      <c r="B1016" s="70" t="s">
        <v>585</v>
      </c>
      <c r="C1016" s="70" t="s">
        <v>1114</v>
      </c>
      <c r="D1016" s="194">
        <v>166015919</v>
      </c>
      <c r="E1016" s="194">
        <v>101269711</v>
      </c>
      <c r="F1016" s="194">
        <v>1682000</v>
      </c>
      <c r="G1016" s="194">
        <v>63064208</v>
      </c>
      <c r="H1016" s="194">
        <v>0</v>
      </c>
      <c r="I1016" s="194">
        <v>0</v>
      </c>
    </row>
    <row r="1017" spans="1:9" ht="15">
      <c r="A1017" s="193">
        <v>70708</v>
      </c>
      <c r="B1017" s="70" t="s">
        <v>585</v>
      </c>
      <c r="C1017" s="70" t="s">
        <v>1115</v>
      </c>
      <c r="D1017" s="194">
        <v>892633088</v>
      </c>
      <c r="E1017" s="194">
        <v>544506184</v>
      </c>
      <c r="F1017" s="194">
        <v>91682000</v>
      </c>
      <c r="G1017" s="194">
        <v>256444904</v>
      </c>
      <c r="H1017" s="194">
        <v>0</v>
      </c>
      <c r="I1017" s="194">
        <v>0</v>
      </c>
    </row>
    <row r="1018" spans="1:9" ht="15">
      <c r="A1018" s="193">
        <v>70713</v>
      </c>
      <c r="B1018" s="70" t="s">
        <v>585</v>
      </c>
      <c r="C1018" s="70" t="s">
        <v>1116</v>
      </c>
      <c r="D1018" s="194">
        <v>1032390841</v>
      </c>
      <c r="E1018" s="194">
        <v>629758413</v>
      </c>
      <c r="F1018" s="194">
        <v>90000000</v>
      </c>
      <c r="G1018" s="194">
        <v>312632428</v>
      </c>
      <c r="H1018" s="194">
        <v>0</v>
      </c>
      <c r="I1018" s="194">
        <v>0</v>
      </c>
    </row>
    <row r="1019" spans="1:9" ht="15">
      <c r="A1019" s="193">
        <v>70717</v>
      </c>
      <c r="B1019" s="70" t="s">
        <v>585</v>
      </c>
      <c r="C1019" s="70" t="s">
        <v>265</v>
      </c>
      <c r="D1019" s="194">
        <v>232639478</v>
      </c>
      <c r="E1019" s="194">
        <v>141910082</v>
      </c>
      <c r="F1019" s="194">
        <v>1682000</v>
      </c>
      <c r="G1019" s="194">
        <v>89047396</v>
      </c>
      <c r="H1019" s="194">
        <v>0</v>
      </c>
      <c r="I1019" s="194">
        <v>0</v>
      </c>
    </row>
    <row r="1020" spans="1:9" ht="15">
      <c r="A1020" s="193">
        <v>70742</v>
      </c>
      <c r="B1020" s="70" t="s">
        <v>585</v>
      </c>
      <c r="C1020" s="70" t="s">
        <v>1117</v>
      </c>
      <c r="D1020" s="194">
        <v>431609377</v>
      </c>
      <c r="E1020" s="194">
        <v>263281720</v>
      </c>
      <c r="F1020" s="194">
        <v>21682000</v>
      </c>
      <c r="G1020" s="194">
        <v>146645657</v>
      </c>
      <c r="H1020" s="194">
        <v>0</v>
      </c>
      <c r="I1020" s="194">
        <v>0</v>
      </c>
    </row>
    <row r="1021" spans="1:9" ht="15">
      <c r="A1021" s="193">
        <v>70001</v>
      </c>
      <c r="B1021" s="70" t="s">
        <v>585</v>
      </c>
      <c r="C1021" s="70" t="s">
        <v>1118</v>
      </c>
      <c r="D1021" s="194">
        <v>2629753967</v>
      </c>
      <c r="E1021" s="194">
        <v>1604149920</v>
      </c>
      <c r="F1021" s="194">
        <v>47605200</v>
      </c>
      <c r="G1021" s="194">
        <v>977998847</v>
      </c>
      <c r="H1021" s="194">
        <v>0</v>
      </c>
      <c r="I1021" s="194">
        <v>0</v>
      </c>
    </row>
    <row r="1022" spans="1:9" ht="15">
      <c r="A1022" s="193">
        <v>70771</v>
      </c>
      <c r="B1022" s="70" t="s">
        <v>585</v>
      </c>
      <c r="C1022" s="70" t="s">
        <v>585</v>
      </c>
      <c r="D1022" s="194">
        <v>458710157</v>
      </c>
      <c r="E1022" s="194">
        <v>279813196</v>
      </c>
      <c r="F1022" s="194">
        <v>21682000</v>
      </c>
      <c r="G1022" s="194">
        <v>157214961</v>
      </c>
      <c r="H1022" s="194">
        <v>0</v>
      </c>
      <c r="I1022" s="194">
        <v>0</v>
      </c>
    </row>
    <row r="1023" spans="1:9" ht="15">
      <c r="A1023" s="193">
        <v>70820</v>
      </c>
      <c r="B1023" s="70" t="s">
        <v>585</v>
      </c>
      <c r="C1023" s="70" t="s">
        <v>1119</v>
      </c>
      <c r="D1023" s="194">
        <v>423482335</v>
      </c>
      <c r="E1023" s="194">
        <v>258324224</v>
      </c>
      <c r="F1023" s="194">
        <v>21682000</v>
      </c>
      <c r="G1023" s="194">
        <v>143476111</v>
      </c>
      <c r="H1023" s="194">
        <v>0</v>
      </c>
      <c r="I1023" s="194">
        <v>0</v>
      </c>
    </row>
    <row r="1024" spans="1:9" ht="15">
      <c r="A1024" s="193">
        <v>70823</v>
      </c>
      <c r="B1024" s="70" t="s">
        <v>585</v>
      </c>
      <c r="C1024" s="70" t="s">
        <v>1120</v>
      </c>
      <c r="D1024" s="194">
        <v>298376955</v>
      </c>
      <c r="E1024" s="194">
        <v>182009943</v>
      </c>
      <c r="F1024" s="194">
        <v>21682000</v>
      </c>
      <c r="G1024" s="194">
        <v>94685012</v>
      </c>
      <c r="H1024" s="194">
        <v>0</v>
      </c>
      <c r="I1024" s="194">
        <v>0</v>
      </c>
    </row>
    <row r="1025" spans="1:9" ht="15">
      <c r="A1025" s="193">
        <v>73024</v>
      </c>
      <c r="B1025" s="70" t="s">
        <v>1121</v>
      </c>
      <c r="C1025" s="70" t="s">
        <v>1122</v>
      </c>
      <c r="D1025" s="194">
        <v>47769135</v>
      </c>
      <c r="E1025" s="194">
        <v>29139172</v>
      </c>
      <c r="F1025" s="194">
        <v>0</v>
      </c>
      <c r="G1025" s="194">
        <v>0</v>
      </c>
      <c r="H1025" s="194">
        <v>0</v>
      </c>
      <c r="I1025" s="194">
        <v>18629963</v>
      </c>
    </row>
    <row r="1026" spans="1:9" ht="15">
      <c r="A1026" s="193">
        <v>73026</v>
      </c>
      <c r="B1026" s="70" t="s">
        <v>1121</v>
      </c>
      <c r="C1026" s="70" t="s">
        <v>1123</v>
      </c>
      <c r="D1026" s="194">
        <v>108702724</v>
      </c>
      <c r="E1026" s="194">
        <v>66308662</v>
      </c>
      <c r="F1026" s="194">
        <v>0</v>
      </c>
      <c r="G1026" s="194">
        <v>0</v>
      </c>
      <c r="H1026" s="194">
        <v>42394062</v>
      </c>
      <c r="I1026" s="194">
        <v>0</v>
      </c>
    </row>
    <row r="1027" spans="1:9" ht="15">
      <c r="A1027" s="193">
        <v>73030</v>
      </c>
      <c r="B1027" s="70" t="s">
        <v>1121</v>
      </c>
      <c r="C1027" s="70" t="s">
        <v>1124</v>
      </c>
      <c r="D1027" s="194">
        <v>56039064</v>
      </c>
      <c r="E1027" s="194">
        <v>34183829</v>
      </c>
      <c r="F1027" s="194">
        <v>0</v>
      </c>
      <c r="G1027" s="194">
        <v>0</v>
      </c>
      <c r="H1027" s="194">
        <v>21855235</v>
      </c>
      <c r="I1027" s="194">
        <v>0</v>
      </c>
    </row>
    <row r="1028" spans="1:9" ht="15">
      <c r="A1028" s="193">
        <v>73043</v>
      </c>
      <c r="B1028" s="70" t="s">
        <v>1121</v>
      </c>
      <c r="C1028" s="70" t="s">
        <v>1125</v>
      </c>
      <c r="D1028" s="194">
        <v>536868856</v>
      </c>
      <c r="E1028" s="194">
        <v>327490002</v>
      </c>
      <c r="F1028" s="194">
        <v>0</v>
      </c>
      <c r="G1028" s="194">
        <v>209378854</v>
      </c>
      <c r="H1028" s="194">
        <v>0</v>
      </c>
      <c r="I1028" s="194">
        <v>0</v>
      </c>
    </row>
    <row r="1029" spans="1:9" ht="15">
      <c r="A1029" s="193">
        <v>73055</v>
      </c>
      <c r="B1029" s="70" t="s">
        <v>1121</v>
      </c>
      <c r="C1029" s="70" t="s">
        <v>1126</v>
      </c>
      <c r="D1029" s="194">
        <v>100269872</v>
      </c>
      <c r="E1029" s="194">
        <v>61164622</v>
      </c>
      <c r="F1029" s="194">
        <v>0</v>
      </c>
      <c r="G1029" s="194">
        <v>0</v>
      </c>
      <c r="H1029" s="194">
        <v>39105250</v>
      </c>
      <c r="I1029" s="194">
        <v>0</v>
      </c>
    </row>
    <row r="1030" spans="1:9" ht="15">
      <c r="A1030" s="193">
        <v>73067</v>
      </c>
      <c r="B1030" s="70" t="s">
        <v>1121</v>
      </c>
      <c r="C1030" s="70" t="s">
        <v>1127</v>
      </c>
      <c r="D1030" s="194">
        <v>447651099</v>
      </c>
      <c r="E1030" s="194">
        <v>273067170</v>
      </c>
      <c r="F1030" s="194">
        <v>0</v>
      </c>
      <c r="G1030" s="194">
        <v>174583929</v>
      </c>
      <c r="H1030" s="194">
        <v>0</v>
      </c>
      <c r="I1030" s="194">
        <v>0</v>
      </c>
    </row>
    <row r="1031" spans="1:9" ht="15">
      <c r="A1031" s="193">
        <v>73124</v>
      </c>
      <c r="B1031" s="70" t="s">
        <v>1121</v>
      </c>
      <c r="C1031" s="70" t="s">
        <v>1128</v>
      </c>
      <c r="D1031" s="194">
        <v>150832296</v>
      </c>
      <c r="E1031" s="194">
        <v>92007701</v>
      </c>
      <c r="F1031" s="194">
        <v>0</v>
      </c>
      <c r="G1031" s="194">
        <v>58824595</v>
      </c>
      <c r="H1031" s="194">
        <v>0</v>
      </c>
      <c r="I1031" s="194">
        <v>0</v>
      </c>
    </row>
    <row r="1032" spans="1:9" ht="15">
      <c r="A1032" s="193">
        <v>73148</v>
      </c>
      <c r="B1032" s="70" t="s">
        <v>1121</v>
      </c>
      <c r="C1032" s="70" t="s">
        <v>1129</v>
      </c>
      <c r="D1032" s="194">
        <v>56234120</v>
      </c>
      <c r="E1032" s="194">
        <v>34302813</v>
      </c>
      <c r="F1032" s="194">
        <v>0</v>
      </c>
      <c r="G1032" s="194">
        <v>0</v>
      </c>
      <c r="H1032" s="194">
        <v>21931307</v>
      </c>
      <c r="I1032" s="194">
        <v>0</v>
      </c>
    </row>
    <row r="1033" spans="1:9" ht="15">
      <c r="A1033" s="193">
        <v>73152</v>
      </c>
      <c r="B1033" s="70" t="s">
        <v>1121</v>
      </c>
      <c r="C1033" s="70" t="s">
        <v>1130</v>
      </c>
      <c r="D1033" s="194">
        <v>62762523</v>
      </c>
      <c r="E1033" s="194">
        <v>38285139</v>
      </c>
      <c r="F1033" s="194">
        <v>0</v>
      </c>
      <c r="G1033" s="194">
        <v>0</v>
      </c>
      <c r="H1033" s="194">
        <v>24477384</v>
      </c>
      <c r="I1033" s="194">
        <v>0</v>
      </c>
    </row>
    <row r="1034" spans="1:9" ht="15">
      <c r="A1034" s="193">
        <v>73168</v>
      </c>
      <c r="B1034" s="70" t="s">
        <v>1121</v>
      </c>
      <c r="C1034" s="70" t="s">
        <v>1131</v>
      </c>
      <c r="D1034" s="194">
        <v>671976209</v>
      </c>
      <c r="E1034" s="194">
        <v>409905487</v>
      </c>
      <c r="F1034" s="194">
        <v>0</v>
      </c>
      <c r="G1034" s="194">
        <v>262070722</v>
      </c>
      <c r="H1034" s="194">
        <v>0</v>
      </c>
      <c r="I1034" s="194">
        <v>0</v>
      </c>
    </row>
    <row r="1035" spans="1:9" ht="15">
      <c r="A1035" s="193">
        <v>73200</v>
      </c>
      <c r="B1035" s="70" t="s">
        <v>1121</v>
      </c>
      <c r="C1035" s="70" t="s">
        <v>1132</v>
      </c>
      <c r="D1035" s="194">
        <v>114743132</v>
      </c>
      <c r="E1035" s="194">
        <v>69993311</v>
      </c>
      <c r="F1035" s="194">
        <v>0</v>
      </c>
      <c r="G1035" s="194">
        <v>0</v>
      </c>
      <c r="H1035" s="194">
        <v>44749821</v>
      </c>
      <c r="I1035" s="194">
        <v>0</v>
      </c>
    </row>
    <row r="1036" spans="1:9" ht="15">
      <c r="A1036" s="193">
        <v>73217</v>
      </c>
      <c r="B1036" s="70" t="s">
        <v>1121</v>
      </c>
      <c r="C1036" s="70" t="s">
        <v>1133</v>
      </c>
      <c r="D1036" s="194">
        <v>626611627</v>
      </c>
      <c r="E1036" s="194">
        <v>382233092</v>
      </c>
      <c r="F1036" s="194">
        <v>0</v>
      </c>
      <c r="G1036" s="194">
        <v>244378535</v>
      </c>
      <c r="H1036" s="194">
        <v>0</v>
      </c>
      <c r="I1036" s="194">
        <v>0</v>
      </c>
    </row>
    <row r="1037" spans="1:9" ht="15">
      <c r="A1037" s="193">
        <v>73226</v>
      </c>
      <c r="B1037" s="70" t="s">
        <v>1121</v>
      </c>
      <c r="C1037" s="70" t="s">
        <v>1134</v>
      </c>
      <c r="D1037" s="194">
        <v>120544334</v>
      </c>
      <c r="E1037" s="194">
        <v>73532044</v>
      </c>
      <c r="F1037" s="194">
        <v>0</v>
      </c>
      <c r="G1037" s="194">
        <v>0</v>
      </c>
      <c r="H1037" s="194">
        <v>47012290</v>
      </c>
      <c r="I1037" s="194">
        <v>0</v>
      </c>
    </row>
    <row r="1038" spans="1:9" ht="15">
      <c r="A1038" s="193">
        <v>73236</v>
      </c>
      <c r="B1038" s="70" t="s">
        <v>1121</v>
      </c>
      <c r="C1038" s="70" t="s">
        <v>1135</v>
      </c>
      <c r="D1038" s="194">
        <v>94589558</v>
      </c>
      <c r="E1038" s="194">
        <v>57699630</v>
      </c>
      <c r="F1038" s="194">
        <v>0</v>
      </c>
      <c r="G1038" s="194">
        <v>0</v>
      </c>
      <c r="H1038" s="194">
        <v>36889928</v>
      </c>
      <c r="I1038" s="194">
        <v>0</v>
      </c>
    </row>
    <row r="1039" spans="1:9" ht="15">
      <c r="A1039" s="193">
        <v>73268</v>
      </c>
      <c r="B1039" s="70" t="s">
        <v>1121</v>
      </c>
      <c r="C1039" s="70" t="s">
        <v>1136</v>
      </c>
      <c r="D1039" s="194">
        <v>534782936</v>
      </c>
      <c r="E1039" s="194">
        <v>326217591</v>
      </c>
      <c r="F1039" s="194">
        <v>0</v>
      </c>
      <c r="G1039" s="194">
        <v>208565345</v>
      </c>
      <c r="H1039" s="194">
        <v>0</v>
      </c>
      <c r="I1039" s="194">
        <v>0</v>
      </c>
    </row>
    <row r="1040" spans="1:9" ht="15">
      <c r="A1040" s="193">
        <v>73270</v>
      </c>
      <c r="B1040" s="70" t="s">
        <v>1121</v>
      </c>
      <c r="C1040" s="70" t="s">
        <v>1137</v>
      </c>
      <c r="D1040" s="194">
        <v>83581612</v>
      </c>
      <c r="E1040" s="194">
        <v>50984783</v>
      </c>
      <c r="F1040" s="194">
        <v>0</v>
      </c>
      <c r="G1040" s="194">
        <v>0</v>
      </c>
      <c r="H1040" s="194">
        <v>32596829</v>
      </c>
      <c r="I1040" s="194">
        <v>0</v>
      </c>
    </row>
    <row r="1041" spans="1:9" ht="15">
      <c r="A1041" s="193">
        <v>73275</v>
      </c>
      <c r="B1041" s="70" t="s">
        <v>1121</v>
      </c>
      <c r="C1041" s="70" t="s">
        <v>1138</v>
      </c>
      <c r="D1041" s="194">
        <v>140871527</v>
      </c>
      <c r="E1041" s="194">
        <v>85931631</v>
      </c>
      <c r="F1041" s="194">
        <v>0</v>
      </c>
      <c r="G1041" s="194">
        <v>54939896</v>
      </c>
      <c r="H1041" s="194">
        <v>0</v>
      </c>
      <c r="I1041" s="194">
        <v>0</v>
      </c>
    </row>
    <row r="1042" spans="1:9" ht="15">
      <c r="A1042" s="193">
        <v>73283</v>
      </c>
      <c r="B1042" s="70" t="s">
        <v>1121</v>
      </c>
      <c r="C1042" s="70" t="s">
        <v>1139</v>
      </c>
      <c r="D1042" s="194">
        <v>229475722</v>
      </c>
      <c r="E1042" s="194">
        <v>139980190</v>
      </c>
      <c r="F1042" s="194">
        <v>0</v>
      </c>
      <c r="G1042" s="194">
        <v>89495532</v>
      </c>
      <c r="H1042" s="194">
        <v>0</v>
      </c>
      <c r="I1042" s="194">
        <v>0</v>
      </c>
    </row>
    <row r="1043" spans="1:9" ht="15">
      <c r="A1043" s="193">
        <v>73319</v>
      </c>
      <c r="B1043" s="70" t="s">
        <v>1121</v>
      </c>
      <c r="C1043" s="70" t="s">
        <v>1140</v>
      </c>
      <c r="D1043" s="194">
        <v>270861328</v>
      </c>
      <c r="E1043" s="194">
        <v>165225410</v>
      </c>
      <c r="F1043" s="194">
        <v>0</v>
      </c>
      <c r="G1043" s="194">
        <v>105635918</v>
      </c>
      <c r="H1043" s="194">
        <v>0</v>
      </c>
      <c r="I1043" s="194">
        <v>0</v>
      </c>
    </row>
    <row r="1044" spans="1:9" ht="15">
      <c r="A1044" s="193">
        <v>73347</v>
      </c>
      <c r="B1044" s="70" t="s">
        <v>1121</v>
      </c>
      <c r="C1044" s="70" t="s">
        <v>1141</v>
      </c>
      <c r="D1044" s="194">
        <v>52955121</v>
      </c>
      <c r="E1044" s="194">
        <v>32302624</v>
      </c>
      <c r="F1044" s="194">
        <v>0</v>
      </c>
      <c r="G1044" s="194">
        <v>0</v>
      </c>
      <c r="H1044" s="194">
        <v>20652497</v>
      </c>
      <c r="I1044" s="194">
        <v>0</v>
      </c>
    </row>
    <row r="1045" spans="1:9" ht="15">
      <c r="A1045" s="193">
        <v>73349</v>
      </c>
      <c r="B1045" s="70" t="s">
        <v>1121</v>
      </c>
      <c r="C1045" s="70" t="s">
        <v>1142</v>
      </c>
      <c r="D1045" s="194">
        <v>109972093</v>
      </c>
      <c r="E1045" s="194">
        <v>67082977</v>
      </c>
      <c r="F1045" s="194">
        <v>0</v>
      </c>
      <c r="G1045" s="194">
        <v>0</v>
      </c>
      <c r="H1045" s="194">
        <v>42889116</v>
      </c>
      <c r="I1045" s="194">
        <v>0</v>
      </c>
    </row>
    <row r="1046" spans="1:9" ht="15">
      <c r="A1046" s="193">
        <v>73001</v>
      </c>
      <c r="B1046" s="70" t="s">
        <v>1121</v>
      </c>
      <c r="C1046" s="70" t="s">
        <v>1143</v>
      </c>
      <c r="D1046" s="194">
        <v>1896230309</v>
      </c>
      <c r="E1046" s="194">
        <v>1156700488</v>
      </c>
      <c r="F1046" s="194">
        <v>73024800</v>
      </c>
      <c r="G1046" s="194">
        <v>666505021</v>
      </c>
      <c r="H1046" s="194">
        <v>0</v>
      </c>
      <c r="I1046" s="194">
        <v>0</v>
      </c>
    </row>
    <row r="1047" spans="1:9" ht="15">
      <c r="A1047" s="193">
        <v>73352</v>
      </c>
      <c r="B1047" s="70" t="s">
        <v>1121</v>
      </c>
      <c r="C1047" s="70" t="s">
        <v>1144</v>
      </c>
      <c r="D1047" s="194">
        <v>98348174</v>
      </c>
      <c r="E1047" s="194">
        <v>59992386</v>
      </c>
      <c r="F1047" s="194">
        <v>0</v>
      </c>
      <c r="G1047" s="194">
        <v>0</v>
      </c>
      <c r="H1047" s="194">
        <v>38355788</v>
      </c>
      <c r="I1047" s="194">
        <v>0</v>
      </c>
    </row>
    <row r="1048" spans="1:9" ht="15">
      <c r="A1048" s="193">
        <v>73408</v>
      </c>
      <c r="B1048" s="70" t="s">
        <v>1121</v>
      </c>
      <c r="C1048" s="70" t="s">
        <v>1145</v>
      </c>
      <c r="D1048" s="194">
        <v>117814739</v>
      </c>
      <c r="E1048" s="194">
        <v>71866991</v>
      </c>
      <c r="F1048" s="194">
        <v>0</v>
      </c>
      <c r="G1048" s="194">
        <v>0</v>
      </c>
      <c r="H1048" s="194">
        <v>45947748</v>
      </c>
      <c r="I1048" s="194">
        <v>0</v>
      </c>
    </row>
    <row r="1049" spans="1:9" ht="15">
      <c r="A1049" s="193">
        <v>73411</v>
      </c>
      <c r="B1049" s="70" t="s">
        <v>1121</v>
      </c>
      <c r="C1049" s="70" t="s">
        <v>1146</v>
      </c>
      <c r="D1049" s="194">
        <v>307752314</v>
      </c>
      <c r="E1049" s="194">
        <v>187728912</v>
      </c>
      <c r="F1049" s="194">
        <v>0</v>
      </c>
      <c r="G1049" s="194">
        <v>120023402</v>
      </c>
      <c r="H1049" s="194">
        <v>0</v>
      </c>
      <c r="I1049" s="194">
        <v>0</v>
      </c>
    </row>
    <row r="1050" spans="1:9" ht="15">
      <c r="A1050" s="193">
        <v>73443</v>
      </c>
      <c r="B1050" s="70" t="s">
        <v>1121</v>
      </c>
      <c r="C1050" s="70" t="s">
        <v>1147</v>
      </c>
      <c r="D1050" s="194">
        <v>186546827</v>
      </c>
      <c r="E1050" s="194">
        <v>113793564</v>
      </c>
      <c r="F1050" s="194">
        <v>0</v>
      </c>
      <c r="G1050" s="194">
        <v>72753263</v>
      </c>
      <c r="H1050" s="194">
        <v>0</v>
      </c>
      <c r="I1050" s="194">
        <v>0</v>
      </c>
    </row>
    <row r="1051" spans="1:9" ht="15">
      <c r="A1051" s="193">
        <v>73449</v>
      </c>
      <c r="B1051" s="70" t="s">
        <v>1121</v>
      </c>
      <c r="C1051" s="70" t="s">
        <v>1148</v>
      </c>
      <c r="D1051" s="194">
        <v>148085686</v>
      </c>
      <c r="E1051" s="194">
        <v>90332268</v>
      </c>
      <c r="F1051" s="194">
        <v>0</v>
      </c>
      <c r="G1051" s="194">
        <v>57753418</v>
      </c>
      <c r="H1051" s="194">
        <v>0</v>
      </c>
      <c r="I1051" s="194">
        <v>0</v>
      </c>
    </row>
    <row r="1052" spans="1:9" ht="15">
      <c r="A1052" s="193">
        <v>73461</v>
      </c>
      <c r="B1052" s="70" t="s">
        <v>1121</v>
      </c>
      <c r="C1052" s="70" t="s">
        <v>1149</v>
      </c>
      <c r="D1052" s="194">
        <v>59455903</v>
      </c>
      <c r="E1052" s="194">
        <v>36268101</v>
      </c>
      <c r="F1052" s="194">
        <v>0</v>
      </c>
      <c r="G1052" s="194">
        <v>0</v>
      </c>
      <c r="H1052" s="194">
        <v>23187802</v>
      </c>
      <c r="I1052" s="194">
        <v>0</v>
      </c>
    </row>
    <row r="1053" spans="1:9" ht="15">
      <c r="A1053" s="193">
        <v>73483</v>
      </c>
      <c r="B1053" s="70" t="s">
        <v>1121</v>
      </c>
      <c r="C1053" s="70" t="s">
        <v>1150</v>
      </c>
      <c r="D1053" s="194">
        <v>251227404</v>
      </c>
      <c r="E1053" s="194">
        <v>153248716</v>
      </c>
      <c r="F1053" s="194">
        <v>0</v>
      </c>
      <c r="G1053" s="194">
        <v>97978688</v>
      </c>
      <c r="H1053" s="194">
        <v>0</v>
      </c>
      <c r="I1053" s="194">
        <v>0</v>
      </c>
    </row>
    <row r="1054" spans="1:9" ht="15">
      <c r="A1054" s="193">
        <v>73504</v>
      </c>
      <c r="B1054" s="70" t="s">
        <v>1121</v>
      </c>
      <c r="C1054" s="70" t="s">
        <v>1151</v>
      </c>
      <c r="D1054" s="194">
        <v>645520449</v>
      </c>
      <c r="E1054" s="194">
        <v>393767474</v>
      </c>
      <c r="F1054" s="194">
        <v>0</v>
      </c>
      <c r="G1054" s="194">
        <v>251752975</v>
      </c>
      <c r="H1054" s="194">
        <v>0</v>
      </c>
      <c r="I1054" s="194">
        <v>0</v>
      </c>
    </row>
    <row r="1055" spans="1:9" ht="15">
      <c r="A1055" s="193">
        <v>73520</v>
      </c>
      <c r="B1055" s="70" t="s">
        <v>1121</v>
      </c>
      <c r="C1055" s="70" t="s">
        <v>1152</v>
      </c>
      <c r="D1055" s="194">
        <v>94902001</v>
      </c>
      <c r="E1055" s="194">
        <v>57890221</v>
      </c>
      <c r="F1055" s="194">
        <v>0</v>
      </c>
      <c r="G1055" s="194">
        <v>0</v>
      </c>
      <c r="H1055" s="194">
        <v>37011780</v>
      </c>
      <c r="I1055" s="194">
        <v>0</v>
      </c>
    </row>
    <row r="1056" spans="1:9" ht="15">
      <c r="A1056" s="193">
        <v>73547</v>
      </c>
      <c r="B1056" s="70" t="s">
        <v>1121</v>
      </c>
      <c r="C1056" s="70" t="s">
        <v>1153</v>
      </c>
      <c r="D1056" s="194">
        <v>49601183</v>
      </c>
      <c r="E1056" s="194">
        <v>30256722</v>
      </c>
      <c r="F1056" s="194">
        <v>0</v>
      </c>
      <c r="G1056" s="194">
        <v>0</v>
      </c>
      <c r="H1056" s="194">
        <v>0</v>
      </c>
      <c r="I1056" s="194">
        <v>19344461</v>
      </c>
    </row>
    <row r="1057" spans="1:9" ht="15">
      <c r="A1057" s="193">
        <v>73555</v>
      </c>
      <c r="B1057" s="70" t="s">
        <v>1121</v>
      </c>
      <c r="C1057" s="70" t="s">
        <v>1154</v>
      </c>
      <c r="D1057" s="194">
        <v>621441359</v>
      </c>
      <c r="E1057" s="194">
        <v>379079229</v>
      </c>
      <c r="F1057" s="194">
        <v>0</v>
      </c>
      <c r="G1057" s="194">
        <v>242362130</v>
      </c>
      <c r="H1057" s="194">
        <v>0</v>
      </c>
      <c r="I1057" s="194">
        <v>0</v>
      </c>
    </row>
    <row r="1058" spans="1:9" ht="15">
      <c r="A1058" s="193">
        <v>73563</v>
      </c>
      <c r="B1058" s="70" t="s">
        <v>1121</v>
      </c>
      <c r="C1058" s="70" t="s">
        <v>1155</v>
      </c>
      <c r="D1058" s="194">
        <v>77687990</v>
      </c>
      <c r="E1058" s="194">
        <v>47389674</v>
      </c>
      <c r="F1058" s="194">
        <v>0</v>
      </c>
      <c r="G1058" s="194">
        <v>0</v>
      </c>
      <c r="H1058" s="194">
        <v>30298316</v>
      </c>
      <c r="I1058" s="194">
        <v>0</v>
      </c>
    </row>
    <row r="1059" spans="1:9" ht="15">
      <c r="A1059" s="193">
        <v>73585</v>
      </c>
      <c r="B1059" s="70" t="s">
        <v>1121</v>
      </c>
      <c r="C1059" s="70" t="s">
        <v>1156</v>
      </c>
      <c r="D1059" s="194">
        <v>223180925</v>
      </c>
      <c r="E1059" s="194">
        <v>136140364</v>
      </c>
      <c r="F1059" s="194">
        <v>0</v>
      </c>
      <c r="G1059" s="194">
        <v>87040561</v>
      </c>
      <c r="H1059" s="194">
        <v>0</v>
      </c>
      <c r="I1059" s="194">
        <v>0</v>
      </c>
    </row>
    <row r="1060" spans="1:9" ht="15">
      <c r="A1060" s="193">
        <v>73616</v>
      </c>
      <c r="B1060" s="70" t="s">
        <v>1121</v>
      </c>
      <c r="C1060" s="70" t="s">
        <v>1157</v>
      </c>
      <c r="D1060" s="194">
        <v>581168987</v>
      </c>
      <c r="E1060" s="194">
        <v>354513082</v>
      </c>
      <c r="F1060" s="194">
        <v>0</v>
      </c>
      <c r="G1060" s="194">
        <v>226655905</v>
      </c>
      <c r="H1060" s="194">
        <v>0</v>
      </c>
      <c r="I1060" s="194">
        <v>0</v>
      </c>
    </row>
    <row r="1061" spans="1:9" ht="15">
      <c r="A1061" s="193">
        <v>73622</v>
      </c>
      <c r="B1061" s="70" t="s">
        <v>1121</v>
      </c>
      <c r="C1061" s="70" t="s">
        <v>1158</v>
      </c>
      <c r="D1061" s="194">
        <v>59263868</v>
      </c>
      <c r="E1061" s="194">
        <v>36150959</v>
      </c>
      <c r="F1061" s="194">
        <v>0</v>
      </c>
      <c r="G1061" s="194">
        <v>0</v>
      </c>
      <c r="H1061" s="194">
        <v>23112909</v>
      </c>
      <c r="I1061" s="194">
        <v>0</v>
      </c>
    </row>
    <row r="1062" spans="1:9" ht="15">
      <c r="A1062" s="193">
        <v>73624</v>
      </c>
      <c r="B1062" s="70" t="s">
        <v>1121</v>
      </c>
      <c r="C1062" s="70" t="s">
        <v>1159</v>
      </c>
      <c r="D1062" s="194">
        <v>297624420</v>
      </c>
      <c r="E1062" s="194">
        <v>181550896</v>
      </c>
      <c r="F1062" s="194">
        <v>0</v>
      </c>
      <c r="G1062" s="194">
        <v>116073524</v>
      </c>
      <c r="H1062" s="194">
        <v>0</v>
      </c>
      <c r="I1062" s="194">
        <v>0</v>
      </c>
    </row>
    <row r="1063" spans="1:9" ht="15">
      <c r="A1063" s="193">
        <v>73671</v>
      </c>
      <c r="B1063" s="70" t="s">
        <v>1121</v>
      </c>
      <c r="C1063" s="70" t="s">
        <v>1160</v>
      </c>
      <c r="D1063" s="194">
        <v>118526877</v>
      </c>
      <c r="E1063" s="194">
        <v>72301395</v>
      </c>
      <c r="F1063" s="194">
        <v>0</v>
      </c>
      <c r="G1063" s="194">
        <v>0</v>
      </c>
      <c r="H1063" s="194">
        <v>46225482</v>
      </c>
      <c r="I1063" s="194">
        <v>0</v>
      </c>
    </row>
    <row r="1064" spans="1:9" ht="15">
      <c r="A1064" s="193">
        <v>73675</v>
      </c>
      <c r="B1064" s="70" t="s">
        <v>1121</v>
      </c>
      <c r="C1064" s="70" t="s">
        <v>1161</v>
      </c>
      <c r="D1064" s="194">
        <v>230633547</v>
      </c>
      <c r="E1064" s="194">
        <v>140686464</v>
      </c>
      <c r="F1064" s="194">
        <v>0</v>
      </c>
      <c r="G1064" s="194">
        <v>89947083</v>
      </c>
      <c r="H1064" s="194">
        <v>0</v>
      </c>
      <c r="I1064" s="194">
        <v>0</v>
      </c>
    </row>
    <row r="1065" spans="1:9" ht="15">
      <c r="A1065" s="193">
        <v>73678</v>
      </c>
      <c r="B1065" s="70" t="s">
        <v>1121</v>
      </c>
      <c r="C1065" s="70" t="s">
        <v>264</v>
      </c>
      <c r="D1065" s="194">
        <v>220565798</v>
      </c>
      <c r="E1065" s="194">
        <v>134545137</v>
      </c>
      <c r="F1065" s="194">
        <v>0</v>
      </c>
      <c r="G1065" s="194">
        <v>86020661</v>
      </c>
      <c r="H1065" s="194">
        <v>0</v>
      </c>
      <c r="I1065" s="194">
        <v>0</v>
      </c>
    </row>
    <row r="1066" spans="1:9" ht="15">
      <c r="A1066" s="193">
        <v>73686</v>
      </c>
      <c r="B1066" s="70" t="s">
        <v>1121</v>
      </c>
      <c r="C1066" s="70" t="s">
        <v>1162</v>
      </c>
      <c r="D1066" s="194">
        <v>55822414</v>
      </c>
      <c r="E1066" s="194">
        <v>34051673</v>
      </c>
      <c r="F1066" s="194">
        <v>0</v>
      </c>
      <c r="G1066" s="194">
        <v>0</v>
      </c>
      <c r="H1066" s="194">
        <v>21770741</v>
      </c>
      <c r="I1066" s="194">
        <v>0</v>
      </c>
    </row>
    <row r="1067" spans="1:9" ht="15">
      <c r="A1067" s="193">
        <v>73770</v>
      </c>
      <c r="B1067" s="70" t="s">
        <v>1121</v>
      </c>
      <c r="C1067" s="70" t="s">
        <v>584</v>
      </c>
      <c r="D1067" s="194">
        <v>55660758</v>
      </c>
      <c r="E1067" s="194">
        <v>33953062</v>
      </c>
      <c r="F1067" s="194">
        <v>0</v>
      </c>
      <c r="G1067" s="194">
        <v>0</v>
      </c>
      <c r="H1067" s="194">
        <v>21707696</v>
      </c>
      <c r="I1067" s="194">
        <v>0</v>
      </c>
    </row>
    <row r="1068" spans="1:9" ht="15">
      <c r="A1068" s="193">
        <v>73854</v>
      </c>
      <c r="B1068" s="70" t="s">
        <v>1121</v>
      </c>
      <c r="C1068" s="70" t="s">
        <v>1163</v>
      </c>
      <c r="D1068" s="194">
        <v>89338796</v>
      </c>
      <c r="E1068" s="194">
        <v>54496666</v>
      </c>
      <c r="F1068" s="194">
        <v>0</v>
      </c>
      <c r="G1068" s="194">
        <v>0</v>
      </c>
      <c r="H1068" s="194">
        <v>34842130</v>
      </c>
      <c r="I1068" s="194">
        <v>0</v>
      </c>
    </row>
    <row r="1069" spans="1:9" ht="15">
      <c r="A1069" s="193">
        <v>73861</v>
      </c>
      <c r="B1069" s="70" t="s">
        <v>1121</v>
      </c>
      <c r="C1069" s="70" t="s">
        <v>1164</v>
      </c>
      <c r="D1069" s="194">
        <v>182703928</v>
      </c>
      <c r="E1069" s="194">
        <v>111449396</v>
      </c>
      <c r="F1069" s="194">
        <v>0</v>
      </c>
      <c r="G1069" s="194">
        <v>71254532</v>
      </c>
      <c r="H1069" s="194">
        <v>0</v>
      </c>
      <c r="I1069" s="194">
        <v>0</v>
      </c>
    </row>
    <row r="1070" spans="1:9" ht="15">
      <c r="A1070" s="193">
        <v>73870</v>
      </c>
      <c r="B1070" s="70" t="s">
        <v>1121</v>
      </c>
      <c r="C1070" s="70" t="s">
        <v>1165</v>
      </c>
      <c r="D1070" s="194">
        <v>88253444</v>
      </c>
      <c r="E1070" s="194">
        <v>53834601</v>
      </c>
      <c r="F1070" s="194">
        <v>0</v>
      </c>
      <c r="G1070" s="194">
        <v>0</v>
      </c>
      <c r="H1070" s="194">
        <v>34418843</v>
      </c>
      <c r="I1070" s="194">
        <v>0</v>
      </c>
    </row>
    <row r="1071" spans="1:9" ht="15">
      <c r="A1071" s="193">
        <v>73873</v>
      </c>
      <c r="B1071" s="70" t="s">
        <v>1121</v>
      </c>
      <c r="C1071" s="70" t="s">
        <v>1166</v>
      </c>
      <c r="D1071" s="194">
        <v>49646825</v>
      </c>
      <c r="E1071" s="194">
        <v>30284563</v>
      </c>
      <c r="F1071" s="194">
        <v>0</v>
      </c>
      <c r="G1071" s="194">
        <v>0</v>
      </c>
      <c r="H1071" s="194">
        <v>0</v>
      </c>
      <c r="I1071" s="194">
        <v>19362262</v>
      </c>
    </row>
    <row r="1072" spans="1:9" ht="15">
      <c r="A1072" s="193">
        <v>76020</v>
      </c>
      <c r="B1072" s="70" t="s">
        <v>1167</v>
      </c>
      <c r="C1072" s="70" t="s">
        <v>1168</v>
      </c>
      <c r="D1072" s="194">
        <v>113644897</v>
      </c>
      <c r="E1072" s="194">
        <v>69323387</v>
      </c>
      <c r="F1072" s="194">
        <v>0</v>
      </c>
      <c r="G1072" s="194">
        <v>0</v>
      </c>
      <c r="H1072" s="194">
        <v>44321510</v>
      </c>
      <c r="I1072" s="194">
        <v>0</v>
      </c>
    </row>
    <row r="1073" spans="1:9" ht="15">
      <c r="A1073" s="193">
        <v>76036</v>
      </c>
      <c r="B1073" s="70" t="s">
        <v>1167</v>
      </c>
      <c r="C1073" s="70" t="s">
        <v>1169</v>
      </c>
      <c r="D1073" s="194">
        <v>66963790</v>
      </c>
      <c r="E1073" s="194">
        <v>40847912</v>
      </c>
      <c r="F1073" s="194">
        <v>0</v>
      </c>
      <c r="G1073" s="194">
        <v>0</v>
      </c>
      <c r="H1073" s="194">
        <v>26115878</v>
      </c>
      <c r="I1073" s="194">
        <v>0</v>
      </c>
    </row>
    <row r="1074" spans="1:9" ht="15">
      <c r="A1074" s="193">
        <v>76041</v>
      </c>
      <c r="B1074" s="70" t="s">
        <v>1167</v>
      </c>
      <c r="C1074" s="70" t="s">
        <v>1170</v>
      </c>
      <c r="D1074" s="194">
        <v>159123909</v>
      </c>
      <c r="E1074" s="194">
        <v>97065584</v>
      </c>
      <c r="F1074" s="194">
        <v>0</v>
      </c>
      <c r="G1074" s="194">
        <v>62058325</v>
      </c>
      <c r="H1074" s="194">
        <v>0</v>
      </c>
      <c r="I1074" s="194">
        <v>0</v>
      </c>
    </row>
    <row r="1075" spans="1:9" ht="15">
      <c r="A1075" s="193">
        <v>76054</v>
      </c>
      <c r="B1075" s="70" t="s">
        <v>1167</v>
      </c>
      <c r="C1075" s="70" t="s">
        <v>183</v>
      </c>
      <c r="D1075" s="194">
        <v>51063286</v>
      </c>
      <c r="E1075" s="194">
        <v>31148604</v>
      </c>
      <c r="F1075" s="194">
        <v>0</v>
      </c>
      <c r="G1075" s="194">
        <v>0</v>
      </c>
      <c r="H1075" s="194">
        <v>0</v>
      </c>
      <c r="I1075" s="194">
        <v>19914682</v>
      </c>
    </row>
    <row r="1076" spans="1:9" ht="15">
      <c r="A1076" s="193">
        <v>76100</v>
      </c>
      <c r="B1076" s="70" t="s">
        <v>1167</v>
      </c>
      <c r="C1076" s="70" t="s">
        <v>190</v>
      </c>
      <c r="D1076" s="194">
        <v>115365873</v>
      </c>
      <c r="E1076" s="194">
        <v>70373183</v>
      </c>
      <c r="F1076" s="194">
        <v>0</v>
      </c>
      <c r="G1076" s="194">
        <v>0</v>
      </c>
      <c r="H1076" s="194">
        <v>44992690</v>
      </c>
      <c r="I1076" s="194">
        <v>0</v>
      </c>
    </row>
    <row r="1077" spans="1:9" ht="15">
      <c r="A1077" s="193">
        <v>76109</v>
      </c>
      <c r="B1077" s="70" t="s">
        <v>1167</v>
      </c>
      <c r="C1077" s="70" t="s">
        <v>1171</v>
      </c>
      <c r="D1077" s="194">
        <v>3664076777</v>
      </c>
      <c r="E1077" s="194">
        <v>2235086834</v>
      </c>
      <c r="F1077" s="194">
        <v>71682000</v>
      </c>
      <c r="G1077" s="194">
        <v>1357307943</v>
      </c>
      <c r="H1077" s="194">
        <v>0</v>
      </c>
      <c r="I1077" s="194">
        <v>0</v>
      </c>
    </row>
    <row r="1078" spans="1:9" ht="15">
      <c r="A1078" s="193">
        <v>76111</v>
      </c>
      <c r="B1078" s="70" t="s">
        <v>1167</v>
      </c>
      <c r="C1078" s="70" t="s">
        <v>1172</v>
      </c>
      <c r="D1078" s="194">
        <v>256689209</v>
      </c>
      <c r="E1078" s="194">
        <v>156580417</v>
      </c>
      <c r="F1078" s="194">
        <v>71682000</v>
      </c>
      <c r="G1078" s="194">
        <v>0</v>
      </c>
      <c r="H1078" s="194">
        <v>28426792</v>
      </c>
      <c r="I1078" s="194">
        <v>0</v>
      </c>
    </row>
    <row r="1079" spans="1:9" ht="15">
      <c r="A1079" s="193">
        <v>76113</v>
      </c>
      <c r="B1079" s="70" t="s">
        <v>1167</v>
      </c>
      <c r="C1079" s="70" t="s">
        <v>1173</v>
      </c>
      <c r="D1079" s="194">
        <v>95473986</v>
      </c>
      <c r="E1079" s="194">
        <v>58239131</v>
      </c>
      <c r="F1079" s="194">
        <v>0</v>
      </c>
      <c r="G1079" s="194">
        <v>0</v>
      </c>
      <c r="H1079" s="194">
        <v>37234855</v>
      </c>
      <c r="I1079" s="194">
        <v>0</v>
      </c>
    </row>
    <row r="1080" spans="1:9" ht="15">
      <c r="A1080" s="193">
        <v>76122</v>
      </c>
      <c r="B1080" s="70" t="s">
        <v>1167</v>
      </c>
      <c r="C1080" s="70" t="s">
        <v>1174</v>
      </c>
      <c r="D1080" s="194">
        <v>101077786</v>
      </c>
      <c r="E1080" s="194">
        <v>61657449</v>
      </c>
      <c r="F1080" s="194">
        <v>0</v>
      </c>
      <c r="G1080" s="194">
        <v>0</v>
      </c>
      <c r="H1080" s="194">
        <v>39420337</v>
      </c>
      <c r="I1080" s="194">
        <v>0</v>
      </c>
    </row>
    <row r="1081" spans="1:9" ht="15">
      <c r="A1081" s="193">
        <v>76001</v>
      </c>
      <c r="B1081" s="70" t="s">
        <v>1167</v>
      </c>
      <c r="C1081" s="70" t="s">
        <v>1175</v>
      </c>
      <c r="D1081" s="194">
        <v>5089210580</v>
      </c>
      <c r="E1081" s="194">
        <v>3104418454</v>
      </c>
      <c r="F1081" s="194">
        <v>128732400</v>
      </c>
      <c r="G1081" s="194">
        <v>1856059726</v>
      </c>
      <c r="H1081" s="194">
        <v>0</v>
      </c>
      <c r="I1081" s="194">
        <v>0</v>
      </c>
    </row>
    <row r="1082" spans="1:9" ht="15">
      <c r="A1082" s="193">
        <v>76126</v>
      </c>
      <c r="B1082" s="70" t="s">
        <v>1167</v>
      </c>
      <c r="C1082" s="70" t="s">
        <v>1176</v>
      </c>
      <c r="D1082" s="194">
        <v>64234689</v>
      </c>
      <c r="E1082" s="194">
        <v>39183160</v>
      </c>
      <c r="F1082" s="194">
        <v>0</v>
      </c>
      <c r="G1082" s="194">
        <v>0</v>
      </c>
      <c r="H1082" s="194">
        <v>25051529</v>
      </c>
      <c r="I1082" s="194">
        <v>0</v>
      </c>
    </row>
    <row r="1083" spans="1:9" ht="15">
      <c r="A1083" s="193">
        <v>76130</v>
      </c>
      <c r="B1083" s="70" t="s">
        <v>1167</v>
      </c>
      <c r="C1083" s="70" t="s">
        <v>306</v>
      </c>
      <c r="D1083" s="194">
        <v>221393814</v>
      </c>
      <c r="E1083" s="194">
        <v>135050227</v>
      </c>
      <c r="F1083" s="194">
        <v>1682000</v>
      </c>
      <c r="G1083" s="194">
        <v>84661587</v>
      </c>
      <c r="H1083" s="194">
        <v>0</v>
      </c>
      <c r="I1083" s="194">
        <v>0</v>
      </c>
    </row>
    <row r="1084" spans="1:9" ht="15">
      <c r="A1084" s="193">
        <v>76147</v>
      </c>
      <c r="B1084" s="70" t="s">
        <v>1167</v>
      </c>
      <c r="C1084" s="70" t="s">
        <v>1177</v>
      </c>
      <c r="D1084" s="194">
        <v>429397047</v>
      </c>
      <c r="E1084" s="194">
        <v>261932199</v>
      </c>
      <c r="F1084" s="194">
        <v>80822800</v>
      </c>
      <c r="G1084" s="194">
        <v>86642048</v>
      </c>
      <c r="H1084" s="194">
        <v>0</v>
      </c>
      <c r="I1084" s="194">
        <v>0</v>
      </c>
    </row>
    <row r="1085" spans="1:9" ht="15">
      <c r="A1085" s="193">
        <v>76233</v>
      </c>
      <c r="B1085" s="70" t="s">
        <v>1167</v>
      </c>
      <c r="C1085" s="70" t="s">
        <v>1178</v>
      </c>
      <c r="D1085" s="194">
        <v>198907337</v>
      </c>
      <c r="E1085" s="194">
        <v>121333476</v>
      </c>
      <c r="F1085" s="194">
        <v>0</v>
      </c>
      <c r="G1085" s="194">
        <v>77573861</v>
      </c>
      <c r="H1085" s="194">
        <v>0</v>
      </c>
      <c r="I1085" s="194">
        <v>0</v>
      </c>
    </row>
    <row r="1086" spans="1:9" ht="15">
      <c r="A1086" s="193">
        <v>76243</v>
      </c>
      <c r="B1086" s="70" t="s">
        <v>1167</v>
      </c>
      <c r="C1086" s="70" t="s">
        <v>1179</v>
      </c>
      <c r="D1086" s="194">
        <v>72499274</v>
      </c>
      <c r="E1086" s="194">
        <v>44224557</v>
      </c>
      <c r="F1086" s="194">
        <v>0</v>
      </c>
      <c r="G1086" s="194">
        <v>0</v>
      </c>
      <c r="H1086" s="194">
        <v>28274717</v>
      </c>
      <c r="I1086" s="194">
        <v>0</v>
      </c>
    </row>
    <row r="1087" spans="1:9" ht="15">
      <c r="A1087" s="193">
        <v>76246</v>
      </c>
      <c r="B1087" s="70" t="s">
        <v>1167</v>
      </c>
      <c r="C1087" s="70" t="s">
        <v>1180</v>
      </c>
      <c r="D1087" s="194">
        <v>72147592</v>
      </c>
      <c r="E1087" s="194">
        <v>44010031</v>
      </c>
      <c r="F1087" s="194">
        <v>0</v>
      </c>
      <c r="G1087" s="194">
        <v>0</v>
      </c>
      <c r="H1087" s="194">
        <v>28137561</v>
      </c>
      <c r="I1087" s="194">
        <v>0</v>
      </c>
    </row>
    <row r="1088" spans="1:9" ht="15">
      <c r="A1088" s="193">
        <v>76248</v>
      </c>
      <c r="B1088" s="70" t="s">
        <v>1167</v>
      </c>
      <c r="C1088" s="70" t="s">
        <v>1181</v>
      </c>
      <c r="D1088" s="194">
        <v>216777631</v>
      </c>
      <c r="E1088" s="194">
        <v>132234355</v>
      </c>
      <c r="F1088" s="194">
        <v>0</v>
      </c>
      <c r="G1088" s="194">
        <v>84543276</v>
      </c>
      <c r="H1088" s="194">
        <v>0</v>
      </c>
      <c r="I1088" s="194">
        <v>0</v>
      </c>
    </row>
    <row r="1089" spans="1:9" ht="15">
      <c r="A1089" s="193">
        <v>76250</v>
      </c>
      <c r="B1089" s="70" t="s">
        <v>1167</v>
      </c>
      <c r="C1089" s="70" t="s">
        <v>1182</v>
      </c>
      <c r="D1089" s="194">
        <v>55932632</v>
      </c>
      <c r="E1089" s="194">
        <v>34118906</v>
      </c>
      <c r="F1089" s="194">
        <v>0</v>
      </c>
      <c r="G1089" s="194">
        <v>0</v>
      </c>
      <c r="H1089" s="194">
        <v>21813726</v>
      </c>
      <c r="I1089" s="194">
        <v>0</v>
      </c>
    </row>
    <row r="1090" spans="1:9" ht="15">
      <c r="A1090" s="193">
        <v>76275</v>
      </c>
      <c r="B1090" s="70" t="s">
        <v>1167</v>
      </c>
      <c r="C1090" s="70" t="s">
        <v>1183</v>
      </c>
      <c r="D1090" s="194">
        <v>294807890</v>
      </c>
      <c r="E1090" s="194">
        <v>179832813</v>
      </c>
      <c r="F1090" s="194">
        <v>0</v>
      </c>
      <c r="G1090" s="194">
        <v>114975077</v>
      </c>
      <c r="H1090" s="194">
        <v>0</v>
      </c>
      <c r="I1090" s="194">
        <v>0</v>
      </c>
    </row>
    <row r="1091" spans="1:9" ht="15">
      <c r="A1091" s="193">
        <v>76306</v>
      </c>
      <c r="B1091" s="70" t="s">
        <v>1167</v>
      </c>
      <c r="C1091" s="70" t="s">
        <v>1184</v>
      </c>
      <c r="D1091" s="194">
        <v>73095098</v>
      </c>
      <c r="E1091" s="194">
        <v>44588010</v>
      </c>
      <c r="F1091" s="194">
        <v>0</v>
      </c>
      <c r="G1091" s="194">
        <v>0</v>
      </c>
      <c r="H1091" s="194">
        <v>28507088</v>
      </c>
      <c r="I1091" s="194">
        <v>0</v>
      </c>
    </row>
    <row r="1092" spans="1:9" ht="15">
      <c r="A1092" s="193">
        <v>76318</v>
      </c>
      <c r="B1092" s="70" t="s">
        <v>1167</v>
      </c>
      <c r="C1092" s="70" t="s">
        <v>1185</v>
      </c>
      <c r="D1092" s="194">
        <v>150216012</v>
      </c>
      <c r="E1092" s="194">
        <v>91631767</v>
      </c>
      <c r="F1092" s="194">
        <v>0</v>
      </c>
      <c r="G1092" s="194">
        <v>58584245</v>
      </c>
      <c r="H1092" s="194">
        <v>0</v>
      </c>
      <c r="I1092" s="194">
        <v>0</v>
      </c>
    </row>
    <row r="1093" spans="1:9" ht="15">
      <c r="A1093" s="193">
        <v>76364</v>
      </c>
      <c r="B1093" s="70" t="s">
        <v>1167</v>
      </c>
      <c r="C1093" s="70" t="s">
        <v>1186</v>
      </c>
      <c r="D1093" s="194">
        <v>376083864</v>
      </c>
      <c r="E1093" s="194">
        <v>229411157</v>
      </c>
      <c r="F1093" s="194">
        <v>71682000</v>
      </c>
      <c r="G1093" s="194">
        <v>74990707</v>
      </c>
      <c r="H1093" s="194">
        <v>0</v>
      </c>
      <c r="I1093" s="194">
        <v>0</v>
      </c>
    </row>
    <row r="1094" spans="1:9" ht="15">
      <c r="A1094" s="193">
        <v>76377</v>
      </c>
      <c r="B1094" s="70" t="s">
        <v>1167</v>
      </c>
      <c r="C1094" s="70" t="s">
        <v>1187</v>
      </c>
      <c r="D1094" s="194">
        <v>53530334</v>
      </c>
      <c r="E1094" s="194">
        <v>32653504</v>
      </c>
      <c r="F1094" s="194">
        <v>0</v>
      </c>
      <c r="G1094" s="194">
        <v>0</v>
      </c>
      <c r="H1094" s="194">
        <v>20876830</v>
      </c>
      <c r="I1094" s="194">
        <v>0</v>
      </c>
    </row>
    <row r="1095" spans="1:9" ht="15">
      <c r="A1095" s="193">
        <v>76400</v>
      </c>
      <c r="B1095" s="70" t="s">
        <v>1167</v>
      </c>
      <c r="C1095" s="70" t="s">
        <v>234</v>
      </c>
      <c r="D1095" s="194">
        <v>141432613</v>
      </c>
      <c r="E1095" s="194">
        <v>86273894</v>
      </c>
      <c r="F1095" s="194">
        <v>0</v>
      </c>
      <c r="G1095" s="194">
        <v>55158719</v>
      </c>
      <c r="H1095" s="194">
        <v>0</v>
      </c>
      <c r="I1095" s="194">
        <v>0</v>
      </c>
    </row>
    <row r="1096" spans="1:9" ht="15">
      <c r="A1096" s="193">
        <v>76403</v>
      </c>
      <c r="B1096" s="70" t="s">
        <v>1167</v>
      </c>
      <c r="C1096" s="70" t="s">
        <v>417</v>
      </c>
      <c r="D1096" s="194">
        <v>50748740</v>
      </c>
      <c r="E1096" s="194">
        <v>30956731</v>
      </c>
      <c r="F1096" s="194">
        <v>0</v>
      </c>
      <c r="G1096" s="194">
        <v>0</v>
      </c>
      <c r="H1096" s="194">
        <v>0</v>
      </c>
      <c r="I1096" s="194">
        <v>19792009</v>
      </c>
    </row>
    <row r="1097" spans="1:9" ht="15">
      <c r="A1097" s="193">
        <v>76497</v>
      </c>
      <c r="B1097" s="70" t="s">
        <v>1167</v>
      </c>
      <c r="C1097" s="70" t="s">
        <v>1188</v>
      </c>
      <c r="D1097" s="194">
        <v>114788571</v>
      </c>
      <c r="E1097" s="194">
        <v>70021028</v>
      </c>
      <c r="F1097" s="194">
        <v>0</v>
      </c>
      <c r="G1097" s="194">
        <v>0</v>
      </c>
      <c r="H1097" s="194">
        <v>44767543</v>
      </c>
      <c r="I1097" s="194">
        <v>0</v>
      </c>
    </row>
    <row r="1098" spans="1:9" ht="15">
      <c r="A1098" s="193">
        <v>76520</v>
      </c>
      <c r="B1098" s="70" t="s">
        <v>1167</v>
      </c>
      <c r="C1098" s="70" t="s">
        <v>1189</v>
      </c>
      <c r="D1098" s="194">
        <v>706581725</v>
      </c>
      <c r="E1098" s="194">
        <v>431014852</v>
      </c>
      <c r="F1098" s="194">
        <v>80822800</v>
      </c>
      <c r="G1098" s="194">
        <v>194744073</v>
      </c>
      <c r="H1098" s="194">
        <v>0</v>
      </c>
      <c r="I1098" s="194">
        <v>0</v>
      </c>
    </row>
    <row r="1099" spans="1:9" ht="15">
      <c r="A1099" s="193">
        <v>76563</v>
      </c>
      <c r="B1099" s="70" t="s">
        <v>1167</v>
      </c>
      <c r="C1099" s="70" t="s">
        <v>1190</v>
      </c>
      <c r="D1099" s="194">
        <v>319979956</v>
      </c>
      <c r="E1099" s="194">
        <v>195187773</v>
      </c>
      <c r="F1099" s="194">
        <v>0</v>
      </c>
      <c r="G1099" s="194">
        <v>124792183</v>
      </c>
      <c r="H1099" s="194">
        <v>0</v>
      </c>
      <c r="I1099" s="194">
        <v>0</v>
      </c>
    </row>
    <row r="1100" spans="1:9" ht="15">
      <c r="A1100" s="193">
        <v>76606</v>
      </c>
      <c r="B1100" s="70" t="s">
        <v>1167</v>
      </c>
      <c r="C1100" s="70" t="s">
        <v>896</v>
      </c>
      <c r="D1100" s="194">
        <v>75114698</v>
      </c>
      <c r="E1100" s="194">
        <v>45819966</v>
      </c>
      <c r="F1100" s="194">
        <v>0</v>
      </c>
      <c r="G1100" s="194">
        <v>0</v>
      </c>
      <c r="H1100" s="194">
        <v>29294732</v>
      </c>
      <c r="I1100" s="194">
        <v>0</v>
      </c>
    </row>
    <row r="1101" spans="1:9" ht="15">
      <c r="A1101" s="193">
        <v>76616</v>
      </c>
      <c r="B1101" s="70" t="s">
        <v>1167</v>
      </c>
      <c r="C1101" s="70" t="s">
        <v>1191</v>
      </c>
      <c r="D1101" s="194">
        <v>99715498</v>
      </c>
      <c r="E1101" s="194">
        <v>60826454</v>
      </c>
      <c r="F1101" s="194">
        <v>0</v>
      </c>
      <c r="G1101" s="194">
        <v>0</v>
      </c>
      <c r="H1101" s="194">
        <v>38889044</v>
      </c>
      <c r="I1101" s="194">
        <v>0</v>
      </c>
    </row>
    <row r="1102" spans="1:9" ht="15">
      <c r="A1102" s="193">
        <v>76622</v>
      </c>
      <c r="B1102" s="70" t="s">
        <v>1167</v>
      </c>
      <c r="C1102" s="70" t="s">
        <v>1192</v>
      </c>
      <c r="D1102" s="194">
        <v>134849638</v>
      </c>
      <c r="E1102" s="194">
        <v>82258279</v>
      </c>
      <c r="F1102" s="194">
        <v>0</v>
      </c>
      <c r="G1102" s="194">
        <v>52591359</v>
      </c>
      <c r="H1102" s="194">
        <v>0</v>
      </c>
      <c r="I1102" s="194">
        <v>0</v>
      </c>
    </row>
    <row r="1103" spans="1:9" ht="15">
      <c r="A1103" s="193">
        <v>76670</v>
      </c>
      <c r="B1103" s="70" t="s">
        <v>1167</v>
      </c>
      <c r="C1103" s="70" t="s">
        <v>265</v>
      </c>
      <c r="D1103" s="194">
        <v>56636037</v>
      </c>
      <c r="E1103" s="194">
        <v>34547983</v>
      </c>
      <c r="F1103" s="194">
        <v>0</v>
      </c>
      <c r="G1103" s="194">
        <v>0</v>
      </c>
      <c r="H1103" s="194">
        <v>22088054</v>
      </c>
      <c r="I1103" s="194">
        <v>0</v>
      </c>
    </row>
    <row r="1104" spans="1:9" ht="15">
      <c r="A1104" s="193">
        <v>76736</v>
      </c>
      <c r="B1104" s="70" t="s">
        <v>1167</v>
      </c>
      <c r="C1104" s="70" t="s">
        <v>1193</v>
      </c>
      <c r="D1104" s="194">
        <v>190262748</v>
      </c>
      <c r="E1104" s="194">
        <v>116060276</v>
      </c>
      <c r="F1104" s="194">
        <v>0</v>
      </c>
      <c r="G1104" s="194">
        <v>74202472</v>
      </c>
      <c r="H1104" s="194">
        <v>0</v>
      </c>
      <c r="I1104" s="194">
        <v>0</v>
      </c>
    </row>
    <row r="1105" spans="1:9" ht="15">
      <c r="A1105" s="193">
        <v>76823</v>
      </c>
      <c r="B1105" s="70" t="s">
        <v>1167</v>
      </c>
      <c r="C1105" s="70" t="s">
        <v>1194</v>
      </c>
      <c r="D1105" s="194">
        <v>116995798</v>
      </c>
      <c r="E1105" s="194">
        <v>71367437</v>
      </c>
      <c r="F1105" s="194">
        <v>0</v>
      </c>
      <c r="G1105" s="194">
        <v>0</v>
      </c>
      <c r="H1105" s="194">
        <v>45628361</v>
      </c>
      <c r="I1105" s="194">
        <v>0</v>
      </c>
    </row>
    <row r="1106" spans="1:9" ht="15">
      <c r="A1106" s="193">
        <v>76828</v>
      </c>
      <c r="B1106" s="70" t="s">
        <v>1167</v>
      </c>
      <c r="C1106" s="70" t="s">
        <v>1195</v>
      </c>
      <c r="D1106" s="194">
        <v>110491775</v>
      </c>
      <c r="E1106" s="194">
        <v>67399983</v>
      </c>
      <c r="F1106" s="194">
        <v>0</v>
      </c>
      <c r="G1106" s="194">
        <v>0</v>
      </c>
      <c r="H1106" s="194">
        <v>43091792</v>
      </c>
      <c r="I1106" s="194">
        <v>0</v>
      </c>
    </row>
    <row r="1107" spans="1:9" ht="15">
      <c r="A1107" s="193">
        <v>76834</v>
      </c>
      <c r="B1107" s="70" t="s">
        <v>1167</v>
      </c>
      <c r="C1107" s="70" t="s">
        <v>1196</v>
      </c>
      <c r="D1107" s="194">
        <v>651105181</v>
      </c>
      <c r="E1107" s="194">
        <v>397174160</v>
      </c>
      <c r="F1107" s="194">
        <v>80822800</v>
      </c>
      <c r="G1107" s="194">
        <v>173108221</v>
      </c>
      <c r="H1107" s="194">
        <v>0</v>
      </c>
      <c r="I1107" s="194">
        <v>0</v>
      </c>
    </row>
    <row r="1108" spans="1:9" ht="15">
      <c r="A1108" s="193">
        <v>76845</v>
      </c>
      <c r="B1108" s="70" t="s">
        <v>1167</v>
      </c>
      <c r="C1108" s="70" t="s">
        <v>1197</v>
      </c>
      <c r="D1108" s="194">
        <v>29663980</v>
      </c>
      <c r="E1108" s="194">
        <v>18095028</v>
      </c>
      <c r="F1108" s="194">
        <v>0</v>
      </c>
      <c r="G1108" s="194">
        <v>0</v>
      </c>
      <c r="H1108" s="194">
        <v>0</v>
      </c>
      <c r="I1108" s="194">
        <v>11568952</v>
      </c>
    </row>
    <row r="1109" spans="1:9" ht="15">
      <c r="A1109" s="193">
        <v>76863</v>
      </c>
      <c r="B1109" s="70" t="s">
        <v>1167</v>
      </c>
      <c r="C1109" s="70" t="s">
        <v>1198</v>
      </c>
      <c r="D1109" s="194">
        <v>32832914</v>
      </c>
      <c r="E1109" s="194">
        <v>20028078</v>
      </c>
      <c r="F1109" s="194">
        <v>0</v>
      </c>
      <c r="G1109" s="194">
        <v>0</v>
      </c>
      <c r="H1109" s="194">
        <v>0</v>
      </c>
      <c r="I1109" s="194">
        <v>12804836</v>
      </c>
    </row>
    <row r="1110" spans="1:9" ht="15">
      <c r="A1110" s="193">
        <v>76869</v>
      </c>
      <c r="B1110" s="70" t="s">
        <v>1167</v>
      </c>
      <c r="C1110" s="70" t="s">
        <v>1199</v>
      </c>
      <c r="D1110" s="194">
        <v>48038145</v>
      </c>
      <c r="E1110" s="194">
        <v>29303268</v>
      </c>
      <c r="F1110" s="194">
        <v>0</v>
      </c>
      <c r="G1110" s="194">
        <v>0</v>
      </c>
      <c r="H1110" s="194">
        <v>0</v>
      </c>
      <c r="I1110" s="194">
        <v>18734877</v>
      </c>
    </row>
    <row r="1111" spans="1:9" ht="15">
      <c r="A1111" s="193">
        <v>76890</v>
      </c>
      <c r="B1111" s="70" t="s">
        <v>1167</v>
      </c>
      <c r="C1111" s="70" t="s">
        <v>1200</v>
      </c>
      <c r="D1111" s="194">
        <v>86608060</v>
      </c>
      <c r="E1111" s="194">
        <v>52830917</v>
      </c>
      <c r="F1111" s="194">
        <v>0</v>
      </c>
      <c r="G1111" s="194">
        <v>0</v>
      </c>
      <c r="H1111" s="194">
        <v>33777143</v>
      </c>
      <c r="I1111" s="194">
        <v>0</v>
      </c>
    </row>
    <row r="1112" spans="1:9" ht="15">
      <c r="A1112" s="193">
        <v>76892</v>
      </c>
      <c r="B1112" s="70" t="s">
        <v>1167</v>
      </c>
      <c r="C1112" s="70" t="s">
        <v>1201</v>
      </c>
      <c r="D1112" s="194">
        <v>398731087</v>
      </c>
      <c r="E1112" s="194">
        <v>243225963</v>
      </c>
      <c r="F1112" s="194">
        <v>80822800</v>
      </c>
      <c r="G1112" s="194">
        <v>74682324</v>
      </c>
      <c r="H1112" s="194">
        <v>0</v>
      </c>
      <c r="I1112" s="194">
        <v>0</v>
      </c>
    </row>
    <row r="1113" spans="1:9" ht="15">
      <c r="A1113" s="193">
        <v>76895</v>
      </c>
      <c r="B1113" s="70" t="s">
        <v>1167</v>
      </c>
      <c r="C1113" s="70" t="s">
        <v>1202</v>
      </c>
      <c r="D1113" s="194">
        <v>163835643</v>
      </c>
      <c r="E1113" s="194">
        <v>99939742</v>
      </c>
      <c r="F1113" s="194">
        <v>0</v>
      </c>
      <c r="G1113" s="194">
        <v>63895901</v>
      </c>
      <c r="H1113" s="194">
        <v>0</v>
      </c>
      <c r="I1113" s="194">
        <v>0</v>
      </c>
    </row>
    <row r="1114" spans="1:9" ht="15">
      <c r="A1114" s="193">
        <v>97161</v>
      </c>
      <c r="B1114" s="70" t="s">
        <v>1203</v>
      </c>
      <c r="C1114" s="70" t="s">
        <v>1204</v>
      </c>
      <c r="D1114" s="194">
        <v>110509862</v>
      </c>
      <c r="E1114" s="194">
        <v>67411016</v>
      </c>
      <c r="F1114" s="194">
        <v>28420000</v>
      </c>
      <c r="G1114" s="194">
        <v>0</v>
      </c>
      <c r="H1114" s="194">
        <v>0</v>
      </c>
      <c r="I1114" s="194">
        <v>14678846</v>
      </c>
    </row>
    <row r="1115" spans="1:9" ht="15">
      <c r="A1115" s="193">
        <v>97511</v>
      </c>
      <c r="B1115" s="70" t="s">
        <v>1203</v>
      </c>
      <c r="C1115" s="70" t="s">
        <v>1205</v>
      </c>
      <c r="D1115" s="194">
        <v>165204776</v>
      </c>
      <c r="E1115" s="194">
        <v>100774913</v>
      </c>
      <c r="F1115" s="194">
        <v>0</v>
      </c>
      <c r="G1115" s="194">
        <v>64429863</v>
      </c>
      <c r="H1115" s="194">
        <v>0</v>
      </c>
      <c r="I1115" s="194">
        <v>0</v>
      </c>
    </row>
    <row r="1116" spans="1:9" ht="15">
      <c r="A1116" s="193">
        <v>97777</v>
      </c>
      <c r="B1116" s="70" t="s">
        <v>1203</v>
      </c>
      <c r="C1116" s="70" t="s">
        <v>1206</v>
      </c>
      <c r="D1116" s="194">
        <v>38454445</v>
      </c>
      <c r="E1116" s="194">
        <v>23457211</v>
      </c>
      <c r="F1116" s="194">
        <v>0</v>
      </c>
      <c r="G1116" s="194">
        <v>0</v>
      </c>
      <c r="H1116" s="194">
        <v>0</v>
      </c>
      <c r="I1116" s="194">
        <v>14997234</v>
      </c>
    </row>
    <row r="1117" spans="1:9" ht="15">
      <c r="A1117" s="193">
        <v>97889</v>
      </c>
      <c r="B1117" s="70" t="s">
        <v>1203</v>
      </c>
      <c r="C1117" s="70" t="s">
        <v>1207</v>
      </c>
      <c r="D1117" s="194">
        <v>36056463</v>
      </c>
      <c r="E1117" s="194">
        <v>21994442</v>
      </c>
      <c r="F1117" s="194">
        <v>0</v>
      </c>
      <c r="G1117" s="194">
        <v>0</v>
      </c>
      <c r="H1117" s="194">
        <v>0</v>
      </c>
      <c r="I1117" s="194">
        <v>14062021</v>
      </c>
    </row>
    <row r="1118" spans="1:9" ht="15">
      <c r="A1118" s="193">
        <v>97001</v>
      </c>
      <c r="B1118" s="70" t="s">
        <v>1203</v>
      </c>
      <c r="C1118" s="70" t="s">
        <v>1208</v>
      </c>
      <c r="D1118" s="194">
        <v>587776789</v>
      </c>
      <c r="E1118" s="194">
        <v>358543841</v>
      </c>
      <c r="F1118" s="194">
        <v>93818000</v>
      </c>
      <c r="G1118" s="194">
        <v>135414948</v>
      </c>
      <c r="H1118" s="194">
        <v>0</v>
      </c>
      <c r="I1118" s="194">
        <v>0</v>
      </c>
    </row>
    <row r="1119" spans="1:9" ht="15">
      <c r="A1119" s="193">
        <v>97666</v>
      </c>
      <c r="B1119" s="70" t="s">
        <v>1203</v>
      </c>
      <c r="C1119" s="70" t="s">
        <v>1209</v>
      </c>
      <c r="D1119" s="194">
        <v>40291556</v>
      </c>
      <c r="E1119" s="194">
        <v>24577849</v>
      </c>
      <c r="F1119" s="194">
        <v>0</v>
      </c>
      <c r="G1119" s="194">
        <v>0</v>
      </c>
      <c r="H1119" s="194">
        <v>0</v>
      </c>
      <c r="I1119" s="194">
        <v>15713707</v>
      </c>
    </row>
    <row r="1120" spans="1:9" ht="15">
      <c r="A1120" s="193">
        <v>99773</v>
      </c>
      <c r="B1120" s="70" t="s">
        <v>1210</v>
      </c>
      <c r="C1120" s="70" t="s">
        <v>1211</v>
      </c>
      <c r="D1120" s="194">
        <v>1083581531</v>
      </c>
      <c r="E1120" s="194">
        <v>660984731</v>
      </c>
      <c r="F1120" s="194">
        <v>1415200</v>
      </c>
      <c r="G1120" s="194">
        <v>421181597</v>
      </c>
      <c r="H1120" s="194">
        <v>0</v>
      </c>
      <c r="I1120" s="194">
        <v>0</v>
      </c>
    </row>
    <row r="1121" spans="1:9" ht="15">
      <c r="A1121" s="193">
        <v>99524</v>
      </c>
      <c r="B1121" s="70" t="s">
        <v>1210</v>
      </c>
      <c r="C1121" s="70" t="s">
        <v>1212</v>
      </c>
      <c r="D1121" s="194">
        <v>439052694</v>
      </c>
      <c r="E1121" s="194">
        <v>267822143</v>
      </c>
      <c r="F1121" s="194">
        <v>0</v>
      </c>
      <c r="G1121" s="194">
        <v>171230551</v>
      </c>
      <c r="H1121" s="194">
        <v>0</v>
      </c>
      <c r="I1121" s="194">
        <v>0</v>
      </c>
    </row>
    <row r="1122" spans="1:9" ht="15">
      <c r="A1122" s="193">
        <v>99001</v>
      </c>
      <c r="B1122" s="70" t="s">
        <v>1210</v>
      </c>
      <c r="C1122" s="70" t="s">
        <v>1213</v>
      </c>
      <c r="D1122" s="194">
        <v>209149732</v>
      </c>
      <c r="E1122" s="194">
        <v>127581337</v>
      </c>
      <c r="F1122" s="194">
        <v>12645600</v>
      </c>
      <c r="G1122" s="194">
        <v>68922795</v>
      </c>
      <c r="H1122" s="194">
        <v>0</v>
      </c>
      <c r="I1122" s="194">
        <v>0</v>
      </c>
    </row>
    <row r="1123" spans="1:9" ht="15">
      <c r="A1123" s="193">
        <v>99624</v>
      </c>
      <c r="B1123" s="70" t="s">
        <v>1210</v>
      </c>
      <c r="C1123" s="70" t="s">
        <v>1214</v>
      </c>
      <c r="D1123" s="194">
        <v>83997159</v>
      </c>
      <c r="E1123" s="194">
        <v>51238267</v>
      </c>
      <c r="F1123" s="194">
        <v>0</v>
      </c>
      <c r="G1123" s="194">
        <v>0</v>
      </c>
      <c r="H1123" s="194">
        <v>32758892</v>
      </c>
      <c r="I1123" s="194">
        <v>0</v>
      </c>
    </row>
  </sheetData>
  <sheetProtection password="CDB6"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0"/>
  <sheetViews>
    <sheetView showRowColHeaders="0" zoomScalePageLayoutView="0" workbookViewId="0" topLeftCell="B1">
      <selection activeCell="B220" sqref="A1:G220"/>
    </sheetView>
  </sheetViews>
  <sheetFormatPr defaultColWidth="0" defaultRowHeight="15" customHeight="1" zeroHeight="1"/>
  <cols>
    <col min="1" max="1" width="9.7109375" style="0" bestFit="1" customWidth="1"/>
    <col min="2" max="2" width="18.140625" style="0" bestFit="1" customWidth="1"/>
    <col min="3" max="3" width="21.8515625" style="0" bestFit="1" customWidth="1"/>
    <col min="4" max="7" width="11.421875" style="0" customWidth="1"/>
    <col min="8" max="16384" width="11.421875" style="0" hidden="1" customWidth="1"/>
  </cols>
  <sheetData>
    <row r="1" spans="1:7" ht="15" customHeight="1" thickBot="1">
      <c r="A1" s="263" t="s">
        <v>1232</v>
      </c>
      <c r="B1" s="264"/>
      <c r="C1" s="265"/>
      <c r="D1" s="266" t="s">
        <v>1233</v>
      </c>
      <c r="E1" s="267"/>
      <c r="F1" s="267"/>
      <c r="G1" s="268"/>
    </row>
    <row r="2" spans="1:7" ht="15" customHeight="1" thickBot="1">
      <c r="A2" s="195" t="s">
        <v>1234</v>
      </c>
      <c r="B2" s="196" t="s">
        <v>1235</v>
      </c>
      <c r="C2" s="197" t="s">
        <v>1236</v>
      </c>
      <c r="D2" s="198" t="s">
        <v>1237</v>
      </c>
      <c r="E2" s="199" t="s">
        <v>1238</v>
      </c>
      <c r="F2" s="199" t="s">
        <v>1239</v>
      </c>
      <c r="G2" s="200" t="s">
        <v>1240</v>
      </c>
    </row>
    <row r="3" spans="1:7" ht="15" customHeight="1">
      <c r="A3" s="201">
        <v>5002</v>
      </c>
      <c r="B3" s="202" t="s">
        <v>170</v>
      </c>
      <c r="C3" s="203" t="s">
        <v>171</v>
      </c>
      <c r="D3" s="204">
        <v>180</v>
      </c>
      <c r="E3" s="205"/>
      <c r="F3" s="205"/>
      <c r="G3" s="206">
        <v>180</v>
      </c>
    </row>
    <row r="4" spans="1:7" ht="15" customHeight="1">
      <c r="A4" s="207">
        <v>5021</v>
      </c>
      <c r="B4" s="208" t="s">
        <v>170</v>
      </c>
      <c r="C4" s="209" t="s">
        <v>173</v>
      </c>
      <c r="D4" s="210">
        <v>45</v>
      </c>
      <c r="E4" s="211"/>
      <c r="F4" s="211"/>
      <c r="G4" s="212">
        <v>45</v>
      </c>
    </row>
    <row r="5" spans="1:7" ht="15" customHeight="1">
      <c r="A5" s="207">
        <v>5030</v>
      </c>
      <c r="B5" s="208" t="s">
        <v>170</v>
      </c>
      <c r="C5" s="209" t="s">
        <v>174</v>
      </c>
      <c r="D5" s="210">
        <v>150</v>
      </c>
      <c r="E5" s="211">
        <v>209</v>
      </c>
      <c r="F5" s="211"/>
      <c r="G5" s="212">
        <v>359</v>
      </c>
    </row>
    <row r="6" spans="1:7" ht="15" customHeight="1">
      <c r="A6" s="207">
        <v>5034</v>
      </c>
      <c r="B6" s="208" t="s">
        <v>170</v>
      </c>
      <c r="C6" s="209" t="s">
        <v>176</v>
      </c>
      <c r="D6" s="210">
        <v>225</v>
      </c>
      <c r="E6" s="211">
        <v>217</v>
      </c>
      <c r="F6" s="211"/>
      <c r="G6" s="212">
        <v>442</v>
      </c>
    </row>
    <row r="7" spans="1:7" ht="15" customHeight="1">
      <c r="A7" s="207">
        <v>5036</v>
      </c>
      <c r="B7" s="208" t="s">
        <v>170</v>
      </c>
      <c r="C7" s="209" t="s">
        <v>177</v>
      </c>
      <c r="D7" s="210">
        <v>165</v>
      </c>
      <c r="E7" s="211"/>
      <c r="F7" s="211"/>
      <c r="G7" s="212">
        <v>165</v>
      </c>
    </row>
    <row r="8" spans="1:7" ht="15" customHeight="1">
      <c r="A8" s="207">
        <v>5038</v>
      </c>
      <c r="B8" s="208" t="s">
        <v>170</v>
      </c>
      <c r="C8" s="209" t="s">
        <v>178</v>
      </c>
      <c r="D8" s="210">
        <v>51</v>
      </c>
      <c r="E8" s="211"/>
      <c r="F8" s="211"/>
      <c r="G8" s="212">
        <v>51</v>
      </c>
    </row>
    <row r="9" spans="1:7" ht="15" customHeight="1">
      <c r="A9" s="207">
        <v>5040</v>
      </c>
      <c r="B9" s="208" t="s">
        <v>170</v>
      </c>
      <c r="C9" s="209" t="s">
        <v>179</v>
      </c>
      <c r="D9" s="210">
        <v>52</v>
      </c>
      <c r="E9" s="211"/>
      <c r="F9" s="211"/>
      <c r="G9" s="212">
        <v>52</v>
      </c>
    </row>
    <row r="10" spans="1:7" ht="15" customHeight="1">
      <c r="A10" s="207">
        <v>5045</v>
      </c>
      <c r="B10" s="208" t="s">
        <v>170</v>
      </c>
      <c r="C10" s="209" t="s">
        <v>181</v>
      </c>
      <c r="D10" s="210">
        <v>451</v>
      </c>
      <c r="E10" s="211">
        <v>214</v>
      </c>
      <c r="F10" s="211"/>
      <c r="G10" s="212">
        <v>665</v>
      </c>
    </row>
    <row r="11" spans="1:7" ht="15" customHeight="1">
      <c r="A11" s="207">
        <v>5051</v>
      </c>
      <c r="B11" s="208" t="s">
        <v>170</v>
      </c>
      <c r="C11" s="209" t="s">
        <v>182</v>
      </c>
      <c r="D11" s="210">
        <v>450</v>
      </c>
      <c r="E11" s="211"/>
      <c r="F11" s="211"/>
      <c r="G11" s="212">
        <v>450</v>
      </c>
    </row>
    <row r="12" spans="1:7" ht="15" customHeight="1">
      <c r="A12" s="207">
        <v>5086</v>
      </c>
      <c r="B12" s="208" t="s">
        <v>170</v>
      </c>
      <c r="C12" s="209" t="s">
        <v>187</v>
      </c>
      <c r="D12" s="210">
        <v>45</v>
      </c>
      <c r="E12" s="211"/>
      <c r="F12" s="211"/>
      <c r="G12" s="212">
        <v>45</v>
      </c>
    </row>
    <row r="13" spans="1:7" ht="15" customHeight="1">
      <c r="A13" s="207">
        <v>5091</v>
      </c>
      <c r="B13" s="208" t="s">
        <v>170</v>
      </c>
      <c r="C13" s="209" t="s">
        <v>188</v>
      </c>
      <c r="D13" s="210">
        <v>90</v>
      </c>
      <c r="E13" s="211"/>
      <c r="F13" s="211"/>
      <c r="G13" s="212">
        <v>90</v>
      </c>
    </row>
    <row r="14" spans="1:7" ht="15" customHeight="1">
      <c r="A14" s="207">
        <v>5093</v>
      </c>
      <c r="B14" s="208" t="s">
        <v>170</v>
      </c>
      <c r="C14" s="209" t="s">
        <v>189</v>
      </c>
      <c r="D14" s="210">
        <v>180</v>
      </c>
      <c r="E14" s="211">
        <v>208</v>
      </c>
      <c r="F14" s="211"/>
      <c r="G14" s="212">
        <v>388</v>
      </c>
    </row>
    <row r="15" spans="1:7" ht="15" customHeight="1">
      <c r="A15" s="207">
        <v>5107</v>
      </c>
      <c r="B15" s="208" t="s">
        <v>170</v>
      </c>
      <c r="C15" s="209" t="s">
        <v>191</v>
      </c>
      <c r="D15" s="210">
        <v>93</v>
      </c>
      <c r="E15" s="211"/>
      <c r="F15" s="211"/>
      <c r="G15" s="212">
        <v>93</v>
      </c>
    </row>
    <row r="16" spans="1:7" ht="15" customHeight="1">
      <c r="A16" s="207">
        <v>5120</v>
      </c>
      <c r="B16" s="208" t="s">
        <v>170</v>
      </c>
      <c r="C16" s="209" t="s">
        <v>193</v>
      </c>
      <c r="D16" s="210">
        <v>135</v>
      </c>
      <c r="E16" s="211"/>
      <c r="F16" s="211"/>
      <c r="G16" s="212">
        <v>135</v>
      </c>
    </row>
    <row r="17" spans="1:7" ht="15" customHeight="1">
      <c r="A17" s="207">
        <v>5134</v>
      </c>
      <c r="B17" s="208" t="s">
        <v>170</v>
      </c>
      <c r="C17" s="209" t="s">
        <v>196</v>
      </c>
      <c r="D17" s="210">
        <v>203</v>
      </c>
      <c r="E17" s="211"/>
      <c r="F17" s="211"/>
      <c r="G17" s="212">
        <v>203</v>
      </c>
    </row>
    <row r="18" spans="1:7" ht="15" customHeight="1">
      <c r="A18" s="207">
        <v>5145</v>
      </c>
      <c r="B18" s="208" t="s">
        <v>170</v>
      </c>
      <c r="C18" s="209" t="s">
        <v>199</v>
      </c>
      <c r="D18" s="210">
        <v>45</v>
      </c>
      <c r="E18" s="211"/>
      <c r="F18" s="211"/>
      <c r="G18" s="212">
        <v>45</v>
      </c>
    </row>
    <row r="19" spans="1:7" ht="15" customHeight="1">
      <c r="A19" s="207">
        <v>5147</v>
      </c>
      <c r="B19" s="208" t="s">
        <v>170</v>
      </c>
      <c r="C19" s="209" t="s">
        <v>200</v>
      </c>
      <c r="D19" s="210">
        <v>90</v>
      </c>
      <c r="E19" s="211"/>
      <c r="F19" s="211"/>
      <c r="G19" s="212">
        <v>90</v>
      </c>
    </row>
    <row r="20" spans="1:7" ht="15" customHeight="1">
      <c r="A20" s="207">
        <v>5150</v>
      </c>
      <c r="B20" s="208" t="s">
        <v>170</v>
      </c>
      <c r="C20" s="209" t="s">
        <v>202</v>
      </c>
      <c r="D20" s="210">
        <v>30</v>
      </c>
      <c r="E20" s="211"/>
      <c r="F20" s="211"/>
      <c r="G20" s="212">
        <v>30</v>
      </c>
    </row>
    <row r="21" spans="1:7" ht="15" customHeight="1">
      <c r="A21" s="207">
        <v>5154</v>
      </c>
      <c r="B21" s="208" t="s">
        <v>170</v>
      </c>
      <c r="C21" s="209" t="s">
        <v>203</v>
      </c>
      <c r="D21" s="210">
        <v>360</v>
      </c>
      <c r="E21" s="211">
        <v>208</v>
      </c>
      <c r="F21" s="211"/>
      <c r="G21" s="212">
        <v>568</v>
      </c>
    </row>
    <row r="22" spans="1:7" ht="15" customHeight="1">
      <c r="A22" s="207">
        <v>5172</v>
      </c>
      <c r="B22" s="208" t="s">
        <v>170</v>
      </c>
      <c r="C22" s="209" t="s">
        <v>204</v>
      </c>
      <c r="D22" s="210">
        <v>180</v>
      </c>
      <c r="E22" s="211"/>
      <c r="F22" s="211"/>
      <c r="G22" s="212">
        <v>180</v>
      </c>
    </row>
    <row r="23" spans="1:7" ht="15" customHeight="1">
      <c r="A23" s="207">
        <v>5101</v>
      </c>
      <c r="B23" s="208" t="s">
        <v>170</v>
      </c>
      <c r="C23" s="209" t="s">
        <v>190</v>
      </c>
      <c r="D23" s="210">
        <v>270</v>
      </c>
      <c r="E23" s="211"/>
      <c r="F23" s="211"/>
      <c r="G23" s="212">
        <v>270</v>
      </c>
    </row>
    <row r="24" spans="1:7" ht="15" customHeight="1">
      <c r="A24" s="207">
        <v>5209</v>
      </c>
      <c r="B24" s="208" t="s">
        <v>170</v>
      </c>
      <c r="C24" s="209" t="s">
        <v>208</v>
      </c>
      <c r="D24" s="210">
        <v>270</v>
      </c>
      <c r="E24" s="211"/>
      <c r="F24" s="211"/>
      <c r="G24" s="212">
        <v>270</v>
      </c>
    </row>
    <row r="25" spans="1:7" ht="15" customHeight="1">
      <c r="A25" s="207">
        <v>5237</v>
      </c>
      <c r="B25" s="208" t="s">
        <v>170</v>
      </c>
      <c r="C25" s="209" t="s">
        <v>211</v>
      </c>
      <c r="D25" s="210">
        <v>180</v>
      </c>
      <c r="E25" s="211"/>
      <c r="F25" s="211"/>
      <c r="G25" s="212">
        <v>180</v>
      </c>
    </row>
    <row r="26" spans="1:7" ht="15" customHeight="1">
      <c r="A26" s="207">
        <v>5250</v>
      </c>
      <c r="B26" s="208" t="s">
        <v>170</v>
      </c>
      <c r="C26" s="209" t="s">
        <v>213</v>
      </c>
      <c r="D26" s="210">
        <v>135</v>
      </c>
      <c r="E26" s="211"/>
      <c r="F26" s="211"/>
      <c r="G26" s="212">
        <v>135</v>
      </c>
    </row>
    <row r="27" spans="1:7" ht="15" customHeight="1">
      <c r="A27" s="207">
        <v>5607</v>
      </c>
      <c r="B27" s="208" t="s">
        <v>170</v>
      </c>
      <c r="C27" s="209" t="s">
        <v>253</v>
      </c>
      <c r="D27" s="210"/>
      <c r="E27" s="211"/>
      <c r="F27" s="211">
        <v>100</v>
      </c>
      <c r="G27" s="212">
        <v>100</v>
      </c>
    </row>
    <row r="28" spans="1:7" ht="15" customHeight="1">
      <c r="A28" s="207">
        <v>5264</v>
      </c>
      <c r="B28" s="208" t="s">
        <v>170</v>
      </c>
      <c r="C28" s="209" t="s">
        <v>214</v>
      </c>
      <c r="D28" s="210">
        <v>45</v>
      </c>
      <c r="E28" s="211"/>
      <c r="F28" s="211"/>
      <c r="G28" s="212">
        <v>45</v>
      </c>
    </row>
    <row r="29" spans="1:7" ht="15" customHeight="1">
      <c r="A29" s="207">
        <v>5266</v>
      </c>
      <c r="B29" s="208" t="s">
        <v>170</v>
      </c>
      <c r="C29" s="209" t="s">
        <v>215</v>
      </c>
      <c r="D29" s="210"/>
      <c r="E29" s="211">
        <v>208</v>
      </c>
      <c r="F29" s="211"/>
      <c r="G29" s="212">
        <v>208</v>
      </c>
    </row>
    <row r="30" spans="1:7" ht="15" customHeight="1">
      <c r="A30" s="207">
        <v>5282</v>
      </c>
      <c r="B30" s="208" t="s">
        <v>170</v>
      </c>
      <c r="C30" s="209" t="s">
        <v>216</v>
      </c>
      <c r="D30" s="210">
        <v>90</v>
      </c>
      <c r="E30" s="211"/>
      <c r="F30" s="211"/>
      <c r="G30" s="212">
        <v>90</v>
      </c>
    </row>
    <row r="31" spans="1:7" ht="15" customHeight="1">
      <c r="A31" s="207">
        <v>5284</v>
      </c>
      <c r="B31" s="208" t="s">
        <v>170</v>
      </c>
      <c r="C31" s="209" t="s">
        <v>217</v>
      </c>
      <c r="D31" s="210">
        <v>210</v>
      </c>
      <c r="E31" s="211"/>
      <c r="F31" s="211"/>
      <c r="G31" s="212">
        <v>210</v>
      </c>
    </row>
    <row r="32" spans="1:7" ht="15" customHeight="1">
      <c r="A32" s="207">
        <v>5308</v>
      </c>
      <c r="B32" s="208" t="s">
        <v>170</v>
      </c>
      <c r="C32" s="209" t="s">
        <v>219</v>
      </c>
      <c r="D32" s="210">
        <v>270</v>
      </c>
      <c r="E32" s="211">
        <v>208</v>
      </c>
      <c r="F32" s="211"/>
      <c r="G32" s="212">
        <v>478</v>
      </c>
    </row>
    <row r="33" spans="1:7" ht="15" customHeight="1">
      <c r="A33" s="207">
        <v>5310</v>
      </c>
      <c r="B33" s="208" t="s">
        <v>170</v>
      </c>
      <c r="C33" s="209" t="s">
        <v>220</v>
      </c>
      <c r="D33" s="210">
        <v>45</v>
      </c>
      <c r="E33" s="211">
        <v>185</v>
      </c>
      <c r="F33" s="211"/>
      <c r="G33" s="212">
        <v>230</v>
      </c>
    </row>
    <row r="34" spans="1:7" ht="15" customHeight="1">
      <c r="A34" s="207">
        <v>5313</v>
      </c>
      <c r="B34" s="208" t="s">
        <v>170</v>
      </c>
      <c r="C34" s="209" t="s">
        <v>221</v>
      </c>
      <c r="D34" s="210">
        <v>60</v>
      </c>
      <c r="E34" s="211"/>
      <c r="F34" s="211"/>
      <c r="G34" s="212">
        <v>60</v>
      </c>
    </row>
    <row r="35" spans="1:7" ht="15" customHeight="1">
      <c r="A35" s="207">
        <v>5315</v>
      </c>
      <c r="B35" s="208" t="s">
        <v>170</v>
      </c>
      <c r="C35" s="209" t="s">
        <v>222</v>
      </c>
      <c r="D35" s="210">
        <v>46</v>
      </c>
      <c r="E35" s="211"/>
      <c r="F35" s="211"/>
      <c r="G35" s="212">
        <v>46</v>
      </c>
    </row>
    <row r="36" spans="1:7" ht="15" customHeight="1">
      <c r="A36" s="207">
        <v>5321</v>
      </c>
      <c r="B36" s="208" t="s">
        <v>170</v>
      </c>
      <c r="C36" s="209" t="s">
        <v>224</v>
      </c>
      <c r="D36" s="210">
        <v>135</v>
      </c>
      <c r="E36" s="211"/>
      <c r="F36" s="211"/>
      <c r="G36" s="212">
        <v>135</v>
      </c>
    </row>
    <row r="37" spans="1:7" ht="15" customHeight="1">
      <c r="A37" s="207">
        <v>5353</v>
      </c>
      <c r="B37" s="208" t="s">
        <v>170</v>
      </c>
      <c r="C37" s="209" t="s">
        <v>226</v>
      </c>
      <c r="D37" s="210">
        <v>180</v>
      </c>
      <c r="E37" s="211"/>
      <c r="F37" s="211"/>
      <c r="G37" s="212">
        <v>180</v>
      </c>
    </row>
    <row r="38" spans="1:7" ht="15" customHeight="1">
      <c r="A38" s="207">
        <v>5360</v>
      </c>
      <c r="B38" s="208" t="s">
        <v>170</v>
      </c>
      <c r="C38" s="209" t="s">
        <v>227</v>
      </c>
      <c r="D38" s="210"/>
      <c r="E38" s="211">
        <v>624</v>
      </c>
      <c r="F38" s="211">
        <v>200</v>
      </c>
      <c r="G38" s="212">
        <v>824</v>
      </c>
    </row>
    <row r="39" spans="1:7" ht="15" customHeight="1">
      <c r="A39" s="207">
        <v>5361</v>
      </c>
      <c r="B39" s="208" t="s">
        <v>170</v>
      </c>
      <c r="C39" s="209" t="s">
        <v>228</v>
      </c>
      <c r="D39" s="210">
        <v>270</v>
      </c>
      <c r="E39" s="211">
        <v>208</v>
      </c>
      <c r="F39" s="211"/>
      <c r="G39" s="212">
        <v>478</v>
      </c>
    </row>
    <row r="40" spans="1:7" ht="15" customHeight="1">
      <c r="A40" s="207">
        <v>5364</v>
      </c>
      <c r="B40" s="208" t="s">
        <v>170</v>
      </c>
      <c r="C40" s="209" t="s">
        <v>229</v>
      </c>
      <c r="D40" s="210">
        <v>180</v>
      </c>
      <c r="E40" s="211">
        <v>207</v>
      </c>
      <c r="F40" s="211"/>
      <c r="G40" s="212">
        <v>387</v>
      </c>
    </row>
    <row r="41" spans="1:7" ht="15" customHeight="1">
      <c r="A41" s="207">
        <v>5368</v>
      </c>
      <c r="B41" s="208" t="s">
        <v>170</v>
      </c>
      <c r="C41" s="209" t="s">
        <v>230</v>
      </c>
      <c r="D41" s="210">
        <v>90</v>
      </c>
      <c r="E41" s="211"/>
      <c r="F41" s="211"/>
      <c r="G41" s="212">
        <v>90</v>
      </c>
    </row>
    <row r="42" spans="1:7" ht="15" customHeight="1">
      <c r="A42" s="207">
        <v>5376</v>
      </c>
      <c r="B42" s="208" t="s">
        <v>170</v>
      </c>
      <c r="C42" s="209" t="s">
        <v>231</v>
      </c>
      <c r="D42" s="210">
        <v>45</v>
      </c>
      <c r="E42" s="211">
        <v>217</v>
      </c>
      <c r="F42" s="211"/>
      <c r="G42" s="212">
        <v>262</v>
      </c>
    </row>
    <row r="43" spans="1:7" ht="15" customHeight="1">
      <c r="A43" s="207">
        <v>5390</v>
      </c>
      <c r="B43" s="208" t="s">
        <v>170</v>
      </c>
      <c r="C43" s="209" t="s">
        <v>233</v>
      </c>
      <c r="D43" s="210">
        <v>150</v>
      </c>
      <c r="E43" s="211"/>
      <c r="F43" s="211"/>
      <c r="G43" s="212">
        <v>150</v>
      </c>
    </row>
    <row r="44" spans="1:7" ht="15" customHeight="1">
      <c r="A44" s="207">
        <v>5001</v>
      </c>
      <c r="B44" s="208" t="s">
        <v>170</v>
      </c>
      <c r="C44" s="209" t="s">
        <v>238</v>
      </c>
      <c r="D44" s="210">
        <v>0</v>
      </c>
      <c r="E44" s="211">
        <v>3328</v>
      </c>
      <c r="F44" s="211">
        <v>2146</v>
      </c>
      <c r="G44" s="212">
        <v>5474</v>
      </c>
    </row>
    <row r="45" spans="1:7" ht="15" customHeight="1">
      <c r="A45" s="207">
        <v>5467</v>
      </c>
      <c r="B45" s="208" t="s">
        <v>170</v>
      </c>
      <c r="C45" s="209" t="s">
        <v>239</v>
      </c>
      <c r="D45" s="210">
        <v>90</v>
      </c>
      <c r="E45" s="211"/>
      <c r="F45" s="211"/>
      <c r="G45" s="212">
        <v>90</v>
      </c>
    </row>
    <row r="46" spans="1:7" ht="15" customHeight="1">
      <c r="A46" s="207">
        <v>5475</v>
      </c>
      <c r="B46" s="208" t="s">
        <v>170</v>
      </c>
      <c r="C46" s="209" t="s">
        <v>240</v>
      </c>
      <c r="D46" s="210">
        <v>210</v>
      </c>
      <c r="E46" s="211"/>
      <c r="F46" s="211"/>
      <c r="G46" s="212">
        <v>210</v>
      </c>
    </row>
    <row r="47" spans="1:7" ht="15" customHeight="1">
      <c r="A47" s="207">
        <v>5480</v>
      </c>
      <c r="B47" s="208" t="s">
        <v>170</v>
      </c>
      <c r="C47" s="209" t="s">
        <v>241</v>
      </c>
      <c r="D47" s="210">
        <v>210</v>
      </c>
      <c r="E47" s="211"/>
      <c r="F47" s="211"/>
      <c r="G47" s="212">
        <v>210</v>
      </c>
    </row>
    <row r="48" spans="1:7" ht="15" customHeight="1">
      <c r="A48" s="207">
        <v>5483</v>
      </c>
      <c r="B48" s="208" t="s">
        <v>170</v>
      </c>
      <c r="C48" s="209" t="s">
        <v>242</v>
      </c>
      <c r="D48" s="210">
        <v>135</v>
      </c>
      <c r="E48" s="211"/>
      <c r="F48" s="211"/>
      <c r="G48" s="212">
        <v>135</v>
      </c>
    </row>
    <row r="49" spans="1:7" ht="15" customHeight="1">
      <c r="A49" s="207">
        <v>5495</v>
      </c>
      <c r="B49" s="208" t="s">
        <v>170</v>
      </c>
      <c r="C49" s="209" t="s">
        <v>243</v>
      </c>
      <c r="D49" s="210">
        <v>320</v>
      </c>
      <c r="E49" s="211"/>
      <c r="F49" s="211"/>
      <c r="G49" s="212">
        <v>320</v>
      </c>
    </row>
    <row r="50" spans="1:7" ht="15" customHeight="1">
      <c r="A50" s="207">
        <v>5490</v>
      </c>
      <c r="B50" s="208" t="s">
        <v>170</v>
      </c>
      <c r="C50" s="209" t="s">
        <v>244</v>
      </c>
      <c r="D50" s="210">
        <v>1500</v>
      </c>
      <c r="E50" s="211"/>
      <c r="F50" s="211"/>
      <c r="G50" s="212">
        <v>1500</v>
      </c>
    </row>
    <row r="51" spans="1:7" ht="15" customHeight="1">
      <c r="A51" s="207">
        <v>5576</v>
      </c>
      <c r="B51" s="208" t="s">
        <v>170</v>
      </c>
      <c r="C51" s="209" t="s">
        <v>248</v>
      </c>
      <c r="D51" s="210">
        <v>90</v>
      </c>
      <c r="E51" s="211">
        <v>208</v>
      </c>
      <c r="F51" s="211"/>
      <c r="G51" s="212">
        <v>298</v>
      </c>
    </row>
    <row r="52" spans="1:7" ht="15" customHeight="1">
      <c r="A52" s="207">
        <v>5579</v>
      </c>
      <c r="B52" s="208" t="s">
        <v>170</v>
      </c>
      <c r="C52" s="209" t="s">
        <v>249</v>
      </c>
      <c r="D52" s="210">
        <v>135</v>
      </c>
      <c r="E52" s="211"/>
      <c r="F52" s="211"/>
      <c r="G52" s="212">
        <v>135</v>
      </c>
    </row>
    <row r="53" spans="1:7" ht="15" customHeight="1">
      <c r="A53" s="207">
        <v>5585</v>
      </c>
      <c r="B53" s="208" t="s">
        <v>170</v>
      </c>
      <c r="C53" s="209" t="s">
        <v>250</v>
      </c>
      <c r="D53" s="210">
        <v>135</v>
      </c>
      <c r="E53" s="211"/>
      <c r="F53" s="211"/>
      <c r="G53" s="212">
        <v>135</v>
      </c>
    </row>
    <row r="54" spans="1:7" ht="15" customHeight="1">
      <c r="A54" s="207">
        <v>5591</v>
      </c>
      <c r="B54" s="208" t="s">
        <v>170</v>
      </c>
      <c r="C54" s="209" t="s">
        <v>251</v>
      </c>
      <c r="D54" s="210">
        <v>135</v>
      </c>
      <c r="E54" s="211"/>
      <c r="F54" s="211"/>
      <c r="G54" s="212">
        <v>135</v>
      </c>
    </row>
    <row r="55" spans="1:7" ht="15" customHeight="1">
      <c r="A55" s="207">
        <v>5604</v>
      </c>
      <c r="B55" s="208" t="s">
        <v>170</v>
      </c>
      <c r="C55" s="209" t="s">
        <v>252</v>
      </c>
      <c r="D55" s="210">
        <v>320</v>
      </c>
      <c r="E55" s="211"/>
      <c r="F55" s="211"/>
      <c r="G55" s="212">
        <v>320</v>
      </c>
    </row>
    <row r="56" spans="1:7" ht="15" customHeight="1">
      <c r="A56" s="207">
        <v>5607</v>
      </c>
      <c r="B56" s="208" t="s">
        <v>170</v>
      </c>
      <c r="C56" s="209" t="s">
        <v>253</v>
      </c>
      <c r="D56" s="210">
        <v>90</v>
      </c>
      <c r="E56" s="211"/>
      <c r="F56" s="211">
        <v>100</v>
      </c>
      <c r="G56" s="212">
        <v>190</v>
      </c>
    </row>
    <row r="57" spans="1:7" ht="15" customHeight="1">
      <c r="A57" s="207">
        <v>5615</v>
      </c>
      <c r="B57" s="208" t="s">
        <v>170</v>
      </c>
      <c r="C57" s="209" t="s">
        <v>254</v>
      </c>
      <c r="D57" s="210">
        <v>90</v>
      </c>
      <c r="E57" s="211"/>
      <c r="F57" s="211">
        <v>200</v>
      </c>
      <c r="G57" s="212">
        <v>290</v>
      </c>
    </row>
    <row r="58" spans="1:7" ht="15" customHeight="1">
      <c r="A58" s="207">
        <v>5642</v>
      </c>
      <c r="B58" s="208" t="s">
        <v>170</v>
      </c>
      <c r="C58" s="209" t="s">
        <v>257</v>
      </c>
      <c r="D58" s="210">
        <v>180</v>
      </c>
      <c r="E58" s="211"/>
      <c r="F58" s="211"/>
      <c r="G58" s="212">
        <v>180</v>
      </c>
    </row>
    <row r="59" spans="1:7" ht="15" customHeight="1">
      <c r="A59" s="207">
        <v>5647</v>
      </c>
      <c r="B59" s="208" t="s">
        <v>170</v>
      </c>
      <c r="C59" s="209" t="s">
        <v>258</v>
      </c>
      <c r="D59" s="210">
        <v>180</v>
      </c>
      <c r="E59" s="211"/>
      <c r="F59" s="211"/>
      <c r="G59" s="212">
        <v>180</v>
      </c>
    </row>
    <row r="60" spans="1:7" ht="15" customHeight="1">
      <c r="A60" s="207">
        <v>5652</v>
      </c>
      <c r="B60" s="208" t="s">
        <v>170</v>
      </c>
      <c r="C60" s="209" t="s">
        <v>260</v>
      </c>
      <c r="D60" s="210">
        <v>90</v>
      </c>
      <c r="E60" s="211"/>
      <c r="F60" s="211"/>
      <c r="G60" s="212">
        <v>90</v>
      </c>
    </row>
    <row r="61" spans="1:7" ht="15" customHeight="1">
      <c r="A61" s="207">
        <v>5658</v>
      </c>
      <c r="B61" s="208" t="s">
        <v>170</v>
      </c>
      <c r="C61" s="209" t="s">
        <v>262</v>
      </c>
      <c r="D61" s="210">
        <v>45</v>
      </c>
      <c r="E61" s="211"/>
      <c r="F61" s="211"/>
      <c r="G61" s="212">
        <v>45</v>
      </c>
    </row>
    <row r="62" spans="1:7" ht="15" customHeight="1">
      <c r="A62" s="207">
        <v>5659</v>
      </c>
      <c r="B62" s="208" t="s">
        <v>170</v>
      </c>
      <c r="C62" s="209" t="s">
        <v>263</v>
      </c>
      <c r="D62" s="210">
        <v>1000</v>
      </c>
      <c r="E62" s="211"/>
      <c r="F62" s="211"/>
      <c r="G62" s="212">
        <v>1000</v>
      </c>
    </row>
    <row r="63" spans="1:7" ht="15" customHeight="1">
      <c r="A63" s="207">
        <v>5660</v>
      </c>
      <c r="B63" s="208" t="s">
        <v>170</v>
      </c>
      <c r="C63" s="209" t="s">
        <v>264</v>
      </c>
      <c r="D63" s="210">
        <v>135</v>
      </c>
      <c r="E63" s="211"/>
      <c r="F63" s="211"/>
      <c r="G63" s="212">
        <v>135</v>
      </c>
    </row>
    <row r="64" spans="1:7" ht="15" customHeight="1">
      <c r="A64" s="207">
        <v>5664</v>
      </c>
      <c r="B64" s="208" t="s">
        <v>170</v>
      </c>
      <c r="C64" s="209" t="s">
        <v>265</v>
      </c>
      <c r="D64" s="210">
        <v>90</v>
      </c>
      <c r="E64" s="211"/>
      <c r="F64" s="211"/>
      <c r="G64" s="212">
        <v>90</v>
      </c>
    </row>
    <row r="65" spans="1:7" ht="15" customHeight="1">
      <c r="A65" s="207">
        <v>5679</v>
      </c>
      <c r="B65" s="208" t="s">
        <v>170</v>
      </c>
      <c r="C65" s="209" t="s">
        <v>270</v>
      </c>
      <c r="D65" s="210">
        <v>165</v>
      </c>
      <c r="E65" s="211">
        <v>169</v>
      </c>
      <c r="F65" s="211"/>
      <c r="G65" s="212">
        <v>334</v>
      </c>
    </row>
    <row r="66" spans="1:7" ht="15" customHeight="1">
      <c r="A66" s="207">
        <v>5686</v>
      </c>
      <c r="B66" s="208" t="s">
        <v>170</v>
      </c>
      <c r="C66" s="209" t="s">
        <v>271</v>
      </c>
      <c r="D66" s="210">
        <v>315</v>
      </c>
      <c r="E66" s="211">
        <v>208</v>
      </c>
      <c r="F66" s="211"/>
      <c r="G66" s="212">
        <v>523</v>
      </c>
    </row>
    <row r="67" spans="1:7" ht="15" customHeight="1">
      <c r="A67" s="207">
        <v>5042</v>
      </c>
      <c r="B67" s="208" t="s">
        <v>170</v>
      </c>
      <c r="C67" s="209" t="s">
        <v>170</v>
      </c>
      <c r="D67" s="210">
        <v>120</v>
      </c>
      <c r="E67" s="211"/>
      <c r="F67" s="211"/>
      <c r="G67" s="212">
        <v>120</v>
      </c>
    </row>
    <row r="68" spans="1:7" ht="15" customHeight="1">
      <c r="A68" s="207">
        <v>5756</v>
      </c>
      <c r="B68" s="208" t="s">
        <v>170</v>
      </c>
      <c r="C68" s="209" t="s">
        <v>275</v>
      </c>
      <c r="D68" s="210">
        <v>224</v>
      </c>
      <c r="E68" s="211">
        <v>208</v>
      </c>
      <c r="F68" s="211"/>
      <c r="G68" s="212">
        <v>432</v>
      </c>
    </row>
    <row r="69" spans="1:7" ht="15" customHeight="1">
      <c r="A69" s="207">
        <v>5789</v>
      </c>
      <c r="B69" s="208" t="s">
        <v>170</v>
      </c>
      <c r="C69" s="209" t="s">
        <v>277</v>
      </c>
      <c r="D69" s="210">
        <v>90</v>
      </c>
      <c r="E69" s="211">
        <v>223</v>
      </c>
      <c r="F69" s="211"/>
      <c r="G69" s="212">
        <v>313</v>
      </c>
    </row>
    <row r="70" spans="1:7" ht="15" customHeight="1">
      <c r="A70" s="207">
        <v>5790</v>
      </c>
      <c r="B70" s="208" t="s">
        <v>170</v>
      </c>
      <c r="C70" s="209" t="s">
        <v>278</v>
      </c>
      <c r="D70" s="210">
        <v>135</v>
      </c>
      <c r="E70" s="211"/>
      <c r="F70" s="211">
        <v>100</v>
      </c>
      <c r="G70" s="212">
        <v>235</v>
      </c>
    </row>
    <row r="71" spans="1:7" ht="15" customHeight="1">
      <c r="A71" s="207">
        <v>5792</v>
      </c>
      <c r="B71" s="208" t="s">
        <v>170</v>
      </c>
      <c r="C71" s="209" t="s">
        <v>279</v>
      </c>
      <c r="D71" s="210">
        <v>90</v>
      </c>
      <c r="E71" s="211"/>
      <c r="F71" s="211"/>
      <c r="G71" s="212">
        <v>90</v>
      </c>
    </row>
    <row r="72" spans="1:7" ht="15" customHeight="1">
      <c r="A72" s="207">
        <v>5809</v>
      </c>
      <c r="B72" s="208" t="s">
        <v>170</v>
      </c>
      <c r="C72" s="209" t="s">
        <v>280</v>
      </c>
      <c r="D72" s="210">
        <v>90</v>
      </c>
      <c r="E72" s="211"/>
      <c r="F72" s="211"/>
      <c r="G72" s="212">
        <v>90</v>
      </c>
    </row>
    <row r="73" spans="1:7" ht="15" customHeight="1">
      <c r="A73" s="207">
        <v>5819</v>
      </c>
      <c r="B73" s="208" t="s">
        <v>170</v>
      </c>
      <c r="C73" s="209" t="s">
        <v>281</v>
      </c>
      <c r="D73" s="210">
        <v>45</v>
      </c>
      <c r="E73" s="211"/>
      <c r="F73" s="211"/>
      <c r="G73" s="212">
        <v>45</v>
      </c>
    </row>
    <row r="74" spans="1:7" ht="15" customHeight="1">
      <c r="A74" s="207">
        <v>5847</v>
      </c>
      <c r="B74" s="208" t="s">
        <v>170</v>
      </c>
      <c r="C74" s="209" t="s">
        <v>284</v>
      </c>
      <c r="D74" s="210">
        <v>450</v>
      </c>
      <c r="E74" s="211"/>
      <c r="F74" s="211"/>
      <c r="G74" s="212">
        <v>450</v>
      </c>
    </row>
    <row r="75" spans="1:7" ht="15" customHeight="1">
      <c r="A75" s="207">
        <v>5854</v>
      </c>
      <c r="B75" s="208" t="s">
        <v>170</v>
      </c>
      <c r="C75" s="209" t="s">
        <v>285</v>
      </c>
      <c r="D75" s="210">
        <v>239</v>
      </c>
      <c r="E75" s="211"/>
      <c r="F75" s="211"/>
      <c r="G75" s="212">
        <v>239</v>
      </c>
    </row>
    <row r="76" spans="1:7" ht="15" customHeight="1">
      <c r="A76" s="207">
        <v>5856</v>
      </c>
      <c r="B76" s="208" t="s">
        <v>170</v>
      </c>
      <c r="C76" s="209" t="s">
        <v>286</v>
      </c>
      <c r="D76" s="210">
        <v>45</v>
      </c>
      <c r="E76" s="211"/>
      <c r="F76" s="211"/>
      <c r="G76" s="212">
        <v>45</v>
      </c>
    </row>
    <row r="77" spans="1:7" ht="15" customHeight="1">
      <c r="A77" s="207">
        <v>5861</v>
      </c>
      <c r="B77" s="208" t="s">
        <v>170</v>
      </c>
      <c r="C77" s="209" t="s">
        <v>288</v>
      </c>
      <c r="D77" s="210">
        <v>90</v>
      </c>
      <c r="E77" s="211"/>
      <c r="F77" s="211"/>
      <c r="G77" s="212">
        <v>90</v>
      </c>
    </row>
    <row r="78" spans="1:7" ht="15" customHeight="1">
      <c r="A78" s="207">
        <v>5873</v>
      </c>
      <c r="B78" s="208" t="s">
        <v>170</v>
      </c>
      <c r="C78" s="209" t="s">
        <v>289</v>
      </c>
      <c r="D78" s="210">
        <v>210</v>
      </c>
      <c r="E78" s="211"/>
      <c r="F78" s="211"/>
      <c r="G78" s="212">
        <v>210</v>
      </c>
    </row>
    <row r="79" spans="1:7" ht="15" customHeight="1">
      <c r="A79" s="207">
        <v>5887</v>
      </c>
      <c r="B79" s="208" t="s">
        <v>170</v>
      </c>
      <c r="C79" s="209" t="s">
        <v>291</v>
      </c>
      <c r="D79" s="210">
        <v>364</v>
      </c>
      <c r="E79" s="211">
        <v>208</v>
      </c>
      <c r="F79" s="211"/>
      <c r="G79" s="212">
        <v>572</v>
      </c>
    </row>
    <row r="80" spans="1:7" ht="15" customHeight="1">
      <c r="A80" s="207">
        <v>5893</v>
      </c>
      <c r="B80" s="208" t="s">
        <v>170</v>
      </c>
      <c r="C80" s="209" t="s">
        <v>293</v>
      </c>
      <c r="D80" s="210">
        <v>180</v>
      </c>
      <c r="E80" s="211"/>
      <c r="F80" s="211"/>
      <c r="G80" s="212">
        <v>180</v>
      </c>
    </row>
    <row r="81" spans="1:7" ht="15" customHeight="1">
      <c r="A81" s="207">
        <v>5895</v>
      </c>
      <c r="B81" s="208" t="s">
        <v>170</v>
      </c>
      <c r="C81" s="209" t="s">
        <v>294</v>
      </c>
      <c r="D81" s="210">
        <v>225</v>
      </c>
      <c r="E81" s="211">
        <v>208</v>
      </c>
      <c r="F81" s="211"/>
      <c r="G81" s="212">
        <v>433</v>
      </c>
    </row>
    <row r="82" spans="1:7" ht="15" customHeight="1">
      <c r="A82" s="207">
        <v>81001</v>
      </c>
      <c r="B82" s="208" t="s">
        <v>295</v>
      </c>
      <c r="C82" s="209" t="s">
        <v>295</v>
      </c>
      <c r="D82" s="210"/>
      <c r="E82" s="211">
        <v>384</v>
      </c>
      <c r="F82" s="211">
        <v>200</v>
      </c>
      <c r="G82" s="212">
        <v>584</v>
      </c>
    </row>
    <row r="83" spans="1:7" ht="15" customHeight="1">
      <c r="A83" s="207">
        <v>81065</v>
      </c>
      <c r="B83" s="208" t="s">
        <v>295</v>
      </c>
      <c r="C83" s="209" t="s">
        <v>296</v>
      </c>
      <c r="D83" s="210"/>
      <c r="E83" s="211">
        <v>192</v>
      </c>
      <c r="F83" s="211">
        <v>100</v>
      </c>
      <c r="G83" s="212">
        <v>292</v>
      </c>
    </row>
    <row r="84" spans="1:7" ht="15" customHeight="1">
      <c r="A84" s="207">
        <v>81220</v>
      </c>
      <c r="B84" s="208" t="s">
        <v>295</v>
      </c>
      <c r="C84" s="209" t="s">
        <v>297</v>
      </c>
      <c r="D84" s="210">
        <v>135</v>
      </c>
      <c r="E84" s="211"/>
      <c r="F84" s="211"/>
      <c r="G84" s="212">
        <v>135</v>
      </c>
    </row>
    <row r="85" spans="1:7" ht="15" customHeight="1">
      <c r="A85" s="207">
        <v>81300</v>
      </c>
      <c r="B85" s="208" t="s">
        <v>295</v>
      </c>
      <c r="C85" s="209" t="s">
        <v>298</v>
      </c>
      <c r="D85" s="210">
        <v>135</v>
      </c>
      <c r="E85" s="211"/>
      <c r="F85" s="211">
        <v>100</v>
      </c>
      <c r="G85" s="212">
        <v>235</v>
      </c>
    </row>
    <row r="86" spans="1:7" ht="15" customHeight="1">
      <c r="A86" s="207">
        <v>81736</v>
      </c>
      <c r="B86" s="208" t="s">
        <v>295</v>
      </c>
      <c r="C86" s="209" t="s">
        <v>300</v>
      </c>
      <c r="D86" s="210">
        <v>180</v>
      </c>
      <c r="E86" s="211">
        <v>192</v>
      </c>
      <c r="F86" s="211">
        <v>100</v>
      </c>
      <c r="G86" s="212">
        <v>472</v>
      </c>
    </row>
    <row r="87" spans="1:7" ht="15" customHeight="1">
      <c r="A87" s="207">
        <v>81794</v>
      </c>
      <c r="B87" s="208" t="s">
        <v>295</v>
      </c>
      <c r="C87" s="209" t="s">
        <v>301</v>
      </c>
      <c r="D87" s="210"/>
      <c r="E87" s="211">
        <v>192</v>
      </c>
      <c r="F87" s="211">
        <v>200</v>
      </c>
      <c r="G87" s="212">
        <v>392</v>
      </c>
    </row>
    <row r="88" spans="1:7" ht="15" customHeight="1">
      <c r="A88" s="207">
        <v>8001</v>
      </c>
      <c r="B88" s="208" t="s">
        <v>302</v>
      </c>
      <c r="C88" s="209" t="s">
        <v>304</v>
      </c>
      <c r="D88" s="210"/>
      <c r="E88" s="211"/>
      <c r="F88" s="211">
        <v>740</v>
      </c>
      <c r="G88" s="212">
        <v>740</v>
      </c>
    </row>
    <row r="89" spans="1:7" ht="15" customHeight="1">
      <c r="A89" s="207">
        <v>8433</v>
      </c>
      <c r="B89" s="208" t="s">
        <v>302</v>
      </c>
      <c r="C89" s="209" t="s">
        <v>310</v>
      </c>
      <c r="D89" s="210">
        <v>0</v>
      </c>
      <c r="E89" s="211">
        <v>624</v>
      </c>
      <c r="F89" s="211">
        <v>200</v>
      </c>
      <c r="G89" s="212">
        <v>824</v>
      </c>
    </row>
    <row r="90" spans="1:7" ht="15" customHeight="1">
      <c r="A90" s="207">
        <v>8560</v>
      </c>
      <c r="B90" s="208" t="s">
        <v>302</v>
      </c>
      <c r="C90" s="209" t="s">
        <v>315</v>
      </c>
      <c r="D90" s="210"/>
      <c r="E90" s="211">
        <v>208</v>
      </c>
      <c r="F90" s="211"/>
      <c r="G90" s="212">
        <v>208</v>
      </c>
    </row>
    <row r="91" spans="1:7" ht="15" customHeight="1">
      <c r="A91" s="207">
        <v>8634</v>
      </c>
      <c r="B91" s="208" t="s">
        <v>302</v>
      </c>
      <c r="C91" s="209" t="s">
        <v>318</v>
      </c>
      <c r="D91" s="210"/>
      <c r="E91" s="211">
        <v>208</v>
      </c>
      <c r="F91" s="211"/>
      <c r="G91" s="212">
        <v>208</v>
      </c>
    </row>
    <row r="92" spans="1:7" ht="15" customHeight="1">
      <c r="A92" s="207">
        <v>8758</v>
      </c>
      <c r="B92" s="208" t="s">
        <v>302</v>
      </c>
      <c r="C92" s="209" t="s">
        <v>321</v>
      </c>
      <c r="D92" s="210">
        <v>0</v>
      </c>
      <c r="E92" s="211">
        <v>1820</v>
      </c>
      <c r="F92" s="211">
        <v>800</v>
      </c>
      <c r="G92" s="212">
        <v>2620</v>
      </c>
    </row>
    <row r="93" spans="1:7" ht="15" customHeight="1">
      <c r="A93" s="207">
        <v>11001</v>
      </c>
      <c r="B93" s="208" t="s">
        <v>325</v>
      </c>
      <c r="C93" s="209" t="s">
        <v>326</v>
      </c>
      <c r="D93" s="210"/>
      <c r="E93" s="211">
        <v>416</v>
      </c>
      <c r="F93" s="211"/>
      <c r="G93" s="212">
        <v>416</v>
      </c>
    </row>
    <row r="94" spans="1:7" ht="15" customHeight="1">
      <c r="A94" s="207">
        <v>13001</v>
      </c>
      <c r="B94" s="208" t="s">
        <v>190</v>
      </c>
      <c r="C94" s="209" t="s">
        <v>335</v>
      </c>
      <c r="D94" s="210"/>
      <c r="E94" s="211">
        <v>4311</v>
      </c>
      <c r="F94" s="211">
        <v>1491</v>
      </c>
      <c r="G94" s="212">
        <v>5802</v>
      </c>
    </row>
    <row r="95" spans="1:7" ht="15" customHeight="1">
      <c r="A95" s="207">
        <v>15572</v>
      </c>
      <c r="B95" s="208" t="s">
        <v>373</v>
      </c>
      <c r="C95" s="209" t="s">
        <v>441</v>
      </c>
      <c r="D95" s="210"/>
      <c r="E95" s="211">
        <v>448</v>
      </c>
      <c r="F95" s="211"/>
      <c r="G95" s="212">
        <v>448</v>
      </c>
    </row>
    <row r="96" spans="1:7" ht="15" customHeight="1">
      <c r="A96" s="207">
        <v>17042</v>
      </c>
      <c r="B96" s="208" t="s">
        <v>195</v>
      </c>
      <c r="C96" s="209" t="s">
        <v>494</v>
      </c>
      <c r="D96" s="210"/>
      <c r="E96" s="211">
        <v>384</v>
      </c>
      <c r="F96" s="211"/>
      <c r="G96" s="212">
        <v>384</v>
      </c>
    </row>
    <row r="97" spans="1:7" ht="15" customHeight="1">
      <c r="A97" s="207">
        <v>17174</v>
      </c>
      <c r="B97" s="208" t="s">
        <v>195</v>
      </c>
      <c r="C97" s="209" t="s">
        <v>497</v>
      </c>
      <c r="D97" s="210"/>
      <c r="E97" s="211">
        <v>192</v>
      </c>
      <c r="F97" s="211"/>
      <c r="G97" s="212">
        <v>192</v>
      </c>
    </row>
    <row r="98" spans="1:7" ht="15" customHeight="1">
      <c r="A98" s="207">
        <v>17380</v>
      </c>
      <c r="B98" s="208" t="s">
        <v>195</v>
      </c>
      <c r="C98" s="209" t="s">
        <v>499</v>
      </c>
      <c r="D98" s="210">
        <v>0</v>
      </c>
      <c r="E98" s="211">
        <v>2304</v>
      </c>
      <c r="F98" s="211">
        <v>125</v>
      </c>
      <c r="G98" s="212">
        <v>2429</v>
      </c>
    </row>
    <row r="99" spans="1:7" ht="15" customHeight="1">
      <c r="A99" s="207">
        <v>17001</v>
      </c>
      <c r="B99" s="208" t="s">
        <v>195</v>
      </c>
      <c r="C99" s="209" t="s">
        <v>501</v>
      </c>
      <c r="D99" s="210">
        <v>0</v>
      </c>
      <c r="E99" s="211">
        <v>1920</v>
      </c>
      <c r="F99" s="211">
        <v>375</v>
      </c>
      <c r="G99" s="212">
        <v>2295</v>
      </c>
    </row>
    <row r="100" spans="1:7" ht="15" customHeight="1">
      <c r="A100" s="207">
        <v>17873</v>
      </c>
      <c r="B100" s="208" t="s">
        <v>195</v>
      </c>
      <c r="C100" s="209" t="s">
        <v>518</v>
      </c>
      <c r="D100" s="210"/>
      <c r="E100" s="211">
        <v>192</v>
      </c>
      <c r="F100" s="211">
        <v>100</v>
      </c>
      <c r="G100" s="212">
        <v>292</v>
      </c>
    </row>
    <row r="101" spans="1:7" ht="15" customHeight="1">
      <c r="A101" s="207">
        <v>17877</v>
      </c>
      <c r="B101" s="208" t="s">
        <v>195</v>
      </c>
      <c r="C101" s="209" t="s">
        <v>519</v>
      </c>
      <c r="D101" s="210"/>
      <c r="E101" s="211">
        <v>144</v>
      </c>
      <c r="F101" s="211"/>
      <c r="G101" s="212">
        <v>144</v>
      </c>
    </row>
    <row r="102" spans="1:7" ht="15" customHeight="1">
      <c r="A102" s="207">
        <v>19022</v>
      </c>
      <c r="B102" s="208" t="s">
        <v>554</v>
      </c>
      <c r="C102" s="209" t="s">
        <v>555</v>
      </c>
      <c r="D102" s="210">
        <v>360</v>
      </c>
      <c r="E102" s="211"/>
      <c r="F102" s="211"/>
      <c r="G102" s="212">
        <v>360</v>
      </c>
    </row>
    <row r="103" spans="1:7" ht="15" customHeight="1">
      <c r="A103" s="207">
        <v>19050</v>
      </c>
      <c r="B103" s="208" t="s">
        <v>554</v>
      </c>
      <c r="C103" s="209" t="s">
        <v>183</v>
      </c>
      <c r="D103" s="210"/>
      <c r="E103" s="211">
        <v>96</v>
      </c>
      <c r="F103" s="211"/>
      <c r="G103" s="212">
        <v>96</v>
      </c>
    </row>
    <row r="104" spans="1:7" ht="15" customHeight="1">
      <c r="A104" s="207">
        <v>19075</v>
      </c>
      <c r="B104" s="208" t="s">
        <v>554</v>
      </c>
      <c r="C104" s="209" t="s">
        <v>556</v>
      </c>
      <c r="D104" s="210">
        <v>352</v>
      </c>
      <c r="E104" s="211">
        <v>96</v>
      </c>
      <c r="F104" s="211">
        <v>0</v>
      </c>
      <c r="G104" s="212">
        <v>448</v>
      </c>
    </row>
    <row r="105" spans="1:7" ht="15" customHeight="1">
      <c r="A105" s="207">
        <v>19100</v>
      </c>
      <c r="B105" s="208" t="s">
        <v>554</v>
      </c>
      <c r="C105" s="209" t="s">
        <v>190</v>
      </c>
      <c r="D105" s="210">
        <v>450</v>
      </c>
      <c r="E105" s="211"/>
      <c r="F105" s="211"/>
      <c r="G105" s="212">
        <v>450</v>
      </c>
    </row>
    <row r="106" spans="1:7" ht="15" customHeight="1">
      <c r="A106" s="207">
        <v>19130</v>
      </c>
      <c r="B106" s="208" t="s">
        <v>554</v>
      </c>
      <c r="C106" s="209" t="s">
        <v>558</v>
      </c>
      <c r="D106" s="210">
        <v>360</v>
      </c>
      <c r="E106" s="211"/>
      <c r="F106" s="211"/>
      <c r="G106" s="212">
        <v>360</v>
      </c>
    </row>
    <row r="107" spans="1:7" ht="15" customHeight="1">
      <c r="A107" s="207">
        <v>19137</v>
      </c>
      <c r="B107" s="208" t="s">
        <v>554</v>
      </c>
      <c r="C107" s="209" t="s">
        <v>559</v>
      </c>
      <c r="D107" s="210">
        <v>135</v>
      </c>
      <c r="E107" s="211"/>
      <c r="F107" s="211"/>
      <c r="G107" s="212">
        <v>135</v>
      </c>
    </row>
    <row r="108" spans="1:7" ht="15" customHeight="1">
      <c r="A108" s="207">
        <v>19212</v>
      </c>
      <c r="B108" s="208" t="s">
        <v>554</v>
      </c>
      <c r="C108" s="209" t="s">
        <v>561</v>
      </c>
      <c r="D108" s="210">
        <v>225</v>
      </c>
      <c r="E108" s="211">
        <v>432</v>
      </c>
      <c r="F108" s="211"/>
      <c r="G108" s="212">
        <v>657</v>
      </c>
    </row>
    <row r="109" spans="1:7" ht="15" customHeight="1">
      <c r="A109" s="207">
        <v>19300</v>
      </c>
      <c r="B109" s="208" t="s">
        <v>554</v>
      </c>
      <c r="C109" s="209" t="s">
        <v>1216</v>
      </c>
      <c r="D109" s="210"/>
      <c r="E109" s="211">
        <v>144</v>
      </c>
      <c r="F109" s="211"/>
      <c r="G109" s="212">
        <v>144</v>
      </c>
    </row>
    <row r="110" spans="1:7" ht="15" customHeight="1">
      <c r="A110" s="207">
        <v>19318</v>
      </c>
      <c r="B110" s="208" t="s">
        <v>554</v>
      </c>
      <c r="C110" s="209" t="s">
        <v>564</v>
      </c>
      <c r="D110" s="210"/>
      <c r="E110" s="211">
        <v>1121</v>
      </c>
      <c r="F110" s="211"/>
      <c r="G110" s="212">
        <v>1121</v>
      </c>
    </row>
    <row r="111" spans="1:7" ht="15" customHeight="1">
      <c r="A111" s="207">
        <v>19355</v>
      </c>
      <c r="B111" s="208" t="s">
        <v>554</v>
      </c>
      <c r="C111" s="209" t="s">
        <v>565</v>
      </c>
      <c r="D111" s="210">
        <v>450</v>
      </c>
      <c r="E111" s="211"/>
      <c r="F111" s="211"/>
      <c r="G111" s="212">
        <v>450</v>
      </c>
    </row>
    <row r="112" spans="1:7" ht="15" customHeight="1">
      <c r="A112" s="207">
        <v>19392</v>
      </c>
      <c r="B112" s="208" t="s">
        <v>554</v>
      </c>
      <c r="C112" s="209" t="s">
        <v>567</v>
      </c>
      <c r="D112" s="210">
        <v>270</v>
      </c>
      <c r="E112" s="211"/>
      <c r="F112" s="211"/>
      <c r="G112" s="212">
        <v>270</v>
      </c>
    </row>
    <row r="113" spans="1:7" ht="15" customHeight="1">
      <c r="A113" s="207">
        <v>19397</v>
      </c>
      <c r="B113" s="208" t="s">
        <v>554</v>
      </c>
      <c r="C113" s="209" t="s">
        <v>568</v>
      </c>
      <c r="D113" s="210">
        <v>545</v>
      </c>
      <c r="E113" s="211"/>
      <c r="F113" s="211"/>
      <c r="G113" s="212">
        <v>545</v>
      </c>
    </row>
    <row r="114" spans="1:7" ht="15" customHeight="1">
      <c r="A114" s="207">
        <v>19450</v>
      </c>
      <c r="B114" s="208" t="s">
        <v>554</v>
      </c>
      <c r="C114" s="209" t="s">
        <v>570</v>
      </c>
      <c r="D114" s="210">
        <v>315</v>
      </c>
      <c r="E114" s="211"/>
      <c r="F114" s="211"/>
      <c r="G114" s="212">
        <v>315</v>
      </c>
    </row>
    <row r="115" spans="1:7" ht="15" customHeight="1">
      <c r="A115" s="207">
        <v>19455</v>
      </c>
      <c r="B115" s="208" t="s">
        <v>554</v>
      </c>
      <c r="C115" s="209" t="s">
        <v>571</v>
      </c>
      <c r="D115" s="210">
        <v>315</v>
      </c>
      <c r="E115" s="211">
        <v>332</v>
      </c>
      <c r="F115" s="211"/>
      <c r="G115" s="212">
        <v>647</v>
      </c>
    </row>
    <row r="116" spans="1:7" ht="15" customHeight="1">
      <c r="A116" s="207">
        <v>19473</v>
      </c>
      <c r="B116" s="208" t="s">
        <v>554</v>
      </c>
      <c r="C116" s="209" t="s">
        <v>349</v>
      </c>
      <c r="D116" s="210">
        <v>226</v>
      </c>
      <c r="E116" s="211"/>
      <c r="F116" s="211"/>
      <c r="G116" s="212">
        <v>226</v>
      </c>
    </row>
    <row r="117" spans="1:7" ht="15" customHeight="1">
      <c r="A117" s="207">
        <v>19517</v>
      </c>
      <c r="B117" s="208" t="s">
        <v>554</v>
      </c>
      <c r="C117" s="209" t="s">
        <v>432</v>
      </c>
      <c r="D117" s="210">
        <v>225</v>
      </c>
      <c r="E117" s="211"/>
      <c r="F117" s="211"/>
      <c r="G117" s="212">
        <v>225</v>
      </c>
    </row>
    <row r="118" spans="1:7" ht="15" customHeight="1">
      <c r="A118" s="207">
        <v>19532</v>
      </c>
      <c r="B118" s="208" t="s">
        <v>554</v>
      </c>
      <c r="C118" s="209" t="s">
        <v>573</v>
      </c>
      <c r="D118" s="210"/>
      <c r="E118" s="211">
        <v>96</v>
      </c>
      <c r="F118" s="211"/>
      <c r="G118" s="212">
        <v>96</v>
      </c>
    </row>
    <row r="119" spans="1:7" ht="15" customHeight="1">
      <c r="A119" s="207">
        <v>19548</v>
      </c>
      <c r="B119" s="208" t="s">
        <v>554</v>
      </c>
      <c r="C119" s="209" t="s">
        <v>575</v>
      </c>
      <c r="D119" s="210">
        <v>135</v>
      </c>
      <c r="E119" s="211">
        <v>96</v>
      </c>
      <c r="F119" s="211"/>
      <c r="G119" s="212">
        <v>231</v>
      </c>
    </row>
    <row r="120" spans="1:7" ht="15" customHeight="1">
      <c r="A120" s="207">
        <v>19573</v>
      </c>
      <c r="B120" s="208" t="s">
        <v>554</v>
      </c>
      <c r="C120" s="209" t="s">
        <v>577</v>
      </c>
      <c r="D120" s="210"/>
      <c r="E120" s="211">
        <v>1314</v>
      </c>
      <c r="F120" s="211"/>
      <c r="G120" s="212">
        <v>1314</v>
      </c>
    </row>
    <row r="121" spans="1:7" ht="15" customHeight="1">
      <c r="A121" s="207">
        <v>19622</v>
      </c>
      <c r="B121" s="208" t="s">
        <v>554</v>
      </c>
      <c r="C121" s="209" t="s">
        <v>579</v>
      </c>
      <c r="D121" s="210">
        <v>407</v>
      </c>
      <c r="E121" s="211"/>
      <c r="F121" s="211"/>
      <c r="G121" s="212">
        <v>407</v>
      </c>
    </row>
    <row r="122" spans="1:7" ht="15" customHeight="1">
      <c r="A122" s="207">
        <v>19693</v>
      </c>
      <c r="B122" s="208" t="s">
        <v>554</v>
      </c>
      <c r="C122" s="209" t="s">
        <v>580</v>
      </c>
      <c r="D122" s="210">
        <v>270</v>
      </c>
      <c r="E122" s="211"/>
      <c r="F122" s="211"/>
      <c r="G122" s="212">
        <v>270</v>
      </c>
    </row>
    <row r="123" spans="1:7" ht="15" customHeight="1">
      <c r="A123" s="207">
        <v>19701</v>
      </c>
      <c r="B123" s="208" t="s">
        <v>554</v>
      </c>
      <c r="C123" s="209" t="s">
        <v>363</v>
      </c>
      <c r="D123" s="210">
        <v>315</v>
      </c>
      <c r="E123" s="211"/>
      <c r="F123" s="211"/>
      <c r="G123" s="212">
        <v>315</v>
      </c>
    </row>
    <row r="124" spans="1:7" ht="15" customHeight="1">
      <c r="A124" s="207">
        <v>19698</v>
      </c>
      <c r="B124" s="208" t="s">
        <v>554</v>
      </c>
      <c r="C124" s="209" t="s">
        <v>581</v>
      </c>
      <c r="D124" s="210"/>
      <c r="E124" s="211">
        <v>836</v>
      </c>
      <c r="F124" s="211"/>
      <c r="G124" s="212">
        <v>836</v>
      </c>
    </row>
    <row r="125" spans="1:7" ht="15" customHeight="1">
      <c r="A125" s="207">
        <v>19760</v>
      </c>
      <c r="B125" s="208" t="s">
        <v>554</v>
      </c>
      <c r="C125" s="209" t="s">
        <v>583</v>
      </c>
      <c r="D125" s="210">
        <v>180</v>
      </c>
      <c r="E125" s="211"/>
      <c r="F125" s="211"/>
      <c r="G125" s="212">
        <v>180</v>
      </c>
    </row>
    <row r="126" spans="1:7" ht="15" customHeight="1">
      <c r="A126" s="207">
        <v>19780</v>
      </c>
      <c r="B126" s="208" t="s">
        <v>554</v>
      </c>
      <c r="C126" s="209" t="s">
        <v>584</v>
      </c>
      <c r="D126" s="210">
        <v>315</v>
      </c>
      <c r="E126" s="211">
        <v>192</v>
      </c>
      <c r="F126" s="211"/>
      <c r="G126" s="212">
        <v>507</v>
      </c>
    </row>
    <row r="127" spans="1:7" ht="15" customHeight="1">
      <c r="A127" s="207">
        <v>19807</v>
      </c>
      <c r="B127" s="208" t="s">
        <v>554</v>
      </c>
      <c r="C127" s="209" t="s">
        <v>586</v>
      </c>
      <c r="D127" s="210">
        <v>180</v>
      </c>
      <c r="E127" s="211">
        <v>192</v>
      </c>
      <c r="F127" s="211"/>
      <c r="G127" s="212">
        <v>372</v>
      </c>
    </row>
    <row r="128" spans="1:7" ht="15" customHeight="1">
      <c r="A128" s="207">
        <v>19809</v>
      </c>
      <c r="B128" s="208" t="s">
        <v>554</v>
      </c>
      <c r="C128" s="209" t="s">
        <v>587</v>
      </c>
      <c r="D128" s="210">
        <v>450</v>
      </c>
      <c r="E128" s="211">
        <v>333</v>
      </c>
      <c r="F128" s="211"/>
      <c r="G128" s="212">
        <v>783</v>
      </c>
    </row>
    <row r="129" spans="1:7" ht="15" customHeight="1">
      <c r="A129" s="207">
        <v>19821</v>
      </c>
      <c r="B129" s="208" t="s">
        <v>554</v>
      </c>
      <c r="C129" s="209" t="s">
        <v>588</v>
      </c>
      <c r="D129" s="210">
        <v>180</v>
      </c>
      <c r="E129" s="211"/>
      <c r="F129" s="211"/>
      <c r="G129" s="212">
        <v>180</v>
      </c>
    </row>
    <row r="130" spans="1:7" ht="15" customHeight="1">
      <c r="A130" s="207">
        <v>19845</v>
      </c>
      <c r="B130" s="208" t="s">
        <v>554</v>
      </c>
      <c r="C130" s="209" t="s">
        <v>590</v>
      </c>
      <c r="D130" s="210"/>
      <c r="E130" s="211">
        <v>288</v>
      </c>
      <c r="F130" s="211"/>
      <c r="G130" s="212">
        <v>288</v>
      </c>
    </row>
    <row r="131" spans="1:7" ht="15" customHeight="1">
      <c r="A131" s="207">
        <v>27001</v>
      </c>
      <c r="B131" s="208" t="s">
        <v>617</v>
      </c>
      <c r="C131" s="209" t="s">
        <v>639</v>
      </c>
      <c r="D131" s="210">
        <v>0</v>
      </c>
      <c r="E131" s="211">
        <v>1664</v>
      </c>
      <c r="F131" s="211">
        <v>967</v>
      </c>
      <c r="G131" s="212">
        <v>2631</v>
      </c>
    </row>
    <row r="132" spans="1:7" ht="15" customHeight="1">
      <c r="A132" s="207">
        <v>23001</v>
      </c>
      <c r="B132" s="208" t="s">
        <v>338</v>
      </c>
      <c r="C132" s="209" t="s">
        <v>659</v>
      </c>
      <c r="D132" s="210">
        <v>0</v>
      </c>
      <c r="E132" s="211">
        <v>1820</v>
      </c>
      <c r="F132" s="211">
        <v>400</v>
      </c>
      <c r="G132" s="212">
        <v>2220</v>
      </c>
    </row>
    <row r="133" spans="1:7" ht="15" customHeight="1">
      <c r="A133" s="207">
        <v>25307</v>
      </c>
      <c r="B133" s="208" t="s">
        <v>674</v>
      </c>
      <c r="C133" s="209" t="s">
        <v>710</v>
      </c>
      <c r="D133" s="210"/>
      <c r="E133" s="211"/>
      <c r="F133" s="211">
        <v>200</v>
      </c>
      <c r="G133" s="212">
        <v>200</v>
      </c>
    </row>
    <row r="134" spans="1:7" ht="15" customHeight="1">
      <c r="A134" s="207">
        <v>44098</v>
      </c>
      <c r="B134" s="208" t="s">
        <v>796</v>
      </c>
      <c r="C134" s="209" t="s">
        <v>799</v>
      </c>
      <c r="D134" s="210"/>
      <c r="E134" s="211">
        <v>192</v>
      </c>
      <c r="F134" s="211">
        <v>250</v>
      </c>
      <c r="G134" s="212">
        <v>442</v>
      </c>
    </row>
    <row r="135" spans="1:7" ht="15" customHeight="1">
      <c r="A135" s="207">
        <v>44279</v>
      </c>
      <c r="B135" s="208" t="s">
        <v>796</v>
      </c>
      <c r="C135" s="209" t="s">
        <v>801</v>
      </c>
      <c r="D135" s="210">
        <v>450</v>
      </c>
      <c r="E135" s="211">
        <v>144</v>
      </c>
      <c r="F135" s="211"/>
      <c r="G135" s="212">
        <v>594</v>
      </c>
    </row>
    <row r="136" spans="1:7" ht="15" customHeight="1">
      <c r="A136" s="207">
        <v>44430</v>
      </c>
      <c r="B136" s="208" t="s">
        <v>796</v>
      </c>
      <c r="C136" s="209" t="s">
        <v>804</v>
      </c>
      <c r="D136" s="210">
        <v>0</v>
      </c>
      <c r="E136" s="211">
        <v>576</v>
      </c>
      <c r="F136" s="211">
        <v>700</v>
      </c>
      <c r="G136" s="212">
        <v>1276</v>
      </c>
    </row>
    <row r="137" spans="1:7" ht="15" customHeight="1">
      <c r="A137" s="207">
        <v>44001</v>
      </c>
      <c r="B137" s="208" t="s">
        <v>796</v>
      </c>
      <c r="C137" s="209" t="s">
        <v>805</v>
      </c>
      <c r="D137" s="210">
        <v>2395</v>
      </c>
      <c r="E137" s="211">
        <v>2304</v>
      </c>
      <c r="F137" s="211">
        <v>0</v>
      </c>
      <c r="G137" s="212">
        <v>4699</v>
      </c>
    </row>
    <row r="138" spans="1:7" ht="15" customHeight="1">
      <c r="A138" s="207">
        <v>44650</v>
      </c>
      <c r="B138" s="208" t="s">
        <v>796</v>
      </c>
      <c r="C138" s="209" t="s">
        <v>806</v>
      </c>
      <c r="D138" s="210">
        <v>450</v>
      </c>
      <c r="E138" s="211">
        <v>576</v>
      </c>
      <c r="F138" s="211">
        <v>250</v>
      </c>
      <c r="G138" s="212">
        <v>1276</v>
      </c>
    </row>
    <row r="139" spans="1:7" ht="15" customHeight="1">
      <c r="A139" s="207">
        <v>44847</v>
      </c>
      <c r="B139" s="208" t="s">
        <v>796</v>
      </c>
      <c r="C139" s="209" t="s">
        <v>807</v>
      </c>
      <c r="D139" s="210">
        <v>450</v>
      </c>
      <c r="E139" s="211"/>
      <c r="F139" s="211"/>
      <c r="G139" s="212">
        <v>450</v>
      </c>
    </row>
    <row r="140" spans="1:7" ht="15" customHeight="1">
      <c r="A140" s="207">
        <v>44874</v>
      </c>
      <c r="B140" s="208" t="s">
        <v>796</v>
      </c>
      <c r="C140" s="209" t="s">
        <v>371</v>
      </c>
      <c r="D140" s="210"/>
      <c r="E140" s="211">
        <v>384</v>
      </c>
      <c r="F140" s="211">
        <v>400</v>
      </c>
      <c r="G140" s="212">
        <v>784</v>
      </c>
    </row>
    <row r="141" spans="1:7" ht="15" customHeight="1">
      <c r="A141" s="207">
        <v>41298</v>
      </c>
      <c r="B141" s="208" t="s">
        <v>812</v>
      </c>
      <c r="C141" s="209" t="s">
        <v>822</v>
      </c>
      <c r="D141" s="210">
        <v>450</v>
      </c>
      <c r="E141" s="211">
        <v>448</v>
      </c>
      <c r="F141" s="211"/>
      <c r="G141" s="212">
        <v>898</v>
      </c>
    </row>
    <row r="142" spans="1:7" ht="15" customHeight="1">
      <c r="A142" s="207">
        <v>41001</v>
      </c>
      <c r="B142" s="208" t="s">
        <v>812</v>
      </c>
      <c r="C142" s="209" t="s">
        <v>830</v>
      </c>
      <c r="D142" s="210"/>
      <c r="E142" s="211">
        <v>960</v>
      </c>
      <c r="F142" s="211">
        <v>400</v>
      </c>
      <c r="G142" s="212">
        <v>1360</v>
      </c>
    </row>
    <row r="143" spans="1:7" ht="15" customHeight="1">
      <c r="A143" s="207">
        <v>47053</v>
      </c>
      <c r="B143" s="208" t="s">
        <v>847</v>
      </c>
      <c r="C143" s="209" t="s">
        <v>849</v>
      </c>
      <c r="D143" s="210">
        <v>450</v>
      </c>
      <c r="E143" s="211">
        <v>144</v>
      </c>
      <c r="F143" s="211"/>
      <c r="G143" s="212">
        <v>594</v>
      </c>
    </row>
    <row r="144" spans="1:7" ht="15" customHeight="1">
      <c r="A144" s="207">
        <v>47170</v>
      </c>
      <c r="B144" s="208" t="s">
        <v>847</v>
      </c>
      <c r="C144" s="209" t="s">
        <v>1217</v>
      </c>
      <c r="D144" s="210">
        <v>360</v>
      </c>
      <c r="E144" s="211">
        <v>144</v>
      </c>
      <c r="F144" s="211"/>
      <c r="G144" s="212">
        <v>504</v>
      </c>
    </row>
    <row r="145" spans="1:7" ht="15" customHeight="1">
      <c r="A145" s="207">
        <v>47245</v>
      </c>
      <c r="B145" s="208" t="s">
        <v>847</v>
      </c>
      <c r="C145" s="209" t="s">
        <v>854</v>
      </c>
      <c r="D145" s="210">
        <v>450</v>
      </c>
      <c r="E145" s="211">
        <v>144</v>
      </c>
      <c r="F145" s="211"/>
      <c r="G145" s="212">
        <v>594</v>
      </c>
    </row>
    <row r="146" spans="1:7" ht="15" customHeight="1">
      <c r="A146" s="207">
        <v>47555</v>
      </c>
      <c r="B146" s="208" t="s">
        <v>847</v>
      </c>
      <c r="C146" s="209" t="s">
        <v>863</v>
      </c>
      <c r="D146" s="210"/>
      <c r="E146" s="211">
        <v>384</v>
      </c>
      <c r="F146" s="211"/>
      <c r="G146" s="212">
        <v>384</v>
      </c>
    </row>
    <row r="147" spans="1:7" ht="15" customHeight="1">
      <c r="A147" s="207">
        <v>52022</v>
      </c>
      <c r="B147" s="208" t="s">
        <v>242</v>
      </c>
      <c r="C147" s="209" t="s">
        <v>902</v>
      </c>
      <c r="D147" s="210">
        <v>225</v>
      </c>
      <c r="E147" s="211"/>
      <c r="F147" s="211"/>
      <c r="G147" s="212">
        <v>225</v>
      </c>
    </row>
    <row r="148" spans="1:7" ht="15" customHeight="1">
      <c r="A148" s="207">
        <v>52079</v>
      </c>
      <c r="B148" s="208" t="s">
        <v>242</v>
      </c>
      <c r="C148" s="209" t="s">
        <v>905</v>
      </c>
      <c r="D148" s="210">
        <v>450</v>
      </c>
      <c r="E148" s="211"/>
      <c r="F148" s="211"/>
      <c r="G148" s="212">
        <v>450</v>
      </c>
    </row>
    <row r="149" spans="1:7" ht="15" customHeight="1">
      <c r="A149" s="207">
        <v>52320</v>
      </c>
      <c r="B149" s="208" t="s">
        <v>242</v>
      </c>
      <c r="C149" s="209" t="s">
        <v>921</v>
      </c>
      <c r="D149" s="210">
        <v>135</v>
      </c>
      <c r="E149" s="211"/>
      <c r="F149" s="211"/>
      <c r="G149" s="212">
        <v>135</v>
      </c>
    </row>
    <row r="150" spans="1:7" ht="15" customHeight="1">
      <c r="A150" s="207">
        <v>52381</v>
      </c>
      <c r="B150" s="208" t="s">
        <v>242</v>
      </c>
      <c r="C150" s="209" t="s">
        <v>927</v>
      </c>
      <c r="D150" s="210">
        <v>225</v>
      </c>
      <c r="E150" s="211"/>
      <c r="F150" s="211"/>
      <c r="G150" s="212">
        <v>225</v>
      </c>
    </row>
    <row r="151" spans="1:7" ht="15" customHeight="1">
      <c r="A151" s="207">
        <v>52405</v>
      </c>
      <c r="B151" s="208" t="s">
        <v>242</v>
      </c>
      <c r="C151" s="209" t="s">
        <v>930</v>
      </c>
      <c r="D151" s="210">
        <v>315</v>
      </c>
      <c r="E151" s="211"/>
      <c r="F151" s="211"/>
      <c r="G151" s="212">
        <v>315</v>
      </c>
    </row>
    <row r="152" spans="1:7" ht="15" customHeight="1">
      <c r="A152" s="207">
        <v>52473</v>
      </c>
      <c r="B152" s="208" t="s">
        <v>242</v>
      </c>
      <c r="C152" s="209" t="s">
        <v>730</v>
      </c>
      <c r="D152" s="210">
        <v>450</v>
      </c>
      <c r="E152" s="211"/>
      <c r="F152" s="211"/>
      <c r="G152" s="212">
        <v>450</v>
      </c>
    </row>
    <row r="153" spans="1:7" ht="15" customHeight="1">
      <c r="A153" s="207">
        <v>52001</v>
      </c>
      <c r="B153" s="208" t="s">
        <v>242</v>
      </c>
      <c r="C153" s="209" t="s">
        <v>937</v>
      </c>
      <c r="D153" s="210"/>
      <c r="E153" s="211"/>
      <c r="F153" s="211">
        <v>850</v>
      </c>
      <c r="G153" s="212">
        <v>850</v>
      </c>
    </row>
    <row r="154" spans="1:7" ht="15" customHeight="1">
      <c r="A154" s="207">
        <v>52256</v>
      </c>
      <c r="B154" s="208" t="s">
        <v>242</v>
      </c>
      <c r="C154" s="209" t="s">
        <v>916</v>
      </c>
      <c r="D154" s="210">
        <v>315</v>
      </c>
      <c r="E154" s="211"/>
      <c r="F154" s="211"/>
      <c r="G154" s="212">
        <v>315</v>
      </c>
    </row>
    <row r="155" spans="1:7" ht="15" customHeight="1">
      <c r="A155" s="207">
        <v>52678</v>
      </c>
      <c r="B155" s="208" t="s">
        <v>242</v>
      </c>
      <c r="C155" s="209" t="s">
        <v>944</v>
      </c>
      <c r="D155" s="210">
        <v>360</v>
      </c>
      <c r="E155" s="211"/>
      <c r="F155" s="211"/>
      <c r="G155" s="212">
        <v>360</v>
      </c>
    </row>
    <row r="156" spans="1:7" ht="15" customHeight="1">
      <c r="A156" s="207">
        <v>52699</v>
      </c>
      <c r="B156" s="208" t="s">
        <v>242</v>
      </c>
      <c r="C156" s="209" t="s">
        <v>948</v>
      </c>
      <c r="D156" s="210">
        <v>135</v>
      </c>
      <c r="E156" s="211"/>
      <c r="F156" s="211"/>
      <c r="G156" s="212">
        <v>135</v>
      </c>
    </row>
    <row r="157" spans="1:7" ht="15" customHeight="1">
      <c r="A157" s="207">
        <v>52835</v>
      </c>
      <c r="B157" s="208" t="s">
        <v>242</v>
      </c>
      <c r="C157" s="209" t="s">
        <v>952</v>
      </c>
      <c r="D157" s="210">
        <v>450</v>
      </c>
      <c r="E157" s="211">
        <v>1920</v>
      </c>
      <c r="F157" s="211">
        <v>400</v>
      </c>
      <c r="G157" s="212">
        <v>2770</v>
      </c>
    </row>
    <row r="158" spans="1:7" ht="15" customHeight="1">
      <c r="A158" s="207">
        <v>52838</v>
      </c>
      <c r="B158" s="208" t="s">
        <v>242</v>
      </c>
      <c r="C158" s="209" t="s">
        <v>953</v>
      </c>
      <c r="D158" s="210">
        <v>225</v>
      </c>
      <c r="E158" s="211"/>
      <c r="F158" s="211"/>
      <c r="G158" s="212">
        <v>225</v>
      </c>
    </row>
    <row r="159" spans="1:7" ht="15" customHeight="1">
      <c r="A159" s="207">
        <v>54001</v>
      </c>
      <c r="B159" s="208" t="s">
        <v>955</v>
      </c>
      <c r="C159" s="209" t="s">
        <v>965</v>
      </c>
      <c r="D159" s="210">
        <v>0</v>
      </c>
      <c r="E159" s="211">
        <v>3168</v>
      </c>
      <c r="F159" s="211">
        <v>1123</v>
      </c>
      <c r="G159" s="212">
        <v>4291</v>
      </c>
    </row>
    <row r="160" spans="1:7" ht="15" customHeight="1">
      <c r="A160" s="207">
        <v>63001</v>
      </c>
      <c r="B160" s="208" t="s">
        <v>1005</v>
      </c>
      <c r="C160" s="209" t="s">
        <v>184</v>
      </c>
      <c r="D160" s="210"/>
      <c r="E160" s="211">
        <v>3456</v>
      </c>
      <c r="F160" s="211">
        <v>525</v>
      </c>
      <c r="G160" s="212">
        <v>4269</v>
      </c>
    </row>
    <row r="161" spans="1:7" ht="15" customHeight="1">
      <c r="A161" s="207">
        <v>63130</v>
      </c>
      <c r="B161" s="208" t="s">
        <v>1005</v>
      </c>
      <c r="C161" s="209" t="s">
        <v>1006</v>
      </c>
      <c r="D161" s="210"/>
      <c r="E161" s="211">
        <v>960</v>
      </c>
      <c r="F161" s="211">
        <v>50</v>
      </c>
      <c r="G161" s="212">
        <v>1010</v>
      </c>
    </row>
    <row r="162" spans="1:7" ht="15" customHeight="1">
      <c r="A162" s="207">
        <v>63190</v>
      </c>
      <c r="B162" s="208" t="s">
        <v>1005</v>
      </c>
      <c r="C162" s="209" t="s">
        <v>1007</v>
      </c>
      <c r="D162" s="210"/>
      <c r="E162" s="211">
        <v>384</v>
      </c>
      <c r="F162" s="211"/>
      <c r="G162" s="212">
        <v>384</v>
      </c>
    </row>
    <row r="163" spans="1:7" ht="15" customHeight="1">
      <c r="A163" s="207">
        <v>63302</v>
      </c>
      <c r="B163" s="208" t="s">
        <v>1005</v>
      </c>
      <c r="C163" s="209" t="s">
        <v>1009</v>
      </c>
      <c r="D163" s="210"/>
      <c r="E163" s="211">
        <v>144</v>
      </c>
      <c r="F163" s="211"/>
      <c r="G163" s="212">
        <v>144</v>
      </c>
    </row>
    <row r="164" spans="1:7" ht="15" customHeight="1">
      <c r="A164" s="207">
        <v>63470</v>
      </c>
      <c r="B164" s="208" t="s">
        <v>1005</v>
      </c>
      <c r="C164" s="209" t="s">
        <v>1011</v>
      </c>
      <c r="D164" s="210"/>
      <c r="E164" s="211">
        <v>768</v>
      </c>
      <c r="F164" s="211"/>
      <c r="G164" s="212">
        <v>768</v>
      </c>
    </row>
    <row r="165" spans="1:7" ht="15" customHeight="1">
      <c r="A165" s="207">
        <v>63594</v>
      </c>
      <c r="B165" s="208" t="s">
        <v>1005</v>
      </c>
      <c r="C165" s="209" t="s">
        <v>1013</v>
      </c>
      <c r="D165" s="210"/>
      <c r="E165" s="211">
        <v>576</v>
      </c>
      <c r="F165" s="211"/>
      <c r="G165" s="212">
        <v>288</v>
      </c>
    </row>
    <row r="166" spans="1:7" ht="15" customHeight="1">
      <c r="A166" s="207">
        <v>63401</v>
      </c>
      <c r="B166" s="208" t="s">
        <v>1005</v>
      </c>
      <c r="C166" s="209" t="s">
        <v>1010</v>
      </c>
      <c r="D166" s="210"/>
      <c r="E166" s="211">
        <v>768</v>
      </c>
      <c r="F166" s="211"/>
      <c r="G166" s="212">
        <v>768</v>
      </c>
    </row>
    <row r="167" spans="1:7" ht="15" customHeight="1">
      <c r="A167" s="207">
        <v>88564</v>
      </c>
      <c r="B167" s="208" t="s">
        <v>258</v>
      </c>
      <c r="C167" s="209" t="s">
        <v>940</v>
      </c>
      <c r="D167" s="210"/>
      <c r="E167" s="211"/>
      <c r="F167" s="211">
        <v>100</v>
      </c>
      <c r="G167" s="212">
        <v>100</v>
      </c>
    </row>
    <row r="168" spans="1:7" ht="15" customHeight="1">
      <c r="A168" s="207">
        <v>88001</v>
      </c>
      <c r="B168" s="208" t="s">
        <v>258</v>
      </c>
      <c r="C168" s="209" t="s">
        <v>258</v>
      </c>
      <c r="D168" s="210"/>
      <c r="E168" s="211">
        <v>832</v>
      </c>
      <c r="F168" s="211">
        <v>200</v>
      </c>
      <c r="G168" s="212">
        <v>1032</v>
      </c>
    </row>
    <row r="169" spans="1:7" ht="15" customHeight="1">
      <c r="A169" s="207">
        <v>68001</v>
      </c>
      <c r="B169" s="208" t="s">
        <v>1027</v>
      </c>
      <c r="C169" s="209" t="s">
        <v>1032</v>
      </c>
      <c r="D169" s="210"/>
      <c r="E169" s="211"/>
      <c r="F169" s="211">
        <v>650</v>
      </c>
      <c r="G169" s="212">
        <v>650</v>
      </c>
    </row>
    <row r="170" spans="1:7" ht="15" customHeight="1">
      <c r="A170" s="207">
        <v>70702</v>
      </c>
      <c r="B170" s="208" t="s">
        <v>585</v>
      </c>
      <c r="C170" s="209" t="s">
        <v>1114</v>
      </c>
      <c r="D170" s="210"/>
      <c r="E170" s="211">
        <v>224</v>
      </c>
      <c r="F170" s="211"/>
      <c r="G170" s="212">
        <v>224</v>
      </c>
    </row>
    <row r="171" spans="1:7" ht="15" customHeight="1">
      <c r="A171" s="207">
        <v>70110</v>
      </c>
      <c r="B171" s="208" t="s">
        <v>585</v>
      </c>
      <c r="C171" s="209" t="s">
        <v>381</v>
      </c>
      <c r="D171" s="210">
        <v>180</v>
      </c>
      <c r="E171" s="211">
        <v>156</v>
      </c>
      <c r="F171" s="211"/>
      <c r="G171" s="212">
        <v>336</v>
      </c>
    </row>
    <row r="172" spans="1:7" ht="15" customHeight="1">
      <c r="A172" s="207">
        <v>70124</v>
      </c>
      <c r="B172" s="208" t="s">
        <v>585</v>
      </c>
      <c r="C172" s="209" t="s">
        <v>1099</v>
      </c>
      <c r="D172" s="210">
        <v>224</v>
      </c>
      <c r="E172" s="211">
        <v>224</v>
      </c>
      <c r="F172" s="211">
        <v>50</v>
      </c>
      <c r="G172" s="212">
        <v>498</v>
      </c>
    </row>
    <row r="173" spans="1:7" ht="15" customHeight="1">
      <c r="A173" s="207">
        <v>70215</v>
      </c>
      <c r="B173" s="208" t="s">
        <v>585</v>
      </c>
      <c r="C173" s="209" t="s">
        <v>1102</v>
      </c>
      <c r="D173" s="210"/>
      <c r="E173" s="211">
        <v>784</v>
      </c>
      <c r="F173" s="211"/>
      <c r="G173" s="212">
        <v>784</v>
      </c>
    </row>
    <row r="174" spans="1:7" ht="15" customHeight="1">
      <c r="A174" s="207">
        <v>70235</v>
      </c>
      <c r="B174" s="208" t="s">
        <v>585</v>
      </c>
      <c r="C174" s="209" t="s">
        <v>1105</v>
      </c>
      <c r="D174" s="210"/>
      <c r="E174" s="211">
        <v>224</v>
      </c>
      <c r="F174" s="211"/>
      <c r="G174" s="212">
        <v>224</v>
      </c>
    </row>
    <row r="175" spans="1:7" ht="15" customHeight="1">
      <c r="A175" s="207">
        <v>70265</v>
      </c>
      <c r="B175" s="208" t="s">
        <v>585</v>
      </c>
      <c r="C175" s="209" t="s">
        <v>1106</v>
      </c>
      <c r="D175" s="210">
        <v>450</v>
      </c>
      <c r="E175" s="211">
        <v>336</v>
      </c>
      <c r="F175" s="211"/>
      <c r="G175" s="212">
        <v>786</v>
      </c>
    </row>
    <row r="176" spans="1:7" ht="15" customHeight="1">
      <c r="A176" s="207">
        <v>70400</v>
      </c>
      <c r="B176" s="208" t="s">
        <v>585</v>
      </c>
      <c r="C176" s="209" t="s">
        <v>234</v>
      </c>
      <c r="D176" s="210">
        <v>270</v>
      </c>
      <c r="E176" s="211">
        <v>336</v>
      </c>
      <c r="F176" s="211">
        <v>80</v>
      </c>
      <c r="G176" s="212">
        <v>686</v>
      </c>
    </row>
    <row r="177" spans="1:7" ht="15" customHeight="1">
      <c r="A177" s="207">
        <v>70429</v>
      </c>
      <c r="B177" s="208" t="s">
        <v>585</v>
      </c>
      <c r="C177" s="209" t="s">
        <v>1108</v>
      </c>
      <c r="D177" s="210">
        <v>450</v>
      </c>
      <c r="E177" s="211">
        <v>224</v>
      </c>
      <c r="F177" s="211">
        <v>100</v>
      </c>
      <c r="G177" s="212">
        <v>774</v>
      </c>
    </row>
    <row r="178" spans="1:7" ht="15" customHeight="1">
      <c r="A178" s="207">
        <v>70473</v>
      </c>
      <c r="B178" s="208" t="s">
        <v>585</v>
      </c>
      <c r="C178" s="209" t="s">
        <v>1109</v>
      </c>
      <c r="D178" s="210">
        <v>480</v>
      </c>
      <c r="E178" s="211">
        <v>224</v>
      </c>
      <c r="F178" s="211"/>
      <c r="G178" s="212">
        <v>704</v>
      </c>
    </row>
    <row r="179" spans="1:7" ht="15" customHeight="1">
      <c r="A179" s="207">
        <v>70508</v>
      </c>
      <c r="B179" s="208" t="s">
        <v>585</v>
      </c>
      <c r="C179" s="209" t="s">
        <v>1110</v>
      </c>
      <c r="D179" s="210">
        <v>225</v>
      </c>
      <c r="E179" s="211">
        <v>448</v>
      </c>
      <c r="F179" s="211"/>
      <c r="G179" s="212">
        <v>673</v>
      </c>
    </row>
    <row r="180" spans="1:7" ht="15" customHeight="1">
      <c r="A180" s="207">
        <v>70418</v>
      </c>
      <c r="B180" s="208" t="s">
        <v>585</v>
      </c>
      <c r="C180" s="209" t="s">
        <v>1107</v>
      </c>
      <c r="D180" s="210"/>
      <c r="E180" s="211">
        <v>448</v>
      </c>
      <c r="F180" s="211"/>
      <c r="G180" s="212">
        <v>448</v>
      </c>
    </row>
    <row r="181" spans="1:7" ht="15" customHeight="1">
      <c r="A181" s="207">
        <v>70670</v>
      </c>
      <c r="B181" s="208" t="s">
        <v>585</v>
      </c>
      <c r="C181" s="209" t="s">
        <v>1112</v>
      </c>
      <c r="D181" s="210">
        <v>230</v>
      </c>
      <c r="E181" s="211">
        <v>224</v>
      </c>
      <c r="F181" s="211"/>
      <c r="G181" s="212">
        <v>454</v>
      </c>
    </row>
    <row r="182" spans="1:7" ht="15" customHeight="1">
      <c r="A182" s="207">
        <v>70678</v>
      </c>
      <c r="B182" s="208" t="s">
        <v>585</v>
      </c>
      <c r="C182" s="209" t="s">
        <v>1113</v>
      </c>
      <c r="D182" s="210">
        <v>450</v>
      </c>
      <c r="E182" s="211">
        <v>328</v>
      </c>
      <c r="F182" s="211">
        <v>250</v>
      </c>
      <c r="G182" s="212">
        <v>1028</v>
      </c>
    </row>
    <row r="183" spans="1:7" ht="15" customHeight="1">
      <c r="A183" s="207">
        <v>70702</v>
      </c>
      <c r="B183" s="208" t="s">
        <v>585</v>
      </c>
      <c r="C183" s="209" t="s">
        <v>1114</v>
      </c>
      <c r="D183" s="210">
        <v>250</v>
      </c>
      <c r="E183" s="211"/>
      <c r="F183" s="211"/>
      <c r="G183" s="212">
        <v>250</v>
      </c>
    </row>
    <row r="184" spans="1:7" ht="15" customHeight="1">
      <c r="A184" s="207">
        <v>70708</v>
      </c>
      <c r="B184" s="208" t="s">
        <v>585</v>
      </c>
      <c r="C184" s="209" t="s">
        <v>1115</v>
      </c>
      <c r="D184" s="210">
        <v>315</v>
      </c>
      <c r="E184" s="211">
        <v>864</v>
      </c>
      <c r="F184" s="211">
        <v>600</v>
      </c>
      <c r="G184" s="212">
        <v>1779</v>
      </c>
    </row>
    <row r="185" spans="1:7" ht="15" customHeight="1">
      <c r="A185" s="207">
        <v>70713</v>
      </c>
      <c r="B185" s="208" t="s">
        <v>585</v>
      </c>
      <c r="C185" s="209" t="s">
        <v>1116</v>
      </c>
      <c r="D185" s="210">
        <v>450</v>
      </c>
      <c r="E185" s="211">
        <v>448</v>
      </c>
      <c r="F185" s="211">
        <v>196</v>
      </c>
      <c r="G185" s="212">
        <v>1094</v>
      </c>
    </row>
    <row r="186" spans="1:7" ht="15" customHeight="1">
      <c r="A186" s="207">
        <v>70717</v>
      </c>
      <c r="B186" s="208" t="s">
        <v>585</v>
      </c>
      <c r="C186" s="209" t="s">
        <v>265</v>
      </c>
      <c r="D186" s="210">
        <v>250</v>
      </c>
      <c r="E186" s="211">
        <v>448</v>
      </c>
      <c r="F186" s="211"/>
      <c r="G186" s="212">
        <v>698</v>
      </c>
    </row>
    <row r="187" spans="1:7" ht="15" customHeight="1">
      <c r="A187" s="207">
        <v>70742</v>
      </c>
      <c r="B187" s="208" t="s">
        <v>585</v>
      </c>
      <c r="C187" s="209" t="s">
        <v>1117</v>
      </c>
      <c r="D187" s="210"/>
      <c r="E187" s="211">
        <v>224</v>
      </c>
      <c r="F187" s="211"/>
      <c r="G187" s="212">
        <v>224</v>
      </c>
    </row>
    <row r="188" spans="1:7" ht="15" customHeight="1">
      <c r="A188" s="207">
        <v>70001</v>
      </c>
      <c r="B188" s="208" t="s">
        <v>585</v>
      </c>
      <c r="C188" s="209" t="s">
        <v>1118</v>
      </c>
      <c r="D188" s="210">
        <v>550</v>
      </c>
      <c r="E188" s="211">
        <v>1064</v>
      </c>
      <c r="F188" s="211">
        <v>557</v>
      </c>
      <c r="G188" s="212">
        <v>2171</v>
      </c>
    </row>
    <row r="189" spans="1:7" ht="15" customHeight="1">
      <c r="A189" s="207">
        <v>70771</v>
      </c>
      <c r="B189" s="208" t="s">
        <v>585</v>
      </c>
      <c r="C189" s="209" t="s">
        <v>585</v>
      </c>
      <c r="D189" s="210">
        <v>260</v>
      </c>
      <c r="E189" s="211">
        <v>112</v>
      </c>
      <c r="F189" s="211"/>
      <c r="G189" s="212">
        <v>372</v>
      </c>
    </row>
    <row r="190" spans="1:7" ht="15" customHeight="1">
      <c r="A190" s="207">
        <v>70820</v>
      </c>
      <c r="B190" s="208" t="s">
        <v>585</v>
      </c>
      <c r="C190" s="209" t="s">
        <v>1119</v>
      </c>
      <c r="D190" s="210"/>
      <c r="E190" s="211">
        <v>432</v>
      </c>
      <c r="F190" s="211">
        <v>100</v>
      </c>
      <c r="G190" s="212">
        <v>532</v>
      </c>
    </row>
    <row r="191" spans="1:7" ht="15" customHeight="1">
      <c r="A191" s="207">
        <v>76036</v>
      </c>
      <c r="B191" s="208" t="s">
        <v>1167</v>
      </c>
      <c r="C191" s="209" t="s">
        <v>1169</v>
      </c>
      <c r="D191" s="210"/>
      <c r="E191" s="211">
        <v>192</v>
      </c>
      <c r="F191" s="211">
        <v>50</v>
      </c>
      <c r="G191" s="212">
        <v>242</v>
      </c>
    </row>
    <row r="192" spans="1:7" ht="15" customHeight="1">
      <c r="A192" s="207">
        <v>76041</v>
      </c>
      <c r="B192" s="208" t="s">
        <v>1167</v>
      </c>
      <c r="C192" s="209" t="s">
        <v>1170</v>
      </c>
      <c r="D192" s="210"/>
      <c r="E192" s="211">
        <v>221</v>
      </c>
      <c r="F192" s="211">
        <v>60</v>
      </c>
      <c r="G192" s="212">
        <v>281</v>
      </c>
    </row>
    <row r="193" spans="1:7" ht="15" customHeight="1">
      <c r="A193" s="207">
        <v>76054</v>
      </c>
      <c r="B193" s="208" t="s">
        <v>1167</v>
      </c>
      <c r="C193" s="209" t="s">
        <v>183</v>
      </c>
      <c r="D193" s="210"/>
      <c r="E193" s="211">
        <v>192</v>
      </c>
      <c r="F193" s="211"/>
      <c r="G193" s="212">
        <v>192</v>
      </c>
    </row>
    <row r="194" spans="1:7" ht="15" customHeight="1">
      <c r="A194" s="207">
        <v>76100</v>
      </c>
      <c r="B194" s="208" t="s">
        <v>1167</v>
      </c>
      <c r="C194" s="209" t="s">
        <v>190</v>
      </c>
      <c r="D194" s="210"/>
      <c r="E194" s="211">
        <v>72</v>
      </c>
      <c r="F194" s="211"/>
      <c r="G194" s="212">
        <v>72</v>
      </c>
    </row>
    <row r="195" spans="1:7" ht="15" customHeight="1">
      <c r="A195" s="207">
        <v>76109</v>
      </c>
      <c r="B195" s="208" t="s">
        <v>1167</v>
      </c>
      <c r="C195" s="209" t="s">
        <v>1171</v>
      </c>
      <c r="D195" s="210">
        <v>90</v>
      </c>
      <c r="E195" s="211">
        <v>3264</v>
      </c>
      <c r="F195" s="211">
        <v>1232</v>
      </c>
      <c r="G195" s="212">
        <v>4586</v>
      </c>
    </row>
    <row r="196" spans="1:7" ht="15" customHeight="1">
      <c r="A196" s="207">
        <v>76111</v>
      </c>
      <c r="B196" s="208" t="s">
        <v>1167</v>
      </c>
      <c r="C196" s="209" t="s">
        <v>1172</v>
      </c>
      <c r="D196" s="210"/>
      <c r="E196" s="211">
        <v>528</v>
      </c>
      <c r="F196" s="211">
        <v>300</v>
      </c>
      <c r="G196" s="212">
        <v>828</v>
      </c>
    </row>
    <row r="197" spans="1:7" ht="15" customHeight="1">
      <c r="A197" s="207">
        <v>76113</v>
      </c>
      <c r="B197" s="208" t="s">
        <v>1167</v>
      </c>
      <c r="C197" s="209" t="s">
        <v>1173</v>
      </c>
      <c r="D197" s="210"/>
      <c r="E197" s="211"/>
      <c r="F197" s="211">
        <v>100</v>
      </c>
      <c r="G197" s="212">
        <v>100</v>
      </c>
    </row>
    <row r="198" spans="1:7" ht="15" customHeight="1">
      <c r="A198" s="207">
        <v>76122</v>
      </c>
      <c r="B198" s="208" t="s">
        <v>1167</v>
      </c>
      <c r="C198" s="209" t="s">
        <v>1174</v>
      </c>
      <c r="D198" s="210"/>
      <c r="E198" s="211">
        <v>185</v>
      </c>
      <c r="F198" s="211">
        <v>59</v>
      </c>
      <c r="G198" s="212">
        <v>244</v>
      </c>
    </row>
    <row r="199" spans="1:7" ht="15" customHeight="1">
      <c r="A199" s="207">
        <v>76001</v>
      </c>
      <c r="B199" s="208" t="s">
        <v>1167</v>
      </c>
      <c r="C199" s="209" t="s">
        <v>1175</v>
      </c>
      <c r="D199" s="210"/>
      <c r="E199" s="211">
        <v>1200</v>
      </c>
      <c r="F199" s="211">
        <v>2575</v>
      </c>
      <c r="G199" s="212">
        <v>3775</v>
      </c>
    </row>
    <row r="200" spans="1:7" ht="15" customHeight="1">
      <c r="A200" s="207">
        <v>76126</v>
      </c>
      <c r="B200" s="208" t="s">
        <v>1167</v>
      </c>
      <c r="C200" s="209" t="s">
        <v>1176</v>
      </c>
      <c r="D200" s="210"/>
      <c r="E200" s="211">
        <v>192</v>
      </c>
      <c r="F200" s="211"/>
      <c r="G200" s="212">
        <v>192</v>
      </c>
    </row>
    <row r="201" spans="1:7" ht="15" customHeight="1">
      <c r="A201" s="207">
        <v>76130</v>
      </c>
      <c r="B201" s="208" t="s">
        <v>1167</v>
      </c>
      <c r="C201" s="209" t="s">
        <v>306</v>
      </c>
      <c r="D201" s="210"/>
      <c r="E201" s="211">
        <v>384</v>
      </c>
      <c r="F201" s="211">
        <v>59</v>
      </c>
      <c r="G201" s="212">
        <v>443</v>
      </c>
    </row>
    <row r="202" spans="1:7" ht="15" customHeight="1">
      <c r="A202" s="207">
        <v>76233</v>
      </c>
      <c r="B202" s="208" t="s">
        <v>1167</v>
      </c>
      <c r="C202" s="209" t="s">
        <v>1178</v>
      </c>
      <c r="D202" s="210"/>
      <c r="E202" s="211">
        <v>174</v>
      </c>
      <c r="F202" s="211"/>
      <c r="G202" s="212">
        <v>174</v>
      </c>
    </row>
    <row r="203" spans="1:7" ht="15" customHeight="1">
      <c r="A203" s="207">
        <v>76250</v>
      </c>
      <c r="B203" s="208" t="s">
        <v>1167</v>
      </c>
      <c r="C203" s="209" t="s">
        <v>1182</v>
      </c>
      <c r="D203" s="210"/>
      <c r="E203" s="211">
        <v>191</v>
      </c>
      <c r="F203" s="211"/>
      <c r="G203" s="212">
        <v>191</v>
      </c>
    </row>
    <row r="204" spans="1:7" ht="15" customHeight="1">
      <c r="A204" s="207">
        <v>76248</v>
      </c>
      <c r="B204" s="208" t="s">
        <v>1167</v>
      </c>
      <c r="C204" s="209" t="s">
        <v>1181</v>
      </c>
      <c r="D204" s="210"/>
      <c r="E204" s="211"/>
      <c r="F204" s="211">
        <v>225</v>
      </c>
      <c r="G204" s="212">
        <v>225</v>
      </c>
    </row>
    <row r="205" spans="1:7" ht="15" customHeight="1">
      <c r="A205" s="207">
        <v>76275</v>
      </c>
      <c r="B205" s="208" t="s">
        <v>1167</v>
      </c>
      <c r="C205" s="209" t="s">
        <v>1183</v>
      </c>
      <c r="D205" s="210"/>
      <c r="E205" s="211">
        <v>192</v>
      </c>
      <c r="F205" s="211"/>
      <c r="G205" s="212">
        <v>192</v>
      </c>
    </row>
    <row r="206" spans="1:7" ht="15" customHeight="1">
      <c r="A206" s="207">
        <v>76318</v>
      </c>
      <c r="B206" s="208" t="s">
        <v>1167</v>
      </c>
      <c r="C206" s="209" t="s">
        <v>1185</v>
      </c>
      <c r="D206" s="210"/>
      <c r="E206" s="211">
        <v>526</v>
      </c>
      <c r="F206" s="211"/>
      <c r="G206" s="212">
        <v>526</v>
      </c>
    </row>
    <row r="207" spans="1:7" ht="15" customHeight="1">
      <c r="A207" s="207">
        <v>76364</v>
      </c>
      <c r="B207" s="208" t="s">
        <v>1167</v>
      </c>
      <c r="C207" s="209" t="s">
        <v>1186</v>
      </c>
      <c r="D207" s="210">
        <v>0</v>
      </c>
      <c r="E207" s="211">
        <v>527</v>
      </c>
      <c r="F207" s="211">
        <v>55</v>
      </c>
      <c r="G207" s="212">
        <v>582</v>
      </c>
    </row>
    <row r="208" spans="1:7" ht="15" customHeight="1">
      <c r="A208" s="207">
        <v>76400</v>
      </c>
      <c r="B208" s="208" t="s">
        <v>1167</v>
      </c>
      <c r="C208" s="209" t="s">
        <v>234</v>
      </c>
      <c r="D208" s="210"/>
      <c r="E208" s="211"/>
      <c r="F208" s="211">
        <v>120</v>
      </c>
      <c r="G208" s="212">
        <v>120</v>
      </c>
    </row>
    <row r="209" spans="1:7" ht="15" customHeight="1">
      <c r="A209" s="207">
        <v>76563</v>
      </c>
      <c r="B209" s="208" t="s">
        <v>1167</v>
      </c>
      <c r="C209" s="209" t="s">
        <v>1190</v>
      </c>
      <c r="D209" s="210"/>
      <c r="E209" s="211">
        <v>144</v>
      </c>
      <c r="F209" s="211">
        <v>180</v>
      </c>
      <c r="G209" s="212">
        <v>324</v>
      </c>
    </row>
    <row r="210" spans="1:7" ht="15" customHeight="1">
      <c r="A210" s="207">
        <v>76606</v>
      </c>
      <c r="B210" s="208" t="s">
        <v>1167</v>
      </c>
      <c r="C210" s="209" t="s">
        <v>896</v>
      </c>
      <c r="D210" s="210"/>
      <c r="E210" s="211">
        <v>192</v>
      </c>
      <c r="F210" s="211"/>
      <c r="G210" s="212">
        <v>192</v>
      </c>
    </row>
    <row r="211" spans="1:7" ht="15" customHeight="1">
      <c r="A211" s="207">
        <v>76616</v>
      </c>
      <c r="B211" s="208" t="s">
        <v>1167</v>
      </c>
      <c r="C211" s="209" t="s">
        <v>1191</v>
      </c>
      <c r="D211" s="210"/>
      <c r="E211" s="211"/>
      <c r="F211" s="211">
        <v>53</v>
      </c>
      <c r="G211" s="212">
        <v>53</v>
      </c>
    </row>
    <row r="212" spans="1:7" ht="15" customHeight="1">
      <c r="A212" s="207">
        <v>76622</v>
      </c>
      <c r="B212" s="208" t="s">
        <v>1167</v>
      </c>
      <c r="C212" s="209" t="s">
        <v>1192</v>
      </c>
      <c r="D212" s="210"/>
      <c r="E212" s="211">
        <v>192</v>
      </c>
      <c r="F212" s="211"/>
      <c r="G212" s="212">
        <v>192</v>
      </c>
    </row>
    <row r="213" spans="1:7" ht="15" customHeight="1">
      <c r="A213" s="207">
        <v>76736</v>
      </c>
      <c r="B213" s="208" t="s">
        <v>1167</v>
      </c>
      <c r="C213" s="209" t="s">
        <v>1193</v>
      </c>
      <c r="D213" s="210"/>
      <c r="E213" s="211">
        <v>192</v>
      </c>
      <c r="F213" s="211"/>
      <c r="G213" s="212">
        <v>192</v>
      </c>
    </row>
    <row r="214" spans="1:7" ht="15" customHeight="1">
      <c r="A214" s="207">
        <v>76828</v>
      </c>
      <c r="B214" s="208" t="s">
        <v>1167</v>
      </c>
      <c r="C214" s="209" t="s">
        <v>1195</v>
      </c>
      <c r="D214" s="210"/>
      <c r="E214" s="211">
        <v>192</v>
      </c>
      <c r="F214" s="211">
        <v>58</v>
      </c>
      <c r="G214" s="212">
        <v>250</v>
      </c>
    </row>
    <row r="215" spans="1:7" ht="15" customHeight="1">
      <c r="A215" s="207">
        <v>76834</v>
      </c>
      <c r="B215" s="208" t="s">
        <v>1167</v>
      </c>
      <c r="C215" s="209" t="s">
        <v>1196</v>
      </c>
      <c r="D215" s="210"/>
      <c r="E215" s="211">
        <v>336</v>
      </c>
      <c r="F215" s="211">
        <v>200</v>
      </c>
      <c r="G215" s="212">
        <v>536</v>
      </c>
    </row>
    <row r="216" spans="1:7" ht="15" customHeight="1">
      <c r="A216" s="207">
        <v>76869</v>
      </c>
      <c r="B216" s="208" t="s">
        <v>1167</v>
      </c>
      <c r="C216" s="209" t="s">
        <v>1199</v>
      </c>
      <c r="D216" s="210"/>
      <c r="E216" s="211"/>
      <c r="F216" s="211">
        <v>54</v>
      </c>
      <c r="G216" s="212">
        <v>54</v>
      </c>
    </row>
    <row r="217" spans="1:7" ht="15" customHeight="1">
      <c r="A217" s="207">
        <v>76890</v>
      </c>
      <c r="B217" s="208" t="s">
        <v>1167</v>
      </c>
      <c r="C217" s="209" t="s">
        <v>1200</v>
      </c>
      <c r="D217" s="210"/>
      <c r="E217" s="211">
        <v>120</v>
      </c>
      <c r="F217" s="211">
        <v>56</v>
      </c>
      <c r="G217" s="212">
        <v>176</v>
      </c>
    </row>
    <row r="218" spans="1:7" ht="15" customHeight="1">
      <c r="A218" s="207">
        <v>76892</v>
      </c>
      <c r="B218" s="208" t="s">
        <v>1167</v>
      </c>
      <c r="C218" s="209" t="s">
        <v>1201</v>
      </c>
      <c r="D218" s="210"/>
      <c r="E218" s="211">
        <v>576</v>
      </c>
      <c r="F218" s="211"/>
      <c r="G218" s="212">
        <v>576</v>
      </c>
    </row>
    <row r="219" spans="1:7" ht="15" customHeight="1" thickBot="1">
      <c r="A219" s="213">
        <v>76895</v>
      </c>
      <c r="B219" s="214" t="s">
        <v>1167</v>
      </c>
      <c r="C219" s="215" t="s">
        <v>1202</v>
      </c>
      <c r="D219" s="216"/>
      <c r="E219" s="217">
        <v>192</v>
      </c>
      <c r="F219" s="217">
        <v>171</v>
      </c>
      <c r="G219" s="218">
        <v>363</v>
      </c>
    </row>
    <row r="220" spans="1:7" ht="15" customHeight="1" thickBot="1">
      <c r="A220" s="39"/>
      <c r="B220" s="40"/>
      <c r="C220" s="219" t="s">
        <v>1240</v>
      </c>
      <c r="D220" s="220">
        <v>35122</v>
      </c>
      <c r="E220" s="221">
        <v>68180</v>
      </c>
      <c r="F220" s="221">
        <v>22382</v>
      </c>
      <c r="G220" s="222">
        <v>125684</v>
      </c>
    </row>
  </sheetData>
  <sheetProtection password="CDB6" sheet="1" objects="1" scenarios="1"/>
  <mergeCells count="2">
    <mergeCell ref="A1:C1"/>
    <mergeCell ref="D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</dc:creator>
  <cp:keywords/>
  <dc:description/>
  <cp:lastModifiedBy>chormaza</cp:lastModifiedBy>
  <dcterms:created xsi:type="dcterms:W3CDTF">2009-10-04T18:15:24Z</dcterms:created>
  <dcterms:modified xsi:type="dcterms:W3CDTF">2010-02-19T17:03:02Z</dcterms:modified>
  <cp:category/>
  <cp:version/>
  <cp:contentType/>
  <cp:contentStatus/>
</cp:coreProperties>
</file>