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882" activeTab="0"/>
  </bookViews>
  <sheets>
    <sheet name="PLANTAS" sheetId="1" r:id="rId1"/>
    <sheet name="01AnaCostos" sheetId="2" r:id="rId2"/>
  </sheets>
  <definedNames>
    <definedName name="_xlnm.Print_Area" localSheetId="1">'01AnaCostos'!$C$121:$D$168</definedName>
  </definedNames>
  <calcPr fullCalcOnLoad="1"/>
</workbook>
</file>

<file path=xl/comments1.xml><?xml version="1.0" encoding="utf-8"?>
<comments xmlns="http://schemas.openxmlformats.org/spreadsheetml/2006/main">
  <authors>
    <author>LCarrillo</author>
  </authors>
  <commentList>
    <comment ref="E1" authorId="0">
      <text>
        <r>
          <rPr>
            <sz val="12"/>
            <color indexed="9"/>
            <rFont val="Tahoma"/>
            <family val="2"/>
          </rPr>
          <t>LCarrillo:</t>
        </r>
        <r>
          <rPr>
            <sz val="12"/>
            <rFont val="Tahoma"/>
            <family val="2"/>
          </rPr>
          <t>Escriba la vigencia.</t>
        </r>
      </text>
    </comment>
    <comment ref="G2" authorId="0">
      <text>
        <r>
          <rPr>
            <b/>
            <sz val="8"/>
            <color indexed="9"/>
            <rFont val="Tahoma"/>
            <family val="2"/>
          </rPr>
          <t xml:space="preserve">LCarrillo: </t>
        </r>
        <r>
          <rPr>
            <sz val="12"/>
            <rFont val="Tahoma"/>
            <family val="2"/>
          </rPr>
          <t>Nombre de la entidad territorial.</t>
        </r>
      </text>
    </comment>
    <comment ref="B6" authorId="0">
      <text>
        <r>
          <rPr>
            <b/>
            <sz val="8"/>
            <rFont val="Tahoma"/>
            <family val="2"/>
          </rPr>
          <t>LCarrillo: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6"/>
            <rFont val="Tahoma"/>
            <family val="2"/>
          </rPr>
          <t>Digite el Número de docentes  de aula por grado.</t>
        </r>
      </text>
    </comment>
    <comment ref="B83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16"/>
            <rFont val="Tahoma"/>
            <family val="2"/>
          </rPr>
          <t>Digite el Número de docentes  de aula más directivos docentes por grado.</t>
        </r>
      </text>
    </comment>
    <comment ref="C143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11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Digite las asinganiones básicas correspondientes al  personal administrativo.</t>
        </r>
      </text>
    </comment>
    <comment ref="B230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16"/>
            <rFont val="Tahoma"/>
            <family val="2"/>
          </rPr>
          <t>Digite el Número de  directivos docentes por cada grado.</t>
        </r>
      </text>
    </comment>
    <comment ref="B256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16"/>
            <rFont val="Tahoma"/>
            <family val="2"/>
          </rPr>
          <t>Digite el Número de docentes  de aula en cada grado.</t>
        </r>
      </text>
    </comment>
    <comment ref="E36" authorId="0">
      <text>
        <r>
          <rPr>
            <sz val="12"/>
            <color indexed="9"/>
            <rFont val="Tahoma"/>
            <family val="2"/>
          </rPr>
          <t>LCarrillo:</t>
        </r>
        <r>
          <rPr>
            <sz val="12"/>
            <rFont val="Tahoma"/>
            <family val="2"/>
          </rPr>
          <t>Escriba la vigencia.</t>
        </r>
      </text>
    </comment>
    <comment ref="F37" authorId="0">
      <text>
        <r>
          <rPr>
            <b/>
            <sz val="8"/>
            <color indexed="9"/>
            <rFont val="Tahoma"/>
            <family val="2"/>
          </rPr>
          <t xml:space="preserve">LCarrillo: </t>
        </r>
        <r>
          <rPr>
            <sz val="12"/>
            <rFont val="Tahoma"/>
            <family val="2"/>
          </rPr>
          <t>Nombre de la entidad territorial.</t>
        </r>
      </text>
    </comment>
    <comment ref="B41" authorId="0">
      <text>
        <r>
          <rPr>
            <b/>
            <sz val="8"/>
            <rFont val="Tahoma"/>
            <family val="2"/>
          </rPr>
          <t>LCarrillo: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6"/>
            <rFont val="Tahoma"/>
            <family val="2"/>
          </rPr>
          <t>Digite el Número de docentes  de aula por grado.</t>
        </r>
      </text>
    </comment>
    <comment ref="Z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11"/>
            <rFont val="Tahoma"/>
            <family val="2"/>
          </rPr>
          <t xml:space="preserve">
Número de supervisores por grado.</t>
        </r>
      </text>
    </comment>
    <comment ref="AB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Directores de Núcleo por grado.</t>
        </r>
      </text>
    </comment>
    <comment ref="AD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rectores de Normales superiores 
por grado.</t>
        </r>
      </text>
    </comment>
    <comment ref="AF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rectores por grado.</t>
        </r>
      </text>
    </comment>
    <comment ref="AH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rectores por grado.</t>
        </r>
      </text>
    </comment>
    <comment ref="AJ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vicerectores por grado.</t>
        </r>
      </text>
    </comment>
    <comment ref="AL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rectores de básica completa por grado.</t>
        </r>
      </text>
    </comment>
    <comment ref="AN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rviceectores académicos ITA por grado.</t>
        </r>
      </text>
    </comment>
    <comment ref="AP41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rectores de media con más de 600 estudiantes y Coordinadores por grado.</t>
        </r>
      </text>
    </comment>
    <comment ref="Z6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Número de docentes de preescolar con derecho a sobresueldo (en propiedad antes febrero /84) por grado.</t>
        </r>
      </text>
    </comment>
    <comment ref="B109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16"/>
            <rFont val="Tahoma"/>
            <family val="2"/>
          </rPr>
          <t>Digite el Número de docentes  de aula más directivos docentes por grado.</t>
        </r>
      </text>
    </comment>
    <comment ref="B143" authorId="0">
      <text>
        <r>
          <rPr>
            <b/>
            <sz val="11"/>
            <color indexed="9"/>
            <rFont val="Tahoma"/>
            <family val="2"/>
          </rPr>
          <t>LCarrillo:</t>
        </r>
        <r>
          <rPr>
            <sz val="11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Digite el número de personas por cada asignación básica.</t>
        </r>
      </text>
    </comment>
    <comment ref="H143" authorId="0">
      <text>
        <r>
          <rPr>
            <b/>
            <sz val="8"/>
            <color indexed="9"/>
            <rFont val="Tahoma"/>
            <family val="2"/>
          </rPr>
          <t>LCarrillo:</t>
        </r>
        <r>
          <rPr>
            <sz val="14"/>
            <rFont val="Tahoma"/>
            <family val="2"/>
          </rPr>
          <t xml:space="preserve">
Digite el número de personas por cada salario y porcentaje.</t>
        </r>
      </text>
    </comment>
  </commentList>
</comments>
</file>

<file path=xl/sharedStrings.xml><?xml version="1.0" encoding="utf-8"?>
<sst xmlns="http://schemas.openxmlformats.org/spreadsheetml/2006/main" count="858" uniqueCount="418">
  <si>
    <t xml:space="preserve">MINISTERIO DE EDUCACION </t>
  </si>
  <si>
    <t>CODIGOS</t>
  </si>
  <si>
    <t>DESCRIPCION</t>
  </si>
  <si>
    <t>01</t>
  </si>
  <si>
    <t>Sueldos</t>
  </si>
  <si>
    <t>03</t>
  </si>
  <si>
    <t>Incremento por Antigüedad</t>
  </si>
  <si>
    <t>1.1.1.</t>
  </si>
  <si>
    <t>SUELDOS PERSONAL DE NOMINA</t>
  </si>
  <si>
    <t>1.1.2.</t>
  </si>
  <si>
    <t>HORAS EXTRAS Y DIAS FESTIVOS</t>
  </si>
  <si>
    <t>1.1.3.</t>
  </si>
  <si>
    <t>INDEMNIZACION POR VACACIONES</t>
  </si>
  <si>
    <t>1.1.4.</t>
  </si>
  <si>
    <t>PRIMA TECNICA</t>
  </si>
  <si>
    <t>Subsidio o Prima de Alimentación</t>
  </si>
  <si>
    <t>02</t>
  </si>
  <si>
    <t>Auxilio de Transporte</t>
  </si>
  <si>
    <t>Bonificación por Servicios Prestados</t>
  </si>
  <si>
    <t>04</t>
  </si>
  <si>
    <t>Prima de Servicio</t>
  </si>
  <si>
    <t>Prima de Vacaciones</t>
  </si>
  <si>
    <t>Prima de Navidad</t>
  </si>
  <si>
    <t>Bonificación Especial de Recreación</t>
  </si>
  <si>
    <t>1.1.5.</t>
  </si>
  <si>
    <t>OTROS GASTOS POR SERVICIOS PERSONALES</t>
  </si>
  <si>
    <t>1.1.</t>
  </si>
  <si>
    <t>SERV. PERSONALES ASOC. A LA NOMINA</t>
  </si>
  <si>
    <t>CAJA DE COMPENSACION FAMILIAR</t>
  </si>
  <si>
    <t>APORTES CESANTIAS (Personal Admin)</t>
  </si>
  <si>
    <t>APORTES SALUD (Personal Admin)</t>
  </si>
  <si>
    <t>APORTES PENSION (Personal Admin)</t>
  </si>
  <si>
    <t>RIESGOS PROFESION. A.R.P. (Personal Admin.)</t>
  </si>
  <si>
    <t>1.3.1,</t>
  </si>
  <si>
    <t>CONTR.. INHEREN. A LA NOM. SEC. PRIVADO</t>
  </si>
  <si>
    <t>1.3.2.</t>
  </si>
  <si>
    <t>SERVICIO NAL DE APRENDIZAJE SENA</t>
  </si>
  <si>
    <t>INST. COL. DE BIENESTAR FAMILIAR ICBF</t>
  </si>
  <si>
    <t>ESC. INDUS. E INST. TECNICOS (Ley 21/82)</t>
  </si>
  <si>
    <t>ESC. SUPERIOR DE ADMIN. PUBLICA ESAP</t>
  </si>
  <si>
    <t>CONTR.. INHEREN. A LA NOM. SEC. PUBLICO</t>
  </si>
  <si>
    <t>1.3.</t>
  </si>
  <si>
    <t>TOTAL CONTRIBUCIONES INHERENTES A LA NOMINA</t>
  </si>
  <si>
    <t>1.</t>
  </si>
  <si>
    <t>2.1.3.</t>
  </si>
  <si>
    <t>DOTACION LEY 70/88</t>
  </si>
  <si>
    <t>Sobresueldos</t>
  </si>
  <si>
    <t>Auxilio de Movilización</t>
  </si>
  <si>
    <t>4.</t>
  </si>
  <si>
    <t>APORTES PATRONALES DEL PERSONAL DOCENTE (Sin situación de fondos)</t>
  </si>
  <si>
    <t>4.1.</t>
  </si>
  <si>
    <t xml:space="preserve">CESANTIAS </t>
  </si>
  <si>
    <t>4.2.</t>
  </si>
  <si>
    <t xml:space="preserve">PREVISION SOCIAL </t>
  </si>
  <si>
    <t>1.3.3.</t>
  </si>
  <si>
    <t>APORTES PATRONALES DE ADMINISTRATIVOS</t>
  </si>
  <si>
    <t>1.1.1.1.</t>
  </si>
  <si>
    <t>1.1.1.2.</t>
  </si>
  <si>
    <t>ADMINISTRACION GENERAL</t>
  </si>
  <si>
    <t>1.1.5.1.</t>
  </si>
  <si>
    <t>1.1.5.2.</t>
  </si>
  <si>
    <t>1.1.5.3.</t>
  </si>
  <si>
    <t>1.1.5.4.</t>
  </si>
  <si>
    <t>1.1.5.5.</t>
  </si>
  <si>
    <t>1.1.5.6.</t>
  </si>
  <si>
    <t>1.1.5.8.</t>
  </si>
  <si>
    <t>1.3.1.1.</t>
  </si>
  <si>
    <t>1.3.2.1.</t>
  </si>
  <si>
    <t>1.3.2.2.</t>
  </si>
  <si>
    <t>1.3.2.3.</t>
  </si>
  <si>
    <t>1.3.2.4.</t>
  </si>
  <si>
    <t>1.3.3.1.</t>
  </si>
  <si>
    <t>1.3.3.2.</t>
  </si>
  <si>
    <t>1.3.3.3.</t>
  </si>
  <si>
    <t>1.3.3.4.</t>
  </si>
  <si>
    <t>1.1.1.3.</t>
  </si>
  <si>
    <t>1.1.5.7.</t>
  </si>
  <si>
    <t>1.1.5.9.</t>
  </si>
  <si>
    <t>TOTAL</t>
  </si>
  <si>
    <t>aumento salario</t>
  </si>
  <si>
    <t>meses</t>
  </si>
  <si>
    <t>salario minimo</t>
  </si>
  <si>
    <t>tope alimenta</t>
  </si>
  <si>
    <t>prima de alimentacion</t>
  </si>
  <si>
    <t>GRADO</t>
  </si>
  <si>
    <t>Nº DE CARGOS</t>
  </si>
  <si>
    <t>PRIMA DE SERVICIO</t>
  </si>
  <si>
    <t>PRIMA DE VACACIONES</t>
  </si>
  <si>
    <t>PRIMA DE NAVIDAD</t>
  </si>
  <si>
    <t>OTRAS PRIMAS NO FACTOR SALARIAL</t>
  </si>
  <si>
    <t>BONIFICACION POR RECREACION</t>
  </si>
  <si>
    <t>SUBTOTAL SERVICIOS PERSONALES</t>
  </si>
  <si>
    <t>SENA</t>
  </si>
  <si>
    <t>ICBF</t>
  </si>
  <si>
    <t>ESCUELA E INSTITUTOS INDUSTRIALES Y TECNICAS</t>
  </si>
  <si>
    <t>ESAP</t>
  </si>
  <si>
    <t>SUBTOTAL CONTRIBUCION INHERENTES A LA NOMINA</t>
  </si>
  <si>
    <t>DOTACION LEY 70 DE 1989</t>
  </si>
  <si>
    <t>CESANTIAS</t>
  </si>
  <si>
    <t>PREVISION SOCIAL SALUD</t>
  </si>
  <si>
    <t>PREVISION SOCIAL PENSION</t>
  </si>
  <si>
    <t xml:space="preserve">ACCIDENTE DE TRABAJO Y RIESGO PROFESIONAL </t>
  </si>
  <si>
    <t>SUBTOTAL TRANSFERENCIAS LEY</t>
  </si>
  <si>
    <t>TOTAL SALARIO DEVENGADO EN EL AÑO</t>
  </si>
  <si>
    <t>NUMERO DE ADMINISTRATIVOS CON EL 50%</t>
  </si>
  <si>
    <t>NUMERO DE ADMINISTRATIVOS CON EL 40%</t>
  </si>
  <si>
    <t>tope transporte</t>
  </si>
  <si>
    <t xml:space="preserve">aux. de transporte </t>
  </si>
  <si>
    <t>tope bonificacion servicios</t>
  </si>
  <si>
    <t>dot, clima</t>
  </si>
  <si>
    <t>mujeres</t>
  </si>
  <si>
    <t>hombres</t>
  </si>
  <si>
    <t>05</t>
  </si>
  <si>
    <t>clima calida</t>
  </si>
  <si>
    <t>06</t>
  </si>
  <si>
    <t>clima frio</t>
  </si>
  <si>
    <t>07</t>
  </si>
  <si>
    <t>docentes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</si>
  <si>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</si>
  <si>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</si>
  <si>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</si>
  <si>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</si>
  <si>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</si>
  <si>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</si>
  <si>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</si>
  <si>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</si>
  <si>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</si>
  <si>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</si>
  <si>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</si>
  <si>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</si>
  <si>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</si>
  <si>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</si>
  <si>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</si>
  <si>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</si>
  <si>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</si>
  <si>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</si>
  <si>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BACHILLER </t>
  </si>
  <si>
    <t xml:space="preserve">PROF.TECN </t>
  </si>
  <si>
    <t xml:space="preserve">PROF.UNIV. </t>
  </si>
  <si>
    <t>salario mínimo</t>
  </si>
  <si>
    <t>INSTR.IV-C</t>
  </si>
  <si>
    <t>Nº DE PLAZAS</t>
  </si>
  <si>
    <t>PRIMA DE  NAVIDAD</t>
  </si>
  <si>
    <t>ESC. E INSTIT. INDUSTRIALES Y TECNICAS</t>
  </si>
  <si>
    <t>SUBTOTAL CONTRIB. INHER. A LA NOMINA</t>
  </si>
  <si>
    <t>SUBTOTAL DOTACION LEY 70 DE 1989</t>
  </si>
  <si>
    <t>TOTAL DEVENGADO EN EL AÑO</t>
  </si>
  <si>
    <t>INSTR.III-B</t>
  </si>
  <si>
    <t>prima de alimentación</t>
  </si>
  <si>
    <t>INSTR.I-II-A</t>
  </si>
  <si>
    <t>auxilio de movilización</t>
  </si>
  <si>
    <t>A</t>
  </si>
  <si>
    <t>B</t>
  </si>
  <si>
    <t>OP</t>
  </si>
  <si>
    <t>OS</t>
  </si>
  <si>
    <t>DO</t>
  </si>
  <si>
    <t>OS1</t>
  </si>
  <si>
    <t>TOTAL COSTOS SOBRESUELDOS DIRECTIVOS DOCENTES</t>
  </si>
  <si>
    <t>DOCENTES CON PRIMA EXTRAORDINARIA DEL 30% PRIMA DE CLIMA</t>
  </si>
  <si>
    <t>DOCENTES CON PRIAM EXTRAORDINARIA DEL 25% QUINQUENIO</t>
  </si>
  <si>
    <t>DOCENTES CON PRIMA EXTRAORDINARIA DEL 20% PRIMA MITAD AÑO</t>
  </si>
  <si>
    <t>DOCENTES CON PRIMA EXTRAORDINARIA DEL 10% PRIMA RURAL</t>
  </si>
  <si>
    <t>TOTAL DOCENTES CON PRIMA EXTRAORDINARIA EN %</t>
  </si>
  <si>
    <t>TOTAL COSTO DOCENTES CON PRIMAS EXTRAORDINARIAS EN %</t>
  </si>
  <si>
    <t>PRIMA TRABAJO $100.oo</t>
  </si>
  <si>
    <t>PRIMA DE GRADO $150.oo</t>
  </si>
  <si>
    <t>PRIMA DE POBLACION $360.oo</t>
  </si>
  <si>
    <t>PRIMA ESPECIAL $500.oo</t>
  </si>
  <si>
    <t>PRIMA DE EXCLUSIVIDAD $2100.oo</t>
  </si>
  <si>
    <t>PRIMA DE EXCLUSIVIDAD $2200.oo</t>
  </si>
  <si>
    <t>TOTAL DOCENTES CON PRIMAS EXTRAORDINARIAS EN % Y FIJAS</t>
  </si>
  <si>
    <t>ENTIDAD TERRITORIAL</t>
  </si>
  <si>
    <t>FINANCIADOS CON RECURSOS DEL Sistema General de Participaciones</t>
  </si>
  <si>
    <t>COSTO DE LOS DIRECTIVOS DOCENTES CON SOBRESUELDO DEL 40% Supervisores</t>
  </si>
  <si>
    <t>COSTO DE LOS DIRECTIVOS DOCENTES CON SOBRESUELDO DEL 35% Directores de Núcleo</t>
  </si>
  <si>
    <t>COSTO DE LOS DIRECTIVOS DOCENTES CON SOBRESUELDO DEL 25% Rectores de Básica Completa</t>
  </si>
  <si>
    <t xml:space="preserve">COSTO TOTAL    PERSONAL ADMINISTRATIVO  </t>
  </si>
  <si>
    <t>COSTO TOTAL (SISTEMA GENERAL DE PARTICIPACIONES)</t>
  </si>
  <si>
    <t>SUPERVISORES 40%</t>
  </si>
  <si>
    <t xml:space="preserve">TOTAL    PRESUPUESTO   </t>
  </si>
  <si>
    <t>SUBTOTAL  PRESTACION DE SERVICIOS</t>
  </si>
  <si>
    <t>SUBTOTAL   APORTES PATRONALES DOCENTES</t>
  </si>
  <si>
    <t>TOTAL APORTES PATRONALES</t>
  </si>
  <si>
    <t>PREVISION SOCIAL S.G.P.</t>
  </si>
  <si>
    <t>TOTAL Sistema General de Participaciones</t>
  </si>
  <si>
    <t xml:space="preserve">SUELDO </t>
  </si>
  <si>
    <t>SOBRESUELDO</t>
  </si>
  <si>
    <t xml:space="preserve">PRIMA DE ALIMENTACION </t>
  </si>
  <si>
    <t>AUXILIO DE TRANSPORTE</t>
  </si>
  <si>
    <t xml:space="preserve">AUXILIO DE TRANSPORTE </t>
  </si>
  <si>
    <t>PRIMA TÉCNICA</t>
  </si>
  <si>
    <t>INCREMENTO POR ANTIGÜEDAD</t>
  </si>
  <si>
    <t>SUELDOS</t>
  </si>
  <si>
    <t>MATRIZ</t>
  </si>
  <si>
    <t>VALOR PRIMA TECNICA</t>
  </si>
  <si>
    <t>ESCALA DE SUELDOS</t>
  </si>
  <si>
    <t>TOTAL ADMINISTRATIVOS</t>
  </si>
  <si>
    <t>PRIMAS EXTRAORDINARIAS</t>
  </si>
  <si>
    <t>ASIGNACIÓN BÁSICA MENSUAL</t>
  </si>
  <si>
    <t>GRADO/NIVEL SLARIAL</t>
  </si>
  <si>
    <t>1A</t>
  </si>
  <si>
    <t>1B</t>
  </si>
  <si>
    <t>1C</t>
  </si>
  <si>
    <t>1D</t>
  </si>
  <si>
    <t>2A</t>
  </si>
  <si>
    <t>2B</t>
  </si>
  <si>
    <t>2C</t>
  </si>
  <si>
    <t>2D</t>
  </si>
  <si>
    <t>DOCENTES DECRETO 2277/79</t>
  </si>
  <si>
    <t>LBCA</t>
  </si>
  <si>
    <t>SALARIO DE LOS DOCENTES DECRETO 1278/2002</t>
  </si>
  <si>
    <t>COSTO DE LOS DIRECTIVOS DOCENTES CON SOBRESUELDO DEL 20% Coordinadores</t>
  </si>
  <si>
    <t>Año</t>
  </si>
  <si>
    <t>Valor total de la cotización%</t>
  </si>
  <si>
    <t>Empleador%</t>
  </si>
  <si>
    <t>Docente%</t>
  </si>
  <si>
    <t>S G P</t>
  </si>
  <si>
    <t>M E N</t>
  </si>
  <si>
    <t>COSTO DE LOS DIRECTIVOS DOCENTES CON SOBRESUELDO DEL 30% Rectores institución educativa con educación Mecdia completa, con 600 o más alumnos.</t>
  </si>
  <si>
    <t>COSTO DE LOS DIRECTIVOS DOCENTES CON SOBRESUELDO DEL 25% Rectores institución educativa con Educación Básica completa.</t>
  </si>
  <si>
    <t>COSTO DE LOS DIRECTIVOS DOCENTES CON SOBRESUELDO DEL 20% Rectores institución educativa.</t>
  </si>
  <si>
    <t>COSTO DE LOS DIRECTIVOS DOCENTES CON SOBRESUELDO DEL 35%, Rectores de Escuela Normal Superior.</t>
  </si>
  <si>
    <t>COSTO DE LOS DIRECTIVOS DOCENTES CON SOBRESUELDO DEL 30%, Rectores de institución educativa con Preescolar, Básica y Media completas</t>
  </si>
  <si>
    <t>COSTO DE LOS DIRECTIVOS DOCENTES CON SOBRESUELDO DEL 10% Directores de Centro educativo Rural.</t>
  </si>
  <si>
    <t>SUBTOTAL APORTES PATRONALES S.G.P.</t>
  </si>
  <si>
    <t>APORTES PREVISION SOCIAL OTROS RECURSOS MEN</t>
  </si>
  <si>
    <t>SOBRESUELDOS DE LOS DIRECTIVOS DOCENTES DECRETO 1278/2002</t>
  </si>
  <si>
    <t>Aportes Patronales Previsión Social, Salud y Pensión Docentes</t>
  </si>
  <si>
    <t>Aportes Patronales Previsión Social, Salud y Pensión Administrativos</t>
  </si>
  <si>
    <t>Empleado%</t>
  </si>
  <si>
    <t>Cotización</t>
  </si>
  <si>
    <t>BONIFICACION POR SERVICIOS PRESTADOS</t>
  </si>
  <si>
    <t>VIGENCIA:</t>
  </si>
  <si>
    <t>AnaAdm2005</t>
  </si>
  <si>
    <t>ENTIDAD TERRITORIAL:</t>
  </si>
  <si>
    <t>GASTOS DEL PERSONAL DOCENTE DECRETO 1278/02</t>
  </si>
  <si>
    <t>COSTO TOTAL DEL PRESONAL DOCENTE DECRETO 1278/02</t>
  </si>
  <si>
    <t>MINISTERIO DE EDUCACION NACIONAL</t>
  </si>
  <si>
    <t>Primas Extraordinarias</t>
  </si>
  <si>
    <t>COSTO TOTAL  PERSONAL DOCENTE Y DIRECTIVO DOCENTE DECRETO 2277/79</t>
  </si>
  <si>
    <t>COSTO TOTAL  PERSONAL DOCENTE Y DIRECTIVO DOCENTE DECRETO 1278/02</t>
  </si>
  <si>
    <t>CARGOS</t>
  </si>
  <si>
    <t>DETALLE DEL PERSONAL DIRECTIVO DOCENTE DECRETO 1278/02</t>
  </si>
  <si>
    <t>TOTAL DIRECTIVOS</t>
  </si>
  <si>
    <t>DOCENTES DECRETO 1278/02</t>
  </si>
  <si>
    <t>NORMALISTAS SUPERIORES</t>
  </si>
  <si>
    <t>PROFESIONALES Y LICENCIADOS</t>
  </si>
  <si>
    <t>MAESTRÍAS Y DOCTORADOS</t>
  </si>
  <si>
    <t>OFICINA ASESORA DE PLANEACIÓN Y FINANZAS</t>
  </si>
  <si>
    <t>ESCALA 2004</t>
  </si>
  <si>
    <t>ESCALA 2003</t>
  </si>
  <si>
    <t>AnaDoc</t>
  </si>
  <si>
    <t>SOBRESUELDOS DE LOS DOCENTES Y DIRECTIVOS DOCENTES DECRETO 2277/79</t>
  </si>
  <si>
    <t>PRIMAS EXTRAORDINARIAS DE LOS DOCENTES DECRETO 2277/79</t>
  </si>
  <si>
    <t>PROYECCIÓN ANUAL</t>
  </si>
  <si>
    <t xml:space="preserve">VIGENCIA </t>
  </si>
  <si>
    <t>01AnaCostos</t>
  </si>
  <si>
    <t>SUBTOTAL DOCENTES Dec. 2277/79</t>
  </si>
  <si>
    <t>SUBTOTAL DIRECTIVOS DOCENTES Dec. 2277/79</t>
  </si>
  <si>
    <t>TOTAL PLANTA DOCENTE Dec. 2277/79</t>
  </si>
  <si>
    <t>ESCALA 2005</t>
  </si>
  <si>
    <t>COSTO DE LOS DIRECTIVOS DOCENTES CON SOBRESUELDO DEL 35% Rectores de Normal Superior</t>
  </si>
  <si>
    <t>COSTO DE LOS DIRECTIVOS DOCENTES CON SOBRESUELDO DEL 30% Rectores Básica y media completas</t>
  </si>
  <si>
    <t xml:space="preserve">COSTO DE LOS DIRECTIVOS DOCENTES CON SOBRESUELDO DEL 20% Rectores de media completa &lt; 600 alumnos </t>
  </si>
  <si>
    <t>COSTO DE LOS DIRECTIVOS DOCENTES CON SOBRESUELDO DEL 25% Vicerectores de Normales Superiores e INEM</t>
  </si>
  <si>
    <t>COSTO DE LOS DIRECTIVOS DOCENTES CON SOBRESUELDO DEL 20% Vicerectores de los ITA</t>
  </si>
  <si>
    <t>COSTO DE LOS DIRECTIVOS DOCENTES CON SOBRESUELDO DEL 20% Coordinadores de Normales Superiores y Coordinadores de est. Educ con básica secundaria y media completas</t>
  </si>
  <si>
    <t>COSTO DE LOS DIRECTIVOS DOCENTES CON SOBRESUELDO DEL 10% Directores rurales con básica primaria mínimo 4 grupos</t>
  </si>
  <si>
    <t>COSTO TOTAL DOCENTES CON PRIMAS EXTRAORDINARIAS FIJAS</t>
  </si>
  <si>
    <t>DOCENTES PREESCOLAR 15% NOMBR ANTES DEL 23/02/84</t>
  </si>
  <si>
    <t>TOTAL   DE DIRECTIVOS DOCENTES</t>
  </si>
  <si>
    <t>Nº DE Supervisores   40%</t>
  </si>
  <si>
    <t>Nº DE Directores de Núcleo   35%</t>
  </si>
  <si>
    <t>Nº DE Rectores de Normales Superiores   35%</t>
  </si>
  <si>
    <t xml:space="preserve">Nº DE Rectores Básica y media completas  30% </t>
  </si>
  <si>
    <t xml:space="preserve">Nº DE Rectores Media completa con más de 600 Alumnos  30% </t>
  </si>
  <si>
    <t xml:space="preserve">Nº DE Vicerectores de Normales Superiores e INEM  25% </t>
  </si>
  <si>
    <t xml:space="preserve">Nº DE Rectores de Básica Completa  25% </t>
  </si>
  <si>
    <t xml:space="preserve">Nº DE Vicerectores Académicos de los ITA  20% </t>
  </si>
  <si>
    <t xml:space="preserve">Nº DE Rectores de media completa &lt; 600 alumnos  SOBRESUELDO DEL 20% </t>
  </si>
  <si>
    <t>Nº DE Coordinadores de Normales Superiores y Coordinadores de est. Educ con básica secundaria y media completas CON SOBRESUELDO DEL 20%</t>
  </si>
  <si>
    <t>Nº DE Directores rurales con básica primaria mínimo 4 grupos  CON SOBRESUELDO DEL 10%</t>
  </si>
  <si>
    <t>Nº DE  DOCENTES CON PRIMA EXTRAORDINARIA DEL 50% DECENIO</t>
  </si>
  <si>
    <t>COSTO DOCENTES CON PRIMA EXTRAORDINARIA DEL 50% DECENIO</t>
  </si>
  <si>
    <t>Nº DE  DOCENTES CON PRIMA EXTRAORDINARIA DEL 30% PRIMA DE CLIMA</t>
  </si>
  <si>
    <t>Nº DE  DOCENTES CON PRIAM EXTRAORDINARIA DEL 25% QUINQUENIO</t>
  </si>
  <si>
    <t>Nº DE  DOCENTES CON PRIMA EXTRAORDINARIA DEL 20% PRIMA MITAD AÑO</t>
  </si>
  <si>
    <t>Nº DE DOCENTES CON PRIMA EXTRAORDINARIA DEL 10% PRIMA RURAL</t>
  </si>
  <si>
    <t>Nº DE DOCENTES PRIMA TRABAJO $100.oo</t>
  </si>
  <si>
    <t>Nº DE DOCENTES PRIMA DE GRADO $150.oo</t>
  </si>
  <si>
    <t>Nº DE DOCENTES PRIMA DE POBLACION $360.oo</t>
  </si>
  <si>
    <t>Nº DE DOCENTES PRIMA ESPECIAL $500.oo</t>
  </si>
  <si>
    <t>Nº DE DOCENTES PRIMA DE EXCLUSIVIDAD $2100.oo</t>
  </si>
  <si>
    <t>Nº DE DOCENTES PRIMA DE EXCLUSIVIDAD $2200.oo</t>
  </si>
  <si>
    <t>Nº DE DIRECTIVOS DOCENTES Rectores de institución educativa con Preescolar, Básica y Media completas. (30%)</t>
  </si>
  <si>
    <t>Nº DE DIRECTIVOS DOCENTES Rectores institución educativa con Educación Media completa con 600 o más alumnos, (30%)</t>
  </si>
  <si>
    <t>Nº DE DIRECTIVOS DOCENTES Rectores institución educativa con Educación Básica completa, (25%)</t>
  </si>
  <si>
    <t>Nº DE DIRECTIVOS DOCENTES Rectores con (20%)</t>
  </si>
  <si>
    <t>Nº DE DIRECTIVOS DOCENTES Coordinadores con sobresueldo del 20%</t>
  </si>
  <si>
    <t xml:space="preserve">Nº DE DIRECTIVOS DOCENTES Directores de Centro Educativo Rural con sobresueldo del 10%, </t>
  </si>
  <si>
    <t>Nº DE DIRECTIVOS DOCENTES Rectores de Escuela Normal Superior (35%)</t>
  </si>
  <si>
    <t>TOTAL DIRECTIVOS DOCENTES DE DIRECTIVOS DOCENTES</t>
  </si>
  <si>
    <t>DIRECTIVOS CON SOBRESUELDO DE 35%</t>
  </si>
  <si>
    <t>DIRECTIVOS CON SOBRESUELDO DE 30%</t>
  </si>
  <si>
    <t>DIRECTIVOS CON SOBRESUELDO DE 25%</t>
  </si>
  <si>
    <t>DIRECTIVOS CON SOBRESUELDO DE 20%</t>
  </si>
  <si>
    <t>DIRECTIVOS CON SOBRESUELDO DE 10%</t>
  </si>
  <si>
    <t>DECRETO 4181/04</t>
  </si>
  <si>
    <t>escala  2005 DECRETO 1313/05</t>
  </si>
  <si>
    <t>3AM</t>
  </si>
  <si>
    <t>3AD</t>
  </si>
  <si>
    <t>3BM</t>
  </si>
  <si>
    <t>3BD</t>
  </si>
  <si>
    <t>3CM</t>
  </si>
  <si>
    <t>3CD</t>
  </si>
  <si>
    <t>3DM</t>
  </si>
  <si>
    <t>3DD</t>
  </si>
  <si>
    <t xml:space="preserve">FINANCIADOS CON RECURSOS DEL Sistema General de Participaciones </t>
  </si>
  <si>
    <t xml:space="preserve">SALARIO DE LOS ADMINISTRATIVOS DE LA EDUCACION </t>
  </si>
  <si>
    <t xml:space="preserve"> TOTAL COSTOS DEL PERSONAL ADMINISTRATIVO</t>
  </si>
  <si>
    <t>COSTOS ADMINISTRACION ESTABLECIMIENTOS EDUCATIVOS</t>
  </si>
  <si>
    <t>COSTOS DE PERSONAL DOCENTE DECRETO 2277/79</t>
  </si>
  <si>
    <t>COSTOS DEL PERSONAL DOCENTE DECRETO 1278/02</t>
  </si>
  <si>
    <t xml:space="preserve"> TOTAL COSTOS DEL PERSONAL</t>
  </si>
  <si>
    <t>TOTAL COSTOS PROYECTADO MEN PLANTA ACTUAL  DE LA ENTIDAD TERRITORIAL</t>
  </si>
  <si>
    <t>ANÁLISIS DEL COSTO DE LA PROPUESTA DE INCREMENTO DE PLAZAS DOCENTES</t>
  </si>
  <si>
    <t>COSTO TOTAL DE LA PROPUESTA - SISTEMA GENERAL 
DE PARTICIPACIONES</t>
  </si>
  <si>
    <t>COSTO TOTAL DE LA PLANTA ACTUAL MÁS LA PROPUESTA - SISTEMA GENERAL 
DE PARTICIPACIONES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</si>
  <si>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</si>
  <si>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</si>
  <si>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</si>
  <si>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</si>
  <si>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</si>
  <si>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</si>
  <si>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</si>
  <si>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</si>
  <si>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</si>
  <si>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</si>
  <si>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</si>
  <si>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</si>
  <si>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</si>
  <si>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</si>
  <si>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</si>
  <si>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PROPUESTA</t>
  </si>
  <si>
    <t>SALARIO DE LOS DOCENTES DE AULA (DECRETO 2277/79)</t>
  </si>
  <si>
    <t>SALARIO DE LOS DIRECTIVOS DOCENTES (DECRETO 2277/79)</t>
  </si>
  <si>
    <t xml:space="preserve">DOCENTES CON SOBRESUELDO DEL 15% Presscolar </t>
  </si>
  <si>
    <t>NÚMERO TOTAL DE DOCENTES CON PRIMAS EXTRAORDINARIAS FIJAS</t>
  </si>
  <si>
    <t>NÚMERO TOTAL DOCENTES CON PRIMAS EXTRAORDINARIAS EN % Y FIJAS</t>
  </si>
  <si>
    <t>COSTO TOTAL DOCENTES CON PRIMAS EXTRAORDINARIAS EN % Y FIJAS</t>
  </si>
  <si>
    <t>NÚMERO TOTAL DOCENTES CON PRIMA EXTRAORDINARIA EN %</t>
  </si>
  <si>
    <t>COSTO TOTAL  DOCENTES CON PRIMAS EXTRAORDINARIAS EN %</t>
  </si>
  <si>
    <t xml:space="preserve">Nº DE   CON SOBRESUELDO DEL 15% Presscolar, posesionados antes del 23 de febrero /84 </t>
  </si>
  <si>
    <t>Nº TOTAL DIECTIVOS DOCENTES CON PRIMAS EXTRAORDINARIAS FIJAS</t>
  </si>
  <si>
    <t>COSTO TOTAL DIRECTIVOS DOCENTES CON PRIMAS EXTRAORDINARIAS FIJAS</t>
  </si>
  <si>
    <t>SOBRESUELDOS DE LOS DIRECTIVOS DOCENTES DECRETO 2277/79</t>
  </si>
  <si>
    <t>PRIMAS EXTRAORDINARIAS DE LOS DIRECTIVOS DOCENTES DECRETO 2277/79</t>
  </si>
  <si>
    <t>SALARIO DE LOS DOCENTES DE AULA DECRETO 1278/2002</t>
  </si>
  <si>
    <t>SALARIO DE LOS DIRECTIVOS DOCENTES DECRETO 1278/2002</t>
  </si>
  <si>
    <t>SITUACIÓN ACTUAL</t>
  </si>
  <si>
    <t>COSTO DE LA PROPUESTA DE INCREMENTO DE PLAZAS DOCENTES DE AULA</t>
  </si>
  <si>
    <t>COSTO DE LA PROPUESTA DE INCREMENTO DE PLAZAS DE DIRECTIVOS DOCENTES</t>
  </si>
  <si>
    <t>COSTO DE LA SITUACIÓN ACTUAL</t>
  </si>
  <si>
    <t>PERSONAL DOCENTE Y DIRECTIVO DOCENTE (DECRETO 2277/79)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</si>
  <si>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</si>
  <si>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</si>
  <si>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</si>
  <si>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</si>
  <si>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</si>
  <si>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</si>
  <si>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</si>
  <si>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</si>
  <si>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</si>
  <si>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</si>
  <si>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</si>
  <si>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</si>
  <si>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</si>
  <si>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</si>
  <si>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</si>
  <si>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</si>
  <si>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</si>
  <si>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</si>
  <si>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</si>
  <si>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</si>
  <si>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</si>
  <si>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</si>
  <si>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</si>
  <si>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</si>
  <si>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</si>
  <si>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</si>
  <si>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</si>
  <si>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</si>
  <si>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</si>
  <si>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</si>
  <si>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</si>
  <si>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</si>
  <si>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</si>
  <si>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</si>
  <si>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Nº DE  DOCENTES CON PRIMA EXTRAORDINARIA DEL 50% </t>
  </si>
  <si>
    <t xml:space="preserve">COSTO DOCENTES CON PRIMA EXTRAORDINARIA DEL 50% </t>
  </si>
  <si>
    <t>DETALLE DEL PERSONAL DOCENTE Y DIRECTIVO DOCENTE DECRETO 2277/79 PLANTA ACTUAL</t>
  </si>
  <si>
    <t>DETALLE DE LA PROPUESTA DEL PERSONAL DIRECTIVO DOCENTE DECRETO 1278/02</t>
  </si>
  <si>
    <t>PLAZAS</t>
  </si>
  <si>
    <t>RESUMEN POR RUBROS SITUACIÓN ACTUAL</t>
  </si>
  <si>
    <t>COSTO TOTAL SGP SITUACIÓN ACTUAL</t>
  </si>
  <si>
    <t>TOTAL PROPUESTA CON Sistema General de Participaciones</t>
  </si>
  <si>
    <t>COSTO TOTAL DEL PRESONAL DOCENTE DECRETO 2277/79 (Recursos S G P)</t>
  </si>
  <si>
    <t>COSTO TOTAL DEL PRESONAL DOCENTE DECRETO 1278/02 (Recursos S G P)</t>
  </si>
  <si>
    <t xml:space="preserve">Sistema General de Participaciones </t>
  </si>
  <si>
    <t>(Recursos S G P)</t>
  </si>
  <si>
    <t>(Recursos S G P + Nación)</t>
  </si>
  <si>
    <t xml:space="preserve">Recursos M E N más S G P </t>
  </si>
  <si>
    <t>COSTO TOTAL (SGP + Rec. M E N) SITUACIÓN ACTUAL</t>
  </si>
  <si>
    <t>COSTO TOTAL PLANTA ACTUAL MÁS PROPUESTA  (Rec. M E N + S G P)</t>
  </si>
  <si>
    <t xml:space="preserve">COSTO TOTAL DE LA PROPUESTA  (Rec. M E N + S G P) </t>
  </si>
  <si>
    <t>ESTA MATRIZ ES UN INSTRUMENTO PARA PROYECTAR COSTOS MÁS NO DEBE SER UTILIZADA PARA LIQUIDAR NÓMINAS</t>
  </si>
  <si>
    <t>LUIS BERNARDO CARRILLO ALVAREZ</t>
  </si>
  <si>
    <t>Palmar del Rio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</si>
</sst>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0.000000"/>
    <numFmt numFmtId="174" formatCode="_-* #,##0\ _P_t_s_-;\-* #,##0\ _P_t_s_-;_-* &quot;-&quot;\ _P_t_s_-;_-@_-"/>
    <numFmt numFmtId="175" formatCode="_(* #,##0_);_(* \(#,##0\);_(* &quot;-&quot;_);_(@_)"/>
    <numFmt numFmtId="176" formatCode="#,##0.0000000000"/>
    <numFmt numFmtId="177" formatCode="0.0%"/>
    <numFmt numFmtId="178" formatCode="#,##0.0000"/>
    <numFmt numFmtId="179" formatCode="#,##0.000000"/>
    <numFmt numFmtId="180" formatCode="0.000"/>
    <numFmt numFmtId="181" formatCode="#,##0.0"/>
    <numFmt numFmtId="182" formatCode="_(&quot;N$&quot;* #,##0.00_);_(&quot;N$&quot;* \(#,##0.00\);_(&quot;N$&quot;* &quot;-&quot;??_);_(@_)"/>
    <numFmt numFmtId="183" formatCode="#,##0.000"/>
    <numFmt numFmtId="184" formatCode="#,##0.00000"/>
    <numFmt numFmtId="185" formatCode="_ * #,##0.0_ ;_ * \-#,##0.0_ ;_ * &quot;-&quot;??_ ;_ @_ "/>
    <numFmt numFmtId="186" formatCode="_ * #,##0_ ;_ * \-#,##0_ ;_ * &quot;-&quot;??_ ;_ @_ 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0.000%"/>
    <numFmt numFmtId="194" formatCode="0.0000%"/>
    <numFmt numFmtId="195" formatCode="d\-mmm\-yy"/>
  </numFmts>
  <fonts count="51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11"/>
      <name val="Helv"/>
      <family val="0"/>
    </font>
    <font>
      <sz val="12"/>
      <name val="Arial"/>
      <family val="0"/>
    </font>
    <font>
      <b/>
      <u val="single"/>
      <sz val="11"/>
      <name val="Helv"/>
      <family val="0"/>
    </font>
    <font>
      <b/>
      <u val="single"/>
      <sz val="10"/>
      <name val="Helv"/>
      <family val="0"/>
    </font>
    <font>
      <b/>
      <sz val="11"/>
      <name val="Arial"/>
      <family val="2"/>
    </font>
    <font>
      <u val="single"/>
      <sz val="11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2"/>
      <name val="Arial"/>
      <family val="0"/>
    </font>
    <font>
      <sz val="10"/>
      <color indexed="32"/>
      <name val="Arial"/>
      <family val="2"/>
    </font>
    <font>
      <b/>
      <sz val="9"/>
      <color indexed="9"/>
      <name val="Helv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45"/>
      <name val="Arial"/>
      <family val="2"/>
    </font>
    <font>
      <u val="single"/>
      <sz val="12"/>
      <name val="Helv"/>
      <family val="0"/>
    </font>
    <font>
      <sz val="10"/>
      <color indexed="53"/>
      <name val="Arial"/>
      <family val="2"/>
    </font>
    <font>
      <b/>
      <sz val="16"/>
      <name val="Helv"/>
      <family val="0"/>
    </font>
    <font>
      <b/>
      <sz val="20"/>
      <name val="Arial"/>
      <family val="2"/>
    </font>
    <font>
      <b/>
      <sz val="11"/>
      <color indexed="9"/>
      <name val="Tahoma"/>
      <family val="2"/>
    </font>
    <font>
      <sz val="14"/>
      <name val="Tahoma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gray0625"/>
    </fill>
    <fill>
      <patternFill patternType="gray125">
        <fgColor indexed="8"/>
        <bgColor indexed="22"/>
      </patternFill>
    </fill>
    <fill>
      <patternFill patternType="solid">
        <fgColor indexed="44"/>
        <bgColor indexed="64"/>
      </patternFill>
    </fill>
    <fill>
      <patternFill patternType="gray0625">
        <bgColor indexed="41"/>
      </patternFill>
    </fill>
    <fill>
      <patternFill patternType="gray0625">
        <fgColor indexed="8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gray0625">
        <fgColor indexed="8"/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8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9"/>
        <bgColor indexed="27"/>
      </patternFill>
    </fill>
    <fill>
      <patternFill patternType="gray0625">
        <fgColor indexed="49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  <bgColor indexed="42"/>
      </patternFill>
    </fill>
    <fill>
      <patternFill patternType="gray0625">
        <fgColor indexed="49"/>
        <bgColor indexed="13"/>
      </patternFill>
    </fill>
    <fill>
      <patternFill patternType="gray125">
        <fgColor indexed="49"/>
        <bgColor indexed="13"/>
      </patternFill>
    </fill>
    <fill>
      <patternFill patternType="gray0625">
        <fgColor indexed="22"/>
        <bgColor indexed="13"/>
      </patternFill>
    </fill>
    <fill>
      <patternFill patternType="gray0625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double">
        <color indexed="8"/>
      </top>
      <bottom style="thick"/>
    </border>
    <border>
      <left style="thick"/>
      <right style="medium">
        <color indexed="8"/>
      </right>
      <top style="double">
        <color indexed="8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1" xfId="0" applyNumberFormat="1" applyFont="1" applyBorder="1" applyAlignment="1" quotePrefix="1">
      <alignment horizontal="left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 quotePrefix="1">
      <alignment horizontal="left"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5" xfId="0" applyBorder="1" applyAlignment="1">
      <alignment/>
    </xf>
    <xf numFmtId="3" fontId="2" fillId="0" borderId="6" xfId="0" applyNumberFormat="1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 quotePrefix="1">
      <alignment horizontal="left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Continuous"/>
    </xf>
    <xf numFmtId="0" fontId="0" fillId="0" borderId="9" xfId="0" applyBorder="1" applyAlignment="1">
      <alignment/>
    </xf>
    <xf numFmtId="3" fontId="2" fillId="0" borderId="10" xfId="0" applyNumberFormat="1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21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  <xf numFmtId="3" fontId="5" fillId="0" borderId="0" xfId="0" applyNumberFormat="1" applyFont="1" applyAlignment="1" applyProtection="1" quotePrefix="1">
      <alignment horizontal="left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 quotePrefix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 quotePrefix="1">
      <alignment horizontal="left"/>
      <protection/>
    </xf>
    <xf numFmtId="3" fontId="3" fillId="3" borderId="11" xfId="18" applyNumberFormat="1" applyFont="1" applyFill="1" applyBorder="1" applyAlignment="1" applyProtection="1">
      <alignment horizontal="center"/>
      <protection/>
    </xf>
    <xf numFmtId="3" fontId="3" fillId="3" borderId="11" xfId="18" applyNumberFormat="1" applyFont="1" applyFill="1" applyBorder="1" applyAlignment="1" applyProtection="1">
      <alignment horizontal="justify"/>
      <protection/>
    </xf>
    <xf numFmtId="3" fontId="3" fillId="3" borderId="11" xfId="18" applyNumberFormat="1" applyFont="1" applyFill="1" applyBorder="1" applyAlignment="1" applyProtection="1" quotePrefix="1">
      <alignment horizontal="justify"/>
      <protection/>
    </xf>
    <xf numFmtId="3" fontId="3" fillId="4" borderId="12" xfId="18" applyNumberFormat="1" applyFont="1" applyFill="1" applyBorder="1" applyAlignment="1">
      <alignment horizontal="justify"/>
    </xf>
    <xf numFmtId="3" fontId="0" fillId="0" borderId="0" xfId="18" applyNumberFormat="1" applyBorder="1" applyAlignment="1" applyProtection="1">
      <alignment/>
      <protection locked="0"/>
    </xf>
    <xf numFmtId="0" fontId="20" fillId="0" borderId="0" xfId="0" applyFont="1" applyAlignment="1">
      <alignment/>
    </xf>
    <xf numFmtId="3" fontId="0" fillId="0" borderId="0" xfId="0" applyNumberForma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 applyProtection="1" quotePrefix="1">
      <alignment horizontal="center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left"/>
      <protection/>
    </xf>
    <xf numFmtId="186" fontId="0" fillId="0" borderId="0" xfId="17" applyNumberFormat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center"/>
      <protection/>
    </xf>
    <xf numFmtId="41" fontId="2" fillId="3" borderId="13" xfId="18" applyFont="1" applyFill="1" applyBorder="1" applyAlignment="1" applyProtection="1" quotePrefix="1">
      <alignment horizontal="center"/>
      <protection/>
    </xf>
    <xf numFmtId="3" fontId="5" fillId="0" borderId="0" xfId="0" applyNumberFormat="1" applyFont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3" fillId="5" borderId="11" xfId="18" applyNumberFormat="1" applyFont="1" applyFill="1" applyBorder="1" applyAlignment="1" applyProtection="1" quotePrefix="1">
      <alignment horizontal="justify"/>
      <protection/>
    </xf>
    <xf numFmtId="3" fontId="3" fillId="5" borderId="11" xfId="18" applyNumberFormat="1" applyFont="1" applyFill="1" applyBorder="1" applyAlignment="1" applyProtection="1">
      <alignment horizontal="justify"/>
      <protection/>
    </xf>
    <xf numFmtId="174" fontId="3" fillId="3" borderId="13" xfId="18" applyNumberFormat="1" applyFont="1" applyFill="1" applyBorder="1" applyAlignment="1" applyProtection="1">
      <alignment horizontal="center" vertical="justify"/>
      <protection/>
    </xf>
    <xf numFmtId="174" fontId="3" fillId="3" borderId="14" xfId="18" applyNumberFormat="1" applyFont="1" applyFill="1" applyBorder="1" applyAlignment="1" applyProtection="1">
      <alignment horizontal="center" vertical="justify"/>
      <protection/>
    </xf>
    <xf numFmtId="3" fontId="3" fillId="3" borderId="15" xfId="18" applyNumberFormat="1" applyFont="1" applyFill="1" applyBorder="1" applyAlignment="1" applyProtection="1">
      <alignment horizontal="justify"/>
      <protection/>
    </xf>
    <xf numFmtId="3" fontId="3" fillId="3" borderId="12" xfId="18" applyNumberFormat="1" applyFont="1" applyFill="1" applyBorder="1" applyAlignment="1" applyProtection="1">
      <alignment horizontal="justify"/>
      <protection/>
    </xf>
    <xf numFmtId="3" fontId="0" fillId="0" borderId="16" xfId="18" applyNumberFormat="1" applyBorder="1" applyAlignment="1" applyProtection="1">
      <alignment/>
      <protection/>
    </xf>
    <xf numFmtId="3" fontId="0" fillId="0" borderId="17" xfId="18" applyNumberFormat="1" applyBorder="1" applyAlignment="1" applyProtection="1">
      <alignment/>
      <protection/>
    </xf>
    <xf numFmtId="0" fontId="1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/>
    </xf>
    <xf numFmtId="0" fontId="11" fillId="2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justify" vertical="center"/>
      <protection/>
    </xf>
    <xf numFmtId="43" fontId="0" fillId="0" borderId="0" xfId="17" applyAlignment="1">
      <alignment/>
    </xf>
    <xf numFmtId="43" fontId="0" fillId="0" borderId="0" xfId="17" applyFont="1" applyAlignment="1">
      <alignment/>
    </xf>
    <xf numFmtId="186" fontId="0" fillId="0" borderId="0" xfId="17" applyNumberFormat="1" applyFont="1" applyAlignment="1">
      <alignment/>
    </xf>
    <xf numFmtId="189" fontId="0" fillId="0" borderId="0" xfId="17" applyNumberFormat="1" applyAlignment="1">
      <alignment/>
    </xf>
    <xf numFmtId="186" fontId="0" fillId="0" borderId="0" xfId="0" applyNumberFormat="1" applyFont="1" applyAlignment="1">
      <alignment/>
    </xf>
    <xf numFmtId="3" fontId="21" fillId="0" borderId="18" xfId="0" applyNumberFormat="1" applyFont="1" applyFill="1" applyBorder="1" applyAlignment="1" applyProtection="1">
      <alignment horizontal="left"/>
      <protection/>
    </xf>
    <xf numFmtId="3" fontId="5" fillId="0" borderId="18" xfId="0" applyNumberFormat="1" applyFont="1" applyFill="1" applyBorder="1" applyAlignment="1" applyProtection="1">
      <alignment horizontal="left"/>
      <protection/>
    </xf>
    <xf numFmtId="3" fontId="21" fillId="0" borderId="18" xfId="0" applyNumberFormat="1" applyFont="1" applyBorder="1" applyAlignment="1" applyProtection="1">
      <alignment horizontal="left"/>
      <protection/>
    </xf>
    <xf numFmtId="3" fontId="5" fillId="0" borderId="18" xfId="0" applyNumberFormat="1" applyFont="1" applyBorder="1" applyAlignment="1" applyProtection="1">
      <alignment horizontal="left"/>
      <protection/>
    </xf>
    <xf numFmtId="3" fontId="0" fillId="0" borderId="18" xfId="0" applyNumberFormat="1" applyBorder="1" applyAlignment="1" applyProtection="1">
      <alignment/>
      <protection locked="0"/>
    </xf>
    <xf numFmtId="3" fontId="17" fillId="0" borderId="18" xfId="0" applyNumberFormat="1" applyFont="1" applyFill="1" applyBorder="1" applyAlignment="1" applyProtection="1" quotePrefix="1">
      <alignment horizontal="left"/>
      <protection/>
    </xf>
    <xf numFmtId="3" fontId="17" fillId="0" borderId="18" xfId="0" applyNumberFormat="1" applyFont="1" applyBorder="1" applyAlignment="1" applyProtection="1" quotePrefix="1">
      <alignment horizontal="left"/>
      <protection/>
    </xf>
    <xf numFmtId="3" fontId="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 quotePrefix="1">
      <alignment horizontal="left"/>
    </xf>
    <xf numFmtId="0" fontId="0" fillId="0" borderId="3" xfId="0" applyBorder="1" applyAlignment="1">
      <alignment/>
    </xf>
    <xf numFmtId="43" fontId="24" fillId="0" borderId="0" xfId="17" applyFont="1" applyAlignment="1">
      <alignment/>
    </xf>
    <xf numFmtId="43" fontId="24" fillId="0" borderId="0" xfId="17" applyFont="1" applyBorder="1" applyAlignment="1">
      <alignment/>
    </xf>
    <xf numFmtId="43" fontId="24" fillId="0" borderId="19" xfId="17" applyFont="1" applyFill="1" applyBorder="1" applyAlignment="1">
      <alignment/>
    </xf>
    <xf numFmtId="43" fontId="24" fillId="0" borderId="20" xfId="17" applyFont="1" applyFill="1" applyBorder="1" applyAlignment="1">
      <alignment horizontal="left"/>
    </xf>
    <xf numFmtId="43" fontId="24" fillId="0" borderId="20" xfId="17" applyFont="1" applyFill="1" applyBorder="1" applyAlignment="1">
      <alignment/>
    </xf>
    <xf numFmtId="43" fontId="24" fillId="0" borderId="20" xfId="17" applyFont="1" applyFill="1" applyBorder="1" applyAlignment="1" quotePrefix="1">
      <alignment horizontal="left"/>
    </xf>
    <xf numFmtId="43" fontId="24" fillId="0" borderId="18" xfId="17" applyFont="1" applyBorder="1" applyAlignment="1">
      <alignment/>
    </xf>
    <xf numFmtId="43" fontId="24" fillId="0" borderId="0" xfId="17" applyFont="1" applyAlignment="1">
      <alignment horizontal="left"/>
    </xf>
    <xf numFmtId="43" fontId="24" fillId="0" borderId="0" xfId="17" applyFont="1" applyAlignment="1" quotePrefix="1">
      <alignment horizontal="left"/>
    </xf>
    <xf numFmtId="184" fontId="24" fillId="0" borderId="0" xfId="0" applyNumberFormat="1" applyFont="1" applyAlignment="1">
      <alignment/>
    </xf>
    <xf numFmtId="18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4" fillId="6" borderId="2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3" fontId="0" fillId="0" borderId="0" xfId="0" applyNumberFormat="1" applyFill="1" applyAlignment="1">
      <alignment/>
    </xf>
    <xf numFmtId="3" fontId="24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Border="1" applyAlignment="1" applyProtection="1">
      <alignment horizontal="justify" vertical="center"/>
      <protection/>
    </xf>
    <xf numFmtId="3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" fillId="3" borderId="24" xfId="0" applyNumberFormat="1" applyFont="1" applyFill="1" applyBorder="1" applyAlignment="1" applyProtection="1">
      <alignment horizontal="justify" vertical="top"/>
      <protection/>
    </xf>
    <xf numFmtId="3" fontId="2" fillId="3" borderId="11" xfId="0" applyNumberFormat="1" applyFont="1" applyFill="1" applyBorder="1" applyAlignment="1" applyProtection="1">
      <alignment horizontal="justify" vertical="top" wrapText="1"/>
      <protection/>
    </xf>
    <xf numFmtId="3" fontId="2" fillId="3" borderId="11" xfId="0" applyNumberFormat="1" applyFont="1" applyFill="1" applyBorder="1" applyAlignment="1" applyProtection="1">
      <alignment horizontal="justify" vertical="top"/>
      <protection/>
    </xf>
    <xf numFmtId="3" fontId="2" fillId="3" borderId="11" xfId="18" applyNumberFormat="1" applyFont="1" applyFill="1" applyBorder="1" applyAlignment="1" applyProtection="1">
      <alignment horizontal="justify" vertical="top"/>
      <protection/>
    </xf>
    <xf numFmtId="3" fontId="2" fillId="3" borderId="24" xfId="0" applyNumberFormat="1" applyFont="1" applyFill="1" applyBorder="1" applyAlignment="1" applyProtection="1">
      <alignment horizontal="justify" vertical="top"/>
      <protection/>
    </xf>
    <xf numFmtId="3" fontId="2" fillId="1" borderId="12" xfId="0" applyNumberFormat="1" applyFont="1" applyFill="1" applyBorder="1" applyAlignment="1">
      <alignment horizontal="justify" vertical="top"/>
    </xf>
    <xf numFmtId="3" fontId="2" fillId="3" borderId="15" xfId="0" applyNumberFormat="1" applyFont="1" applyFill="1" applyBorder="1" applyAlignment="1" applyProtection="1">
      <alignment horizontal="justify" vertical="top"/>
      <protection/>
    </xf>
    <xf numFmtId="3" fontId="2" fillId="3" borderId="2" xfId="0" applyNumberFormat="1" applyFont="1" applyFill="1" applyBorder="1" applyAlignment="1" applyProtection="1">
      <alignment horizontal="justify" vertical="top"/>
      <protection/>
    </xf>
    <xf numFmtId="3" fontId="2" fillId="7" borderId="12" xfId="0" applyNumberFormat="1" applyFont="1" applyFill="1" applyBorder="1" applyAlignment="1" applyProtection="1">
      <alignment horizontal="justify" vertical="top"/>
      <protection/>
    </xf>
    <xf numFmtId="3" fontId="2" fillId="0" borderId="12" xfId="0" applyNumberFormat="1" applyFont="1" applyFill="1" applyBorder="1" applyAlignment="1" applyProtection="1">
      <alignment horizontal="justify" vertical="top"/>
      <protection/>
    </xf>
    <xf numFmtId="3" fontId="2" fillId="4" borderId="12" xfId="0" applyNumberFormat="1" applyFont="1" applyFill="1" applyBorder="1" applyAlignment="1" applyProtection="1">
      <alignment horizontal="justify" vertical="top"/>
      <protection/>
    </xf>
    <xf numFmtId="3" fontId="2" fillId="3" borderId="25" xfId="0" applyNumberFormat="1" applyFont="1" applyFill="1" applyBorder="1" applyAlignment="1" applyProtection="1">
      <alignment horizontal="justify" vertical="top"/>
      <protection/>
    </xf>
    <xf numFmtId="3" fontId="2" fillId="3" borderId="26" xfId="0" applyNumberFormat="1" applyFont="1" applyFill="1" applyBorder="1" applyAlignment="1" applyProtection="1">
      <alignment horizontal="justify" vertical="top"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 applyProtection="1">
      <alignment horizontal="center"/>
      <protection/>
    </xf>
    <xf numFmtId="3" fontId="0" fillId="0" borderId="0" xfId="18" applyNumberFormat="1" applyFill="1" applyBorder="1" applyAlignment="1" applyProtection="1">
      <alignment/>
      <protection locked="0"/>
    </xf>
    <xf numFmtId="174" fontId="0" fillId="0" borderId="27" xfId="18" applyNumberFormat="1" applyBorder="1" applyAlignment="1">
      <alignment/>
    </xf>
    <xf numFmtId="3" fontId="0" fillId="0" borderId="0" xfId="18" applyNumberFormat="1" applyBorder="1" applyAlignment="1">
      <alignment/>
    </xf>
    <xf numFmtId="174" fontId="3" fillId="3" borderId="28" xfId="18" applyNumberFormat="1" applyFont="1" applyFill="1" applyBorder="1" applyAlignment="1" applyProtection="1">
      <alignment horizontal="center"/>
      <protection/>
    </xf>
    <xf numFmtId="3" fontId="3" fillId="3" borderId="28" xfId="18" applyNumberFormat="1" applyFont="1" applyFill="1" applyBorder="1" applyAlignment="1" applyProtection="1">
      <alignment horizontal="justify"/>
      <protection/>
    </xf>
    <xf numFmtId="3" fontId="3" fillId="3" borderId="29" xfId="18" applyNumberFormat="1" applyFont="1" applyFill="1" applyBorder="1" applyAlignment="1" applyProtection="1">
      <alignment horizontal="justify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3" fontId="2" fillId="0" borderId="30" xfId="0" applyNumberFormat="1" applyFont="1" applyBorder="1" applyAlignment="1" quotePrefix="1">
      <alignment horizontal="left"/>
    </xf>
    <xf numFmtId="3" fontId="14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4" xfId="0" applyNumberFormat="1" applyBorder="1" applyAlignment="1" quotePrefix="1">
      <alignment horizontal="left"/>
    </xf>
    <xf numFmtId="0" fontId="8" fillId="2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31" xfId="0" applyNumberFormat="1" applyFont="1" applyBorder="1" applyAlignment="1" quotePrefix="1">
      <alignment horizontal="left"/>
    </xf>
    <xf numFmtId="0" fontId="0" fillId="0" borderId="32" xfId="0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31" xfId="0" applyNumberFormat="1" applyFont="1" applyBorder="1" applyAlignment="1" quotePrefix="1">
      <alignment horizontal="left"/>
    </xf>
    <xf numFmtId="0" fontId="2" fillId="0" borderId="23" xfId="0" applyFont="1" applyBorder="1" applyAlignment="1">
      <alignment horizontal="center"/>
    </xf>
    <xf numFmtId="3" fontId="2" fillId="0" borderId="34" xfId="0" applyNumberFormat="1" applyFont="1" applyBorder="1" applyAlignment="1" quotePrefix="1">
      <alignment horizontal="left"/>
    </xf>
    <xf numFmtId="0" fontId="2" fillId="0" borderId="32" xfId="0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3" fontId="8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33" xfId="0" applyNumberFormat="1" applyBorder="1" applyAlignment="1">
      <alignment/>
    </xf>
    <xf numFmtId="0" fontId="6" fillId="0" borderId="22" xfId="0" applyFont="1" applyBorder="1" applyAlignment="1">
      <alignment horizontal="center"/>
    </xf>
    <xf numFmtId="3" fontId="6" fillId="0" borderId="31" xfId="0" applyNumberFormat="1" applyFont="1" applyBorder="1" applyAlignment="1" quotePrefix="1">
      <alignment horizontal="left"/>
    </xf>
    <xf numFmtId="0" fontId="2" fillId="2" borderId="33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3" fontId="8" fillId="0" borderId="31" xfId="0" applyNumberFormat="1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 quotePrefix="1">
      <alignment horizontal="left"/>
    </xf>
    <xf numFmtId="0" fontId="0" fillId="0" borderId="10" xfId="0" applyFont="1" applyBorder="1" applyAlignment="1">
      <alignment horizontal="center"/>
    </xf>
    <xf numFmtId="3" fontId="0" fillId="0" borderId="1" xfId="0" applyNumberFormat="1" applyFont="1" applyBorder="1" applyAlignment="1" quotePrefix="1">
      <alignment horizontal="left"/>
    </xf>
    <xf numFmtId="0" fontId="6" fillId="0" borderId="35" xfId="0" applyFont="1" applyBorder="1" applyAlignment="1">
      <alignment horizontal="center"/>
    </xf>
    <xf numFmtId="3" fontId="6" fillId="0" borderId="36" xfId="0" applyNumberFormat="1" applyFont="1" applyBorder="1" applyAlignment="1" quotePrefix="1">
      <alignment horizontal="left"/>
    </xf>
    <xf numFmtId="0" fontId="12" fillId="0" borderId="36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30" xfId="0" applyFont="1" applyFill="1" applyBorder="1" applyAlignment="1">
      <alignment horizontal="left"/>
    </xf>
    <xf numFmtId="0" fontId="12" fillId="0" borderId="21" xfId="0" applyFont="1" applyBorder="1" applyAlignment="1">
      <alignment horizontal="center"/>
    </xf>
    <xf numFmtId="3" fontId="12" fillId="0" borderId="37" xfId="0" applyNumberFormat="1" applyFont="1" applyBorder="1" applyAlignment="1">
      <alignment/>
    </xf>
    <xf numFmtId="0" fontId="6" fillId="0" borderId="38" xfId="0" applyFont="1" applyBorder="1" applyAlignment="1">
      <alignment horizontal="left"/>
    </xf>
    <xf numFmtId="3" fontId="0" fillId="0" borderId="3" xfId="0" applyNumberFormat="1" applyBorder="1" applyAlignment="1">
      <alignment/>
    </xf>
    <xf numFmtId="0" fontId="0" fillId="0" borderId="39" xfId="0" applyBorder="1" applyAlignment="1">
      <alignment horizontal="center"/>
    </xf>
    <xf numFmtId="3" fontId="0" fillId="0" borderId="38" xfId="0" applyNumberFormat="1" applyBorder="1" applyAlignment="1" quotePrefix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Continuous"/>
    </xf>
    <xf numFmtId="3" fontId="1" fillId="0" borderId="1" xfId="0" applyNumberFormat="1" applyFont="1" applyBorder="1" applyAlignment="1">
      <alignment horizontal="left"/>
    </xf>
    <xf numFmtId="3" fontId="2" fillId="0" borderId="22" xfId="0" applyNumberFormat="1" applyFont="1" applyBorder="1" applyAlignment="1" quotePrefix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22" xfId="0" applyNumberFormat="1" applyFont="1" applyBorder="1" applyAlignment="1" quotePrefix="1">
      <alignment horizontal="left"/>
    </xf>
    <xf numFmtId="3" fontId="2" fillId="0" borderId="46" xfId="0" applyNumberFormat="1" applyFont="1" applyBorder="1" applyAlignment="1">
      <alignment horizontal="left"/>
    </xf>
    <xf numFmtId="3" fontId="2" fillId="0" borderId="47" xfId="0" applyNumberFormat="1" applyFont="1" applyBorder="1" applyAlignment="1" applyProtection="1">
      <alignment horizontal="right"/>
      <protection/>
    </xf>
    <xf numFmtId="0" fontId="15" fillId="2" borderId="47" xfId="0" applyFont="1" applyFill="1" applyBorder="1" applyAlignment="1">
      <alignment horizontal="left"/>
    </xf>
    <xf numFmtId="3" fontId="1" fillId="0" borderId="43" xfId="0" applyNumberFormat="1" applyFont="1" applyBorder="1" applyAlignment="1">
      <alignment horizontal="left"/>
    </xf>
    <xf numFmtId="0" fontId="2" fillId="0" borderId="23" xfId="0" applyFont="1" applyBorder="1" applyAlignment="1" quotePrefix="1">
      <alignment horizontal="center"/>
    </xf>
    <xf numFmtId="0" fontId="2" fillId="2" borderId="34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left"/>
    </xf>
    <xf numFmtId="0" fontId="17" fillId="0" borderId="22" xfId="0" applyFont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center"/>
    </xf>
    <xf numFmtId="9" fontId="17" fillId="0" borderId="22" xfId="21" applyFont="1" applyBorder="1" applyAlignment="1">
      <alignment horizontal="left"/>
    </xf>
    <xf numFmtId="0" fontId="17" fillId="0" borderId="23" xfId="0" applyFont="1" applyFill="1" applyBorder="1" applyAlignment="1">
      <alignment/>
    </xf>
    <xf numFmtId="3" fontId="25" fillId="0" borderId="0" xfId="0" applyNumberFormat="1" applyFont="1" applyAlignment="1" quotePrefix="1">
      <alignment horizontal="left"/>
    </xf>
    <xf numFmtId="3" fontId="21" fillId="0" borderId="0" xfId="0" applyNumberFormat="1" applyFont="1" applyAlignment="1" applyProtection="1">
      <alignment horizontal="right"/>
      <protection/>
    </xf>
    <xf numFmtId="3" fontId="26" fillId="0" borderId="0" xfId="0" applyNumberFormat="1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/>
    </xf>
    <xf numFmtId="41" fontId="2" fillId="8" borderId="13" xfId="18" applyFont="1" applyFill="1" applyBorder="1" applyAlignment="1" applyProtection="1" quotePrefix="1">
      <alignment horizontal="center"/>
      <protection/>
    </xf>
    <xf numFmtId="0" fontId="2" fillId="0" borderId="3" xfId="0" applyFont="1" applyFill="1" applyBorder="1" applyAlignment="1">
      <alignment/>
    </xf>
    <xf numFmtId="3" fontId="2" fillId="0" borderId="49" xfId="0" applyNumberFormat="1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44" xfId="0" applyFill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9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/>
      <protection locked="0"/>
    </xf>
    <xf numFmtId="0" fontId="22" fillId="0" borderId="30" xfId="0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54" xfId="0" applyNumberFormat="1" applyFill="1" applyBorder="1" applyAlignment="1" applyProtection="1">
      <alignment/>
      <protection locked="0"/>
    </xf>
    <xf numFmtId="3" fontId="0" fillId="0" borderId="32" xfId="18" applyNumberFormat="1" applyBorder="1" applyAlignment="1" applyProtection="1">
      <alignment/>
      <protection locked="0"/>
    </xf>
    <xf numFmtId="3" fontId="0" fillId="0" borderId="55" xfId="18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17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 quotePrefix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7" fillId="0" borderId="31" xfId="0" applyNumberFormat="1" applyFont="1" applyBorder="1" applyAlignment="1" applyProtection="1" quotePrefix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justify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/>
      <protection/>
    </xf>
    <xf numFmtId="186" fontId="0" fillId="0" borderId="0" xfId="17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 locked="0"/>
    </xf>
    <xf numFmtId="186" fontId="0" fillId="0" borderId="0" xfId="17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6" fontId="5" fillId="0" borderId="0" xfId="17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186" fontId="0" fillId="0" borderId="0" xfId="17" applyNumberFormat="1" applyFont="1" applyFill="1" applyBorder="1" applyAlignment="1">
      <alignment/>
    </xf>
    <xf numFmtId="0" fontId="17" fillId="0" borderId="57" xfId="0" applyFont="1" applyBorder="1" applyAlignment="1">
      <alignment horizontal="center"/>
    </xf>
    <xf numFmtId="3" fontId="1" fillId="0" borderId="58" xfId="0" applyNumberFormat="1" applyFont="1" applyFill="1" applyBorder="1" applyAlignment="1">
      <alignment horizontal="right"/>
    </xf>
    <xf numFmtId="3" fontId="1" fillId="0" borderId="59" xfId="0" applyNumberFormat="1" applyFont="1" applyFill="1" applyBorder="1" applyAlignment="1">
      <alignment horizontal="right"/>
    </xf>
    <xf numFmtId="3" fontId="2" fillId="0" borderId="60" xfId="0" applyNumberFormat="1" applyFont="1" applyFill="1" applyBorder="1" applyAlignment="1">
      <alignment horizontal="right"/>
    </xf>
    <xf numFmtId="3" fontId="17" fillId="0" borderId="58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 horizontal="justify" vertical="center"/>
    </xf>
    <xf numFmtId="3" fontId="17" fillId="0" borderId="63" xfId="0" applyNumberFormat="1" applyFont="1" applyBorder="1" applyAlignment="1">
      <alignment/>
    </xf>
    <xf numFmtId="3" fontId="0" fillId="0" borderId="64" xfId="0" applyNumberFormat="1" applyBorder="1" applyAlignment="1">
      <alignment horizontal="right"/>
    </xf>
    <xf numFmtId="3" fontId="1" fillId="0" borderId="65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 horizontal="right"/>
    </xf>
    <xf numFmtId="3" fontId="2" fillId="0" borderId="65" xfId="0" applyNumberFormat="1" applyFont="1" applyBorder="1" applyAlignment="1" applyProtection="1">
      <alignment horizontal="right"/>
      <protection/>
    </xf>
    <xf numFmtId="3" fontId="1" fillId="0" borderId="66" xfId="0" applyNumberFormat="1" applyFont="1" applyBorder="1" applyAlignment="1">
      <alignment horizontal="right"/>
    </xf>
    <xf numFmtId="3" fontId="2" fillId="0" borderId="35" xfId="0" applyNumberFormat="1" applyFont="1" applyBorder="1" applyAlignment="1" quotePrefix="1">
      <alignment horizontal="left"/>
    </xf>
    <xf numFmtId="0" fontId="15" fillId="2" borderId="36" xfId="0" applyFont="1" applyFill="1" applyBorder="1" applyAlignment="1">
      <alignment horizontal="left"/>
    </xf>
    <xf numFmtId="3" fontId="0" fillId="0" borderId="67" xfId="0" applyNumberFormat="1" applyBorder="1" applyAlignment="1">
      <alignment/>
    </xf>
    <xf numFmtId="3" fontId="0" fillId="0" borderId="68" xfId="0" applyNumberFormat="1" applyFill="1" applyBorder="1" applyAlignment="1">
      <alignment/>
    </xf>
    <xf numFmtId="3" fontId="9" fillId="0" borderId="65" xfId="0" applyNumberFormat="1" applyFont="1" applyBorder="1" applyAlignment="1" applyProtection="1">
      <alignment horizontal="right"/>
      <protection/>
    </xf>
    <xf numFmtId="3" fontId="9" fillId="0" borderId="65" xfId="0" applyNumberFormat="1" applyFont="1" applyBorder="1" applyAlignment="1" applyProtection="1">
      <alignment horizontal="right"/>
      <protection locked="0"/>
    </xf>
    <xf numFmtId="3" fontId="9" fillId="0" borderId="65" xfId="0" applyNumberFormat="1" applyFont="1" applyBorder="1" applyAlignment="1">
      <alignment horizontal="right"/>
    </xf>
    <xf numFmtId="3" fontId="0" fillId="0" borderId="65" xfId="0" applyNumberFormat="1" applyBorder="1" applyAlignment="1">
      <alignment/>
    </xf>
    <xf numFmtId="3" fontId="7" fillId="0" borderId="65" xfId="0" applyNumberFormat="1" applyFont="1" applyFill="1" applyBorder="1" applyAlignment="1" applyProtection="1">
      <alignment horizontal="right"/>
      <protection/>
    </xf>
    <xf numFmtId="3" fontId="6" fillId="0" borderId="65" xfId="0" applyNumberFormat="1" applyFont="1" applyBorder="1" applyAlignment="1" applyProtection="1">
      <alignment horizontal="right"/>
      <protection/>
    </xf>
    <xf numFmtId="3" fontId="0" fillId="0" borderId="68" xfId="0" applyNumberFormat="1" applyBorder="1" applyAlignment="1">
      <alignment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3" fontId="0" fillId="0" borderId="71" xfId="0" applyNumberFormat="1" applyBorder="1" applyAlignment="1">
      <alignment/>
    </xf>
    <xf numFmtId="3" fontId="2" fillId="0" borderId="72" xfId="0" applyNumberFormat="1" applyFont="1" applyBorder="1" applyAlignment="1">
      <alignment horizontal="right"/>
    </xf>
    <xf numFmtId="3" fontId="2" fillId="2" borderId="67" xfId="0" applyNumberFormat="1" applyFont="1" applyFill="1" applyBorder="1" applyAlignment="1" quotePrefix="1">
      <alignment horizontal="right" vertical="center"/>
    </xf>
    <xf numFmtId="3" fontId="0" fillId="0" borderId="68" xfId="0" applyNumberFormat="1" applyBorder="1" applyAlignment="1" applyProtection="1">
      <alignment horizontal="right"/>
      <protection/>
    </xf>
    <xf numFmtId="3" fontId="0" fillId="0" borderId="65" xfId="0" applyNumberFormat="1" applyBorder="1" applyAlignment="1">
      <alignment horizontal="right"/>
    </xf>
    <xf numFmtId="3" fontId="6" fillId="0" borderId="73" xfId="0" applyNumberFormat="1" applyFont="1" applyBorder="1" applyAlignment="1" applyProtection="1">
      <alignment horizontal="right"/>
      <protection/>
    </xf>
    <xf numFmtId="3" fontId="0" fillId="0" borderId="74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3" fontId="2" fillId="0" borderId="74" xfId="0" applyNumberFormat="1" applyFont="1" applyBorder="1" applyAlignment="1">
      <alignment horizontal="right"/>
    </xf>
    <xf numFmtId="0" fontId="2" fillId="1" borderId="2" xfId="0" applyFont="1" applyFill="1" applyBorder="1" applyAlignment="1" applyProtection="1" quotePrefix="1">
      <alignment horizontal="left"/>
      <protection/>
    </xf>
    <xf numFmtId="3" fontId="0" fillId="0" borderId="64" xfId="0" applyNumberFormat="1" applyFont="1" applyBorder="1" applyAlignment="1" applyProtection="1">
      <alignment horizontal="right"/>
      <protection/>
    </xf>
    <xf numFmtId="3" fontId="0" fillId="0" borderId="68" xfId="0" applyNumberFormat="1" applyFont="1" applyFill="1" applyBorder="1" applyAlignment="1" applyProtection="1">
      <alignment horizontal="right"/>
      <protection/>
    </xf>
    <xf numFmtId="3" fontId="7" fillId="0" borderId="65" xfId="0" applyNumberFormat="1" applyFont="1" applyBorder="1" applyAlignment="1" applyProtection="1">
      <alignment horizontal="right"/>
      <protection/>
    </xf>
    <xf numFmtId="3" fontId="7" fillId="0" borderId="65" xfId="0" applyNumberFormat="1" applyFont="1" applyBorder="1" applyAlignment="1" applyProtection="1">
      <alignment horizontal="right"/>
      <protection locked="0"/>
    </xf>
    <xf numFmtId="3" fontId="7" fillId="0" borderId="65" xfId="0" applyNumberFormat="1" applyFont="1" applyBorder="1" applyAlignment="1">
      <alignment horizontal="right"/>
    </xf>
    <xf numFmtId="3" fontId="0" fillId="0" borderId="65" xfId="0" applyNumberFormat="1" applyBorder="1" applyAlignment="1" applyProtection="1">
      <alignment horizontal="right"/>
      <protection/>
    </xf>
    <xf numFmtId="3" fontId="6" fillId="0" borderId="47" xfId="0" applyNumberFormat="1" applyFont="1" applyBorder="1" applyAlignment="1" applyProtection="1">
      <alignment horizontal="right"/>
      <protection/>
    </xf>
    <xf numFmtId="3" fontId="0" fillId="0" borderId="67" xfId="0" applyNumberFormat="1" applyBorder="1" applyAlignment="1" applyProtection="1">
      <alignment horizontal="right"/>
      <protection/>
    </xf>
    <xf numFmtId="3" fontId="4" fillId="0" borderId="76" xfId="0" applyNumberFormat="1" applyFont="1" applyBorder="1" applyAlignment="1">
      <alignment horizontal="right"/>
    </xf>
    <xf numFmtId="3" fontId="2" fillId="0" borderId="77" xfId="0" applyNumberFormat="1" applyFont="1" applyBorder="1" applyAlignment="1">
      <alignment horizontal="right"/>
    </xf>
    <xf numFmtId="0" fontId="5" fillId="0" borderId="67" xfId="0" applyFont="1" applyBorder="1" applyAlignment="1" applyProtection="1">
      <alignment horizontal="center" vertical="center"/>
      <protection/>
    </xf>
    <xf numFmtId="3" fontId="25" fillId="0" borderId="0" xfId="0" applyNumberFormat="1" applyFont="1" applyBorder="1" applyAlignment="1" quotePrefix="1">
      <alignment horizontal="left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186" fontId="24" fillId="0" borderId="0" xfId="17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3" fontId="24" fillId="0" borderId="0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9" borderId="78" xfId="0" applyFont="1" applyFill="1" applyBorder="1" applyAlignment="1">
      <alignment/>
    </xf>
    <xf numFmtId="3" fontId="2" fillId="9" borderId="79" xfId="0" applyNumberFormat="1" applyFont="1" applyFill="1" applyBorder="1" applyAlignment="1">
      <alignment horizontal="right"/>
    </xf>
    <xf numFmtId="0" fontId="17" fillId="9" borderId="80" xfId="0" applyFont="1" applyFill="1" applyBorder="1" applyAlignment="1">
      <alignment/>
    </xf>
    <xf numFmtId="3" fontId="2" fillId="9" borderId="81" xfId="0" applyNumberFormat="1" applyFont="1" applyFill="1" applyBorder="1" applyAlignment="1">
      <alignment horizontal="right"/>
    </xf>
    <xf numFmtId="0" fontId="2" fillId="8" borderId="24" xfId="0" applyNumberFormat="1" applyFont="1" applyFill="1" applyBorder="1" applyAlignment="1" applyProtection="1">
      <alignment horizontal="justify" vertical="center"/>
      <protection/>
    </xf>
    <xf numFmtId="3" fontId="2" fillId="8" borderId="11" xfId="0" applyNumberFormat="1" applyFont="1" applyFill="1" applyBorder="1" applyAlignment="1" applyProtection="1">
      <alignment horizontal="justify" vertical="center" wrapText="1"/>
      <protection/>
    </xf>
    <xf numFmtId="3" fontId="2" fillId="8" borderId="11" xfId="0" applyNumberFormat="1" applyFont="1" applyFill="1" applyBorder="1" applyAlignment="1" applyProtection="1">
      <alignment horizontal="justify" vertical="center"/>
      <protection/>
    </xf>
    <xf numFmtId="3" fontId="2" fillId="8" borderId="11" xfId="18" applyNumberFormat="1" applyFont="1" applyFill="1" applyBorder="1" applyAlignment="1" applyProtection="1">
      <alignment horizontal="justify" vertical="center"/>
      <protection/>
    </xf>
    <xf numFmtId="3" fontId="2" fillId="8" borderId="24" xfId="0" applyNumberFormat="1" applyFont="1" applyFill="1" applyBorder="1" applyAlignment="1" applyProtection="1">
      <alignment horizontal="justify" vertical="center"/>
      <protection/>
    </xf>
    <xf numFmtId="3" fontId="2" fillId="4" borderId="12" xfId="0" applyNumberFormat="1" applyFont="1" applyFill="1" applyBorder="1" applyAlignment="1">
      <alignment horizontal="justify" vertical="center"/>
    </xf>
    <xf numFmtId="3" fontId="2" fillId="8" borderId="15" xfId="0" applyNumberFormat="1" applyFont="1" applyFill="1" applyBorder="1" applyAlignment="1" applyProtection="1">
      <alignment horizontal="justify" vertical="center"/>
      <protection/>
    </xf>
    <xf numFmtId="3" fontId="2" fillId="8" borderId="2" xfId="0" applyNumberFormat="1" applyFont="1" applyFill="1" applyBorder="1" applyAlignment="1" applyProtection="1">
      <alignment horizontal="justify" vertical="center"/>
      <protection/>
    </xf>
    <xf numFmtId="3" fontId="2" fillId="8" borderId="82" xfId="0" applyNumberFormat="1" applyFont="1" applyFill="1" applyBorder="1" applyAlignment="1" applyProtection="1">
      <alignment horizontal="justify" vertical="center"/>
      <protection/>
    </xf>
    <xf numFmtId="3" fontId="2" fillId="8" borderId="12" xfId="0" applyNumberFormat="1" applyFont="1" applyFill="1" applyBorder="1" applyAlignment="1" applyProtection="1">
      <alignment horizontal="justify" vertical="center"/>
      <protection/>
    </xf>
    <xf numFmtId="3" fontId="2" fillId="8" borderId="83" xfId="0" applyNumberFormat="1" applyFont="1" applyFill="1" applyBorder="1" applyAlignment="1" applyProtection="1">
      <alignment horizontal="justify" vertical="center"/>
      <protection locked="0"/>
    </xf>
    <xf numFmtId="0" fontId="22" fillId="0" borderId="20" xfId="0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2" fillId="8" borderId="67" xfId="0" applyNumberFormat="1" applyFont="1" applyFill="1" applyBorder="1" applyAlignment="1" applyProtection="1">
      <alignment horizontal="justify" vertical="center"/>
      <protection/>
    </xf>
    <xf numFmtId="3" fontId="2" fillId="8" borderId="84" xfId="0" applyNumberFormat="1" applyFont="1" applyFill="1" applyBorder="1" applyAlignment="1" applyProtection="1">
      <alignment horizontal="justify" vertical="center"/>
      <protection/>
    </xf>
    <xf numFmtId="3" fontId="2" fillId="8" borderId="23" xfId="0" applyNumberFormat="1" applyFont="1" applyFill="1" applyBorder="1" applyAlignment="1" applyProtection="1">
      <alignment horizontal="justify" vertical="center"/>
      <protection/>
    </xf>
    <xf numFmtId="0" fontId="22" fillId="0" borderId="4" xfId="0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3" fontId="2" fillId="10" borderId="85" xfId="0" applyNumberFormat="1" applyFont="1" applyFill="1" applyBorder="1" applyAlignment="1" applyProtection="1">
      <alignment/>
      <protection/>
    </xf>
    <xf numFmtId="3" fontId="2" fillId="10" borderId="86" xfId="0" applyNumberFormat="1" applyFont="1" applyFill="1" applyBorder="1" applyAlignment="1" applyProtection="1">
      <alignment/>
      <protection/>
    </xf>
    <xf numFmtId="3" fontId="2" fillId="10" borderId="87" xfId="0" applyNumberFormat="1" applyFont="1" applyFill="1" applyBorder="1" applyAlignment="1" applyProtection="1">
      <alignment/>
      <protection/>
    </xf>
    <xf numFmtId="3" fontId="2" fillId="10" borderId="88" xfId="0" applyNumberFormat="1" applyFont="1" applyFill="1" applyBorder="1" applyAlignment="1" applyProtection="1">
      <alignment/>
      <protection/>
    </xf>
    <xf numFmtId="3" fontId="2" fillId="10" borderId="89" xfId="0" applyNumberFormat="1" applyFont="1" applyFill="1" applyBorder="1" applyAlignment="1" applyProtection="1">
      <alignment/>
      <protection/>
    </xf>
    <xf numFmtId="3" fontId="6" fillId="8" borderId="23" xfId="0" applyNumberFormat="1" applyFont="1" applyFill="1" applyBorder="1" applyAlignment="1" applyProtection="1">
      <alignment horizontal="justify" vertical="center"/>
      <protection/>
    </xf>
    <xf numFmtId="3" fontId="2" fillId="11" borderId="11" xfId="0" applyNumberFormat="1" applyFont="1" applyFill="1" applyBorder="1" applyAlignment="1" applyProtection="1">
      <alignment horizontal="justify" vertical="center"/>
      <protection/>
    </xf>
    <xf numFmtId="41" fontId="2" fillId="12" borderId="13" xfId="18" applyFont="1" applyFill="1" applyBorder="1" applyAlignment="1" applyProtection="1" quotePrefix="1">
      <alignment horizontal="center"/>
      <protection/>
    </xf>
    <xf numFmtId="3" fontId="2" fillId="12" borderId="25" xfId="0" applyNumberFormat="1" applyFont="1" applyFill="1" applyBorder="1" applyAlignment="1" applyProtection="1">
      <alignment horizontal="justify" vertical="top"/>
      <protection/>
    </xf>
    <xf numFmtId="3" fontId="0" fillId="13" borderId="64" xfId="0" applyNumberFormat="1" applyFill="1" applyBorder="1" applyAlignment="1" applyProtection="1">
      <alignment/>
      <protection/>
    </xf>
    <xf numFmtId="3" fontId="0" fillId="13" borderId="68" xfId="0" applyNumberFormat="1" applyFill="1" applyBorder="1" applyAlignment="1" applyProtection="1">
      <alignment/>
      <protection/>
    </xf>
    <xf numFmtId="3" fontId="0" fillId="13" borderId="72" xfId="0" applyNumberFormat="1" applyFill="1" applyBorder="1" applyAlignment="1" applyProtection="1">
      <alignment/>
      <protection/>
    </xf>
    <xf numFmtId="3" fontId="1" fillId="14" borderId="58" xfId="0" applyNumberFormat="1" applyFont="1" applyFill="1" applyBorder="1" applyAlignment="1">
      <alignment horizontal="right"/>
    </xf>
    <xf numFmtId="3" fontId="1" fillId="14" borderId="59" xfId="0" applyNumberFormat="1" applyFont="1" applyFill="1" applyBorder="1" applyAlignment="1">
      <alignment horizontal="right"/>
    </xf>
    <xf numFmtId="0" fontId="16" fillId="14" borderId="90" xfId="0" applyFont="1" applyFill="1" applyBorder="1" applyAlignment="1">
      <alignment/>
    </xf>
    <xf numFmtId="0" fontId="16" fillId="14" borderId="22" xfId="0" applyFont="1" applyFill="1" applyBorder="1" applyAlignment="1">
      <alignment/>
    </xf>
    <xf numFmtId="3" fontId="1" fillId="14" borderId="91" xfId="0" applyNumberFormat="1" applyFont="1" applyFill="1" applyBorder="1" applyAlignment="1">
      <alignment horizontal="right"/>
    </xf>
    <xf numFmtId="3" fontId="6" fillId="8" borderId="67" xfId="0" applyNumberFormat="1" applyFont="1" applyFill="1" applyBorder="1" applyAlignment="1" applyProtection="1">
      <alignment horizontal="justify" vertical="center"/>
      <protection/>
    </xf>
    <xf numFmtId="3" fontId="2" fillId="15" borderId="12" xfId="0" applyNumberFormat="1" applyFont="1" applyFill="1" applyBorder="1" applyAlignment="1" applyProtection="1">
      <alignment horizontal="justify" vertical="center"/>
      <protection/>
    </xf>
    <xf numFmtId="3" fontId="2" fillId="8" borderId="25" xfId="0" applyNumberFormat="1" applyFont="1" applyFill="1" applyBorder="1" applyAlignment="1" applyProtection="1">
      <alignment horizontal="justify" vertical="top"/>
      <protection/>
    </xf>
    <xf numFmtId="3" fontId="2" fillId="8" borderId="12" xfId="0" applyNumberFormat="1" applyFont="1" applyFill="1" applyBorder="1" applyAlignment="1" applyProtection="1">
      <alignment horizontal="justify" vertical="top"/>
      <protection/>
    </xf>
    <xf numFmtId="0" fontId="2" fillId="8" borderId="92" xfId="0" applyFont="1" applyFill="1" applyBorder="1" applyAlignment="1" applyProtection="1">
      <alignment/>
      <protection/>
    </xf>
    <xf numFmtId="0" fontId="2" fillId="8" borderId="34" xfId="0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 horizontal="right"/>
    </xf>
    <xf numFmtId="3" fontId="2" fillId="1" borderId="14" xfId="0" applyNumberFormat="1" applyFont="1" applyFill="1" applyBorder="1" applyAlignment="1">
      <alignment horizontal="justify" vertical="top"/>
    </xf>
    <xf numFmtId="3" fontId="38" fillId="0" borderId="0" xfId="0" applyNumberFormat="1" applyFont="1" applyAlignment="1" applyProtection="1" quotePrefix="1">
      <alignment horizontal="left"/>
      <protection/>
    </xf>
    <xf numFmtId="3" fontId="38" fillId="0" borderId="0" xfId="0" applyNumberFormat="1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16" borderId="0" xfId="0" applyFill="1" applyBorder="1" applyAlignment="1">
      <alignment/>
    </xf>
    <xf numFmtId="0" fontId="2" fillId="17" borderId="20" xfId="0" applyFont="1" applyFill="1" applyBorder="1" applyAlignment="1" applyProtection="1">
      <alignment horizontal="center"/>
      <protection/>
    </xf>
    <xf numFmtId="3" fontId="4" fillId="0" borderId="5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>
      <alignment horizontal="center"/>
    </xf>
    <xf numFmtId="3" fontId="2" fillId="18" borderId="12" xfId="0" applyNumberFormat="1" applyFont="1" applyFill="1" applyBorder="1" applyAlignment="1">
      <alignment horizontal="justify" vertical="top"/>
    </xf>
    <xf numFmtId="3" fontId="2" fillId="18" borderId="2" xfId="0" applyNumberFormat="1" applyFont="1" applyFill="1" applyBorder="1" applyAlignment="1" applyProtection="1">
      <alignment horizontal="justify" vertical="top"/>
      <protection/>
    </xf>
    <xf numFmtId="3" fontId="2" fillId="19" borderId="12" xfId="0" applyNumberFormat="1" applyFont="1" applyFill="1" applyBorder="1" applyAlignment="1" applyProtection="1">
      <alignment horizontal="justify" vertical="top"/>
      <protection/>
    </xf>
    <xf numFmtId="3" fontId="2" fillId="20" borderId="12" xfId="0" applyNumberFormat="1" applyFont="1" applyFill="1" applyBorder="1" applyAlignment="1" applyProtection="1">
      <alignment horizontal="justify" vertical="top"/>
      <protection/>
    </xf>
    <xf numFmtId="3" fontId="2" fillId="18" borderId="12" xfId="0" applyNumberFormat="1" applyFont="1" applyFill="1" applyBorder="1" applyAlignment="1" applyProtection="1">
      <alignment horizontal="justify" vertical="center"/>
      <protection/>
    </xf>
    <xf numFmtId="0" fontId="0" fillId="20" borderId="30" xfId="0" applyFill="1" applyBorder="1" applyAlignment="1">
      <alignment horizontal="center"/>
    </xf>
    <xf numFmtId="3" fontId="0" fillId="20" borderId="0" xfId="0" applyNumberFormat="1" applyFill="1" applyBorder="1" applyAlignment="1">
      <alignment/>
    </xf>
    <xf numFmtId="3" fontId="0" fillId="20" borderId="0" xfId="0" applyNumberFormat="1" applyFill="1" applyBorder="1" applyAlignment="1" applyProtection="1">
      <alignment horizontal="right"/>
      <protection/>
    </xf>
    <xf numFmtId="3" fontId="0" fillId="20" borderId="0" xfId="0" applyNumberFormat="1" applyFill="1" applyBorder="1" applyAlignment="1" applyProtection="1">
      <alignment/>
      <protection/>
    </xf>
    <xf numFmtId="3" fontId="2" fillId="18" borderId="93" xfId="0" applyNumberFormat="1" applyFont="1" applyFill="1" applyBorder="1" applyAlignment="1" applyProtection="1">
      <alignment/>
      <protection/>
    </xf>
    <xf numFmtId="3" fontId="0" fillId="19" borderId="54" xfId="0" applyNumberFormat="1" applyFill="1" applyBorder="1" applyAlignment="1" applyProtection="1">
      <alignment/>
      <protection/>
    </xf>
    <xf numFmtId="3" fontId="5" fillId="19" borderId="68" xfId="0" applyNumberFormat="1" applyFont="1" applyFill="1" applyBorder="1" applyAlignment="1" applyProtection="1">
      <alignment/>
      <protection/>
    </xf>
    <xf numFmtId="3" fontId="2" fillId="19" borderId="68" xfId="18" applyNumberFormat="1" applyFont="1" applyFill="1" applyBorder="1" applyAlignment="1">
      <alignment/>
    </xf>
    <xf numFmtId="3" fontId="0" fillId="20" borderId="32" xfId="0" applyNumberFormat="1" applyFill="1" applyBorder="1" applyAlignment="1" applyProtection="1">
      <alignment/>
      <protection/>
    </xf>
    <xf numFmtId="3" fontId="5" fillId="19" borderId="32" xfId="0" applyNumberFormat="1" applyFont="1" applyFill="1" applyBorder="1" applyAlignment="1">
      <alignment/>
    </xf>
    <xf numFmtId="3" fontId="5" fillId="19" borderId="87" xfId="0" applyNumberFormat="1" applyFont="1" applyFill="1" applyBorder="1" applyAlignment="1">
      <alignment/>
    </xf>
    <xf numFmtId="3" fontId="2" fillId="19" borderId="68" xfId="0" applyNumberFormat="1" applyFont="1" applyFill="1" applyBorder="1" applyAlignment="1" applyProtection="1">
      <alignment horizontal="right" vertical="top"/>
      <protection/>
    </xf>
    <xf numFmtId="3" fontId="5" fillId="19" borderId="72" xfId="0" applyNumberFormat="1" applyFont="1" applyFill="1" applyBorder="1" applyAlignment="1" applyProtection="1">
      <alignment/>
      <protection/>
    </xf>
    <xf numFmtId="3" fontId="2" fillId="19" borderId="72" xfId="18" applyNumberFormat="1" applyFont="1" applyFill="1" applyBorder="1" applyAlignment="1">
      <alignment/>
    </xf>
    <xf numFmtId="3" fontId="0" fillId="20" borderId="80" xfId="0" applyNumberFormat="1" applyFill="1" applyBorder="1" applyAlignment="1" applyProtection="1">
      <alignment/>
      <protection/>
    </xf>
    <xf numFmtId="3" fontId="5" fillId="19" borderId="80" xfId="0" applyNumberFormat="1" applyFont="1" applyFill="1" applyBorder="1" applyAlignment="1">
      <alignment/>
    </xf>
    <xf numFmtId="3" fontId="2" fillId="19" borderId="72" xfId="0" applyNumberFormat="1" applyFont="1" applyFill="1" applyBorder="1" applyAlignment="1" applyProtection="1">
      <alignment horizontal="right" vertical="top"/>
      <protection/>
    </xf>
    <xf numFmtId="41" fontId="2" fillId="18" borderId="13" xfId="18" applyFont="1" applyFill="1" applyBorder="1" applyAlignment="1" applyProtection="1" quotePrefix="1">
      <alignment horizontal="center"/>
      <protection/>
    </xf>
    <xf numFmtId="41" fontId="2" fillId="18" borderId="2" xfId="18" applyFont="1" applyFill="1" applyBorder="1" applyAlignment="1" applyProtection="1" quotePrefix="1">
      <alignment horizontal="center"/>
      <protection/>
    </xf>
    <xf numFmtId="41" fontId="2" fillId="18" borderId="72" xfId="18" applyFont="1" applyFill="1" applyBorder="1" applyAlignment="1" applyProtection="1" quotePrefix="1">
      <alignment horizontal="center"/>
      <protection/>
    </xf>
    <xf numFmtId="41" fontId="2" fillId="18" borderId="94" xfId="18" applyFont="1" applyFill="1" applyBorder="1" applyAlignment="1" applyProtection="1" quotePrefix="1">
      <alignment horizontal="center"/>
      <protection/>
    </xf>
    <xf numFmtId="41" fontId="2" fillId="18" borderId="95" xfId="18" applyFont="1" applyFill="1" applyBorder="1" applyAlignment="1" applyProtection="1" quotePrefix="1">
      <alignment horizontal="center"/>
      <protection/>
    </xf>
    <xf numFmtId="41" fontId="2" fillId="18" borderId="12" xfId="18" applyFont="1" applyFill="1" applyBorder="1" applyAlignment="1" applyProtection="1" quotePrefix="1">
      <alignment horizontal="center"/>
      <protection/>
    </xf>
    <xf numFmtId="41" fontId="2" fillId="18" borderId="83" xfId="18" applyFont="1" applyFill="1" applyBorder="1" applyAlignment="1" applyProtection="1" quotePrefix="1">
      <alignment horizontal="center"/>
      <protection/>
    </xf>
    <xf numFmtId="0" fontId="2" fillId="21" borderId="23" xfId="0" applyFont="1" applyFill="1" applyBorder="1" applyAlignment="1" quotePrefix="1">
      <alignment horizontal="center"/>
    </xf>
    <xf numFmtId="0" fontId="2" fillId="21" borderId="34" xfId="0" applyFont="1" applyFill="1" applyBorder="1" applyAlignment="1">
      <alignment horizontal="left"/>
    </xf>
    <xf numFmtId="3" fontId="9" fillId="21" borderId="65" xfId="0" applyNumberFormat="1" applyFont="1" applyFill="1" applyBorder="1" applyAlignment="1" applyProtection="1">
      <alignment horizontal="right"/>
      <protection/>
    </xf>
    <xf numFmtId="3" fontId="9" fillId="21" borderId="65" xfId="0" applyNumberFormat="1" applyFont="1" applyFill="1" applyBorder="1" applyAlignment="1" applyProtection="1">
      <alignment horizontal="right"/>
      <protection locked="0"/>
    </xf>
    <xf numFmtId="3" fontId="9" fillId="21" borderId="65" xfId="0" applyNumberFormat="1" applyFont="1" applyFill="1" applyBorder="1" applyAlignment="1">
      <alignment horizontal="right"/>
    </xf>
    <xf numFmtId="3" fontId="2" fillId="21" borderId="65" xfId="0" applyNumberFormat="1" applyFont="1" applyFill="1" applyBorder="1" applyAlignment="1" applyProtection="1">
      <alignment horizontal="right"/>
      <protection/>
    </xf>
    <xf numFmtId="0" fontId="2" fillId="21" borderId="23" xfId="0" applyFont="1" applyFill="1" applyBorder="1" applyAlignment="1">
      <alignment horizontal="center"/>
    </xf>
    <xf numFmtId="3" fontId="2" fillId="21" borderId="34" xfId="0" applyNumberFormat="1" applyFont="1" applyFill="1" applyBorder="1" applyAlignment="1" quotePrefix="1">
      <alignment horizontal="left"/>
    </xf>
    <xf numFmtId="0" fontId="2" fillId="21" borderId="3" xfId="0" applyFont="1" applyFill="1" applyBorder="1" applyAlignment="1">
      <alignment/>
    </xf>
    <xf numFmtId="3" fontId="2" fillId="21" borderId="12" xfId="0" applyNumberFormat="1" applyFont="1" applyFill="1" applyBorder="1" applyAlignment="1" applyProtection="1">
      <alignment horizontal="right"/>
      <protection/>
    </xf>
    <xf numFmtId="3" fontId="2" fillId="21" borderId="49" xfId="0" applyNumberFormat="1" applyFont="1" applyFill="1" applyBorder="1" applyAlignment="1">
      <alignment horizontal="left"/>
    </xf>
    <xf numFmtId="3" fontId="2" fillId="21" borderId="69" xfId="0" applyNumberFormat="1" applyFont="1" applyFill="1" applyBorder="1" applyAlignment="1">
      <alignment horizontal="right"/>
    </xf>
    <xf numFmtId="0" fontId="2" fillId="21" borderId="32" xfId="0" applyFont="1" applyFill="1" applyBorder="1" applyAlignment="1">
      <alignment horizontal="center"/>
    </xf>
    <xf numFmtId="0" fontId="2" fillId="21" borderId="33" xfId="0" applyFont="1" applyFill="1" applyBorder="1" applyAlignment="1">
      <alignment horizontal="left"/>
    </xf>
    <xf numFmtId="0" fontId="2" fillId="21" borderId="0" xfId="0" applyFont="1" applyFill="1" applyBorder="1" applyAlignment="1">
      <alignment/>
    </xf>
    <xf numFmtId="3" fontId="1" fillId="21" borderId="65" xfId="0" applyNumberFormat="1" applyFont="1" applyFill="1" applyBorder="1" applyAlignment="1">
      <alignment horizontal="right"/>
    </xf>
    <xf numFmtId="3" fontId="2" fillId="21" borderId="6" xfId="0" applyNumberFormat="1" applyFont="1" applyFill="1" applyBorder="1" applyAlignment="1">
      <alignment horizontal="left"/>
    </xf>
    <xf numFmtId="0" fontId="2" fillId="21" borderId="44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left"/>
    </xf>
    <xf numFmtId="0" fontId="2" fillId="21" borderId="5" xfId="0" applyFont="1" applyFill="1" applyBorder="1" applyAlignment="1">
      <alignment horizontal="center"/>
    </xf>
    <xf numFmtId="0" fontId="2" fillId="21" borderId="5" xfId="0" applyFont="1" applyFill="1" applyBorder="1" applyAlignment="1">
      <alignment horizontal="centerContinuous"/>
    </xf>
    <xf numFmtId="3" fontId="2" fillId="21" borderId="72" xfId="0" applyNumberFormat="1" applyFont="1" applyFill="1" applyBorder="1" applyAlignment="1">
      <alignment horizontal="right"/>
    </xf>
    <xf numFmtId="3" fontId="0" fillId="19" borderId="96" xfId="0" applyNumberFormat="1" applyFill="1" applyBorder="1" applyAlignment="1" applyProtection="1">
      <alignment/>
      <protection/>
    </xf>
    <xf numFmtId="0" fontId="2" fillId="18" borderId="13" xfId="0" applyNumberFormat="1" applyFont="1" applyFill="1" applyBorder="1" applyAlignment="1" applyProtection="1">
      <alignment horizontal="justify" vertical="top"/>
      <protection/>
    </xf>
    <xf numFmtId="3" fontId="2" fillId="18" borderId="94" xfId="0" applyNumberFormat="1" applyFont="1" applyFill="1" applyBorder="1" applyAlignment="1" applyProtection="1">
      <alignment horizontal="justify" vertical="top" wrapText="1"/>
      <protection/>
    </xf>
    <xf numFmtId="3" fontId="2" fillId="18" borderId="94" xfId="0" applyNumberFormat="1" applyFont="1" applyFill="1" applyBorder="1" applyAlignment="1" applyProtection="1">
      <alignment horizontal="justify" vertical="top"/>
      <protection/>
    </xf>
    <xf numFmtId="3" fontId="2" fillId="18" borderId="94" xfId="18" applyNumberFormat="1" applyFont="1" applyFill="1" applyBorder="1" applyAlignment="1" applyProtection="1">
      <alignment horizontal="justify" vertical="top"/>
      <protection/>
    </xf>
    <xf numFmtId="3" fontId="2" fillId="18" borderId="97" xfId="0" applyNumberFormat="1" applyFont="1" applyFill="1" applyBorder="1" applyAlignment="1" applyProtection="1">
      <alignment horizontal="justify" vertical="top"/>
      <protection/>
    </xf>
    <xf numFmtId="3" fontId="2" fillId="19" borderId="94" xfId="0" applyNumberFormat="1" applyFont="1" applyFill="1" applyBorder="1" applyAlignment="1" applyProtection="1">
      <alignment horizontal="justify" vertical="top"/>
      <protection/>
    </xf>
    <xf numFmtId="3" fontId="2" fillId="18" borderId="98" xfId="0" applyNumberFormat="1" applyFont="1" applyFill="1" applyBorder="1" applyAlignment="1" applyProtection="1">
      <alignment horizontal="justify" vertical="top"/>
      <protection/>
    </xf>
    <xf numFmtId="3" fontId="2" fillId="0" borderId="0" xfId="18" applyNumberFormat="1" applyFont="1" applyFill="1" applyBorder="1" applyAlignment="1" applyProtection="1">
      <alignment/>
      <protection/>
    </xf>
    <xf numFmtId="0" fontId="0" fillId="22" borderId="30" xfId="0" applyFill="1" applyBorder="1" applyAlignment="1">
      <alignment/>
    </xf>
    <xf numFmtId="3" fontId="0" fillId="22" borderId="0" xfId="0" applyNumberFormat="1" applyFill="1" applyBorder="1" applyAlignment="1">
      <alignment/>
    </xf>
    <xf numFmtId="3" fontId="2" fillId="10" borderId="99" xfId="0" applyNumberFormat="1" applyFont="1" applyFill="1" applyBorder="1" applyAlignment="1" applyProtection="1">
      <alignment/>
      <protection/>
    </xf>
    <xf numFmtId="41" fontId="2" fillId="23" borderId="93" xfId="18" applyFont="1" applyFill="1" applyBorder="1" applyAlignment="1" applyProtection="1" quotePrefix="1">
      <alignment horizontal="center"/>
      <protection/>
    </xf>
    <xf numFmtId="41" fontId="2" fillId="23" borderId="0" xfId="18" applyFont="1" applyFill="1" applyBorder="1" applyAlignment="1" applyProtection="1" quotePrefix="1">
      <alignment horizontal="center"/>
      <protection/>
    </xf>
    <xf numFmtId="0" fontId="0" fillId="2" borderId="0" xfId="0" applyFill="1" applyBorder="1" applyAlignment="1">
      <alignment/>
    </xf>
    <xf numFmtId="0" fontId="0" fillId="16" borderId="0" xfId="0" applyFill="1" applyAlignment="1">
      <alignment/>
    </xf>
    <xf numFmtId="3" fontId="17" fillId="0" borderId="0" xfId="0" applyNumberFormat="1" applyFont="1" applyAlignment="1" applyProtection="1" quotePrefix="1">
      <alignment horizontal="left"/>
      <protection/>
    </xf>
    <xf numFmtId="3" fontId="2" fillId="3" borderId="12" xfId="0" applyNumberFormat="1" applyFont="1" applyFill="1" applyBorder="1" applyAlignment="1" applyProtection="1">
      <alignment horizontal="justify" vertical="top"/>
      <protection/>
    </xf>
    <xf numFmtId="3" fontId="2" fillId="0" borderId="0" xfId="0" applyNumberFormat="1" applyFont="1" applyFill="1" applyBorder="1" applyAlignment="1" applyProtection="1">
      <alignment horizontal="justify" vertical="top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41" fontId="2" fillId="0" borderId="0" xfId="18" applyFont="1" applyFill="1" applyBorder="1" applyAlignment="1" applyProtection="1" quotePrefix="1">
      <alignment horizontal="center"/>
      <protection/>
    </xf>
    <xf numFmtId="0" fontId="2" fillId="13" borderId="2" xfId="0" applyFont="1" applyFill="1" applyBorder="1" applyAlignment="1" applyProtection="1" quotePrefix="1">
      <alignment horizontal="center"/>
      <protection/>
    </xf>
    <xf numFmtId="0" fontId="2" fillId="13" borderId="92" xfId="0" applyFont="1" applyFill="1" applyBorder="1" applyAlignment="1" applyProtection="1">
      <alignment horizontal="left"/>
      <protection/>
    </xf>
    <xf numFmtId="0" fontId="6" fillId="13" borderId="48" xfId="0" applyFont="1" applyFill="1" applyBorder="1" applyAlignment="1" applyProtection="1">
      <alignment horizontal="center"/>
      <protection/>
    </xf>
    <xf numFmtId="3" fontId="23" fillId="13" borderId="67" xfId="0" applyNumberFormat="1" applyFont="1" applyFill="1" applyBorder="1" applyAlignment="1" applyProtection="1">
      <alignment horizontal="center" vertical="center"/>
      <protection/>
    </xf>
    <xf numFmtId="0" fontId="16" fillId="0" borderId="5" xfId="0" applyFont="1" applyFill="1" applyBorder="1" applyAlignment="1" applyProtection="1">
      <alignment/>
      <protection/>
    </xf>
    <xf numFmtId="0" fontId="39" fillId="0" borderId="5" xfId="0" applyFont="1" applyFill="1" applyBorder="1" applyAlignment="1" applyProtection="1">
      <alignment horizontal="center"/>
      <protection/>
    </xf>
    <xf numFmtId="3" fontId="2" fillId="24" borderId="100" xfId="0" applyNumberFormat="1" applyFont="1" applyFill="1" applyBorder="1" applyAlignment="1" applyProtection="1">
      <alignment/>
      <protection/>
    </xf>
    <xf numFmtId="3" fontId="2" fillId="15" borderId="101" xfId="0" applyNumberFormat="1" applyFont="1" applyFill="1" applyBorder="1" applyAlignment="1" applyProtection="1">
      <alignment/>
      <protection/>
    </xf>
    <xf numFmtId="3" fontId="2" fillId="10" borderId="102" xfId="18" applyNumberFormat="1" applyFont="1" applyFill="1" applyBorder="1" applyAlignment="1" quotePrefix="1">
      <alignment/>
    </xf>
    <xf numFmtId="3" fontId="2" fillId="24" borderId="101" xfId="0" applyNumberFormat="1" applyFont="1" applyFill="1" applyBorder="1" applyAlignment="1" applyProtection="1">
      <alignment/>
      <protection/>
    </xf>
    <xf numFmtId="3" fontId="2" fillId="24" borderId="103" xfId="0" applyNumberFormat="1" applyFont="1" applyFill="1" applyBorder="1" applyAlignment="1" applyProtection="1">
      <alignment/>
      <protection/>
    </xf>
    <xf numFmtId="3" fontId="2" fillId="24" borderId="104" xfId="0" applyNumberFormat="1" applyFont="1" applyFill="1" applyBorder="1" applyAlignment="1" applyProtection="1">
      <alignment/>
      <protection/>
    </xf>
    <xf numFmtId="3" fontId="2" fillId="10" borderId="101" xfId="18" applyNumberFormat="1" applyFont="1" applyFill="1" applyBorder="1" applyAlignment="1" quotePrefix="1">
      <alignment/>
    </xf>
    <xf numFmtId="3" fontId="2" fillId="10" borderId="105" xfId="18" applyNumberFormat="1" applyFont="1" applyFill="1" applyBorder="1" applyAlignment="1" quotePrefix="1">
      <alignment/>
    </xf>
    <xf numFmtId="3" fontId="0" fillId="10" borderId="85" xfId="0" applyNumberFormat="1" applyFill="1" applyBorder="1" applyAlignment="1" applyProtection="1">
      <alignment/>
      <protection/>
    </xf>
    <xf numFmtId="3" fontId="0" fillId="10" borderId="87" xfId="0" applyNumberFormat="1" applyFill="1" applyBorder="1" applyAlignment="1" applyProtection="1">
      <alignment/>
      <protection/>
    </xf>
    <xf numFmtId="3" fontId="0" fillId="10" borderId="89" xfId="0" applyNumberFormat="1" applyFill="1" applyBorder="1" applyAlignment="1" applyProtection="1">
      <alignment/>
      <protection/>
    </xf>
    <xf numFmtId="3" fontId="0" fillId="10" borderId="0" xfId="0" applyNumberFormat="1" applyFill="1" applyBorder="1" applyAlignment="1" applyProtection="1">
      <alignment/>
      <protection/>
    </xf>
    <xf numFmtId="3" fontId="2" fillId="24" borderId="106" xfId="0" applyNumberFormat="1" applyFont="1" applyFill="1" applyBorder="1" applyAlignment="1" applyProtection="1">
      <alignment/>
      <protection/>
    </xf>
    <xf numFmtId="41" fontId="2" fillId="24" borderId="13" xfId="18" applyFont="1" applyFill="1" applyBorder="1" applyAlignment="1" applyProtection="1" quotePrefix="1">
      <alignment horizontal="center"/>
      <protection/>
    </xf>
    <xf numFmtId="41" fontId="2" fillId="15" borderId="13" xfId="18" applyFont="1" applyFill="1" applyBorder="1" applyAlignment="1" applyProtection="1" quotePrefix="1">
      <alignment horizontal="center"/>
      <protection/>
    </xf>
    <xf numFmtId="41" fontId="2" fillId="9" borderId="13" xfId="18" applyFont="1" applyFill="1" applyBorder="1" applyAlignment="1" applyProtection="1" quotePrefix="1">
      <alignment horizontal="center"/>
      <protection/>
    </xf>
    <xf numFmtId="41" fontId="2" fillId="24" borderId="84" xfId="18" applyFont="1" applyFill="1" applyBorder="1" applyAlignment="1" applyProtection="1" quotePrefix="1">
      <alignment horizontal="center"/>
      <protection/>
    </xf>
    <xf numFmtId="41" fontId="2" fillId="24" borderId="12" xfId="18" applyFont="1" applyFill="1" applyBorder="1" applyAlignment="1" applyProtection="1" quotePrefix="1">
      <alignment horizontal="center"/>
      <protection/>
    </xf>
    <xf numFmtId="0" fontId="0" fillId="9" borderId="0" xfId="0" applyFill="1" applyAlignment="1">
      <alignment/>
    </xf>
    <xf numFmtId="3" fontId="2" fillId="24" borderId="26" xfId="0" applyNumberFormat="1" applyFont="1" applyFill="1" applyBorder="1" applyAlignment="1" applyProtection="1">
      <alignment/>
      <protection/>
    </xf>
    <xf numFmtId="3" fontId="2" fillId="24" borderId="105" xfId="0" applyNumberFormat="1" applyFont="1" applyFill="1" applyBorder="1" applyAlignment="1" applyProtection="1">
      <alignment/>
      <protection/>
    </xf>
    <xf numFmtId="41" fontId="2" fillId="24" borderId="67" xfId="18" applyFont="1" applyFill="1" applyBorder="1" applyAlignment="1" applyProtection="1" quotePrefix="1">
      <alignment horizontal="center"/>
      <protection/>
    </xf>
    <xf numFmtId="41" fontId="2" fillId="24" borderId="92" xfId="18" applyFont="1" applyFill="1" applyBorder="1" applyAlignment="1" applyProtection="1" quotePrefix="1">
      <alignment horizontal="center"/>
      <protection/>
    </xf>
    <xf numFmtId="41" fontId="2" fillId="24" borderId="23" xfId="18" applyFont="1" applyFill="1" applyBorder="1" applyAlignment="1" applyProtection="1" quotePrefix="1">
      <alignment horizontal="center"/>
      <protection/>
    </xf>
    <xf numFmtId="3" fontId="0" fillId="15" borderId="20" xfId="0" applyNumberFormat="1" applyFill="1" applyBorder="1" applyAlignment="1" applyProtection="1">
      <alignment/>
      <protection/>
    </xf>
    <xf numFmtId="3" fontId="0" fillId="15" borderId="87" xfId="0" applyNumberFormat="1" applyFill="1" applyBorder="1" applyAlignment="1" applyProtection="1">
      <alignment/>
      <protection/>
    </xf>
    <xf numFmtId="3" fontId="0" fillId="15" borderId="89" xfId="0" applyNumberFormat="1" applyFill="1" applyBorder="1" applyAlignment="1" applyProtection="1">
      <alignment/>
      <protection/>
    </xf>
    <xf numFmtId="3" fontId="0" fillId="15" borderId="85" xfId="0" applyNumberFormat="1" applyFill="1" applyBorder="1" applyAlignment="1" applyProtection="1">
      <alignment/>
      <protection/>
    </xf>
    <xf numFmtId="0" fontId="0" fillId="15" borderId="27" xfId="0" applyNumberFormat="1" applyFill="1" applyBorder="1" applyAlignment="1" applyProtection="1" quotePrefix="1">
      <alignment horizontal="center"/>
      <protection/>
    </xf>
    <xf numFmtId="0" fontId="0" fillId="15" borderId="0" xfId="0" applyFill="1" applyAlignment="1">
      <alignment horizontal="center"/>
    </xf>
    <xf numFmtId="3" fontId="0" fillId="15" borderId="0" xfId="0" applyNumberFormat="1" applyFill="1" applyBorder="1" applyAlignment="1" applyProtection="1">
      <alignment/>
      <protection/>
    </xf>
    <xf numFmtId="3" fontId="0" fillId="15" borderId="0" xfId="0" applyNumberFormat="1" applyFill="1" applyBorder="1" applyAlignment="1" applyProtection="1">
      <alignment horizontal="right"/>
      <protection/>
    </xf>
    <xf numFmtId="3" fontId="0" fillId="15" borderId="0" xfId="0" applyNumberFormat="1" applyFill="1" applyBorder="1" applyAlignment="1" applyProtection="1" quotePrefix="1">
      <alignment/>
      <protection/>
    </xf>
    <xf numFmtId="3" fontId="0" fillId="15" borderId="107" xfId="0" applyNumberFormat="1" applyFill="1" applyBorder="1" applyAlignment="1" applyProtection="1">
      <alignment/>
      <protection/>
    </xf>
    <xf numFmtId="3" fontId="0" fillId="15" borderId="0" xfId="0" applyNumberFormat="1" applyFill="1" applyBorder="1" applyAlignment="1" applyProtection="1">
      <alignment/>
      <protection/>
    </xf>
    <xf numFmtId="3" fontId="0" fillId="15" borderId="108" xfId="0" applyNumberFormat="1" applyFill="1" applyBorder="1" applyAlignment="1" applyProtection="1">
      <alignment/>
      <protection/>
    </xf>
    <xf numFmtId="3" fontId="0" fillId="15" borderId="109" xfId="0" applyNumberFormat="1" applyFill="1" applyBorder="1" applyAlignment="1" applyProtection="1">
      <alignment/>
      <protection/>
    </xf>
    <xf numFmtId="3" fontId="0" fillId="11" borderId="0" xfId="0" applyNumberFormat="1" applyFill="1" applyBorder="1" applyAlignment="1" applyProtection="1">
      <alignment/>
      <protection/>
    </xf>
    <xf numFmtId="186" fontId="22" fillId="0" borderId="0" xfId="17" applyNumberFormat="1" applyFont="1" applyBorder="1" applyAlignment="1" applyProtection="1">
      <alignment/>
      <protection locked="0"/>
    </xf>
    <xf numFmtId="186" fontId="22" fillId="0" borderId="0" xfId="17" applyNumberFormat="1" applyFont="1" applyFill="1" applyBorder="1" applyAlignment="1" applyProtection="1">
      <alignment/>
      <protection locked="0"/>
    </xf>
    <xf numFmtId="3" fontId="2" fillId="15" borderId="100" xfId="0" applyNumberFormat="1" applyFont="1" applyFill="1" applyBorder="1" applyAlignment="1" applyProtection="1">
      <alignment/>
      <protection/>
    </xf>
    <xf numFmtId="3" fontId="2" fillId="15" borderId="102" xfId="18" applyNumberFormat="1" applyFont="1" applyFill="1" applyBorder="1" applyAlignment="1" quotePrefix="1">
      <alignment/>
    </xf>
    <xf numFmtId="3" fontId="2" fillId="15" borderId="0" xfId="0" applyNumberFormat="1" applyFont="1" applyFill="1" applyBorder="1" applyAlignment="1" applyProtection="1">
      <alignment/>
      <protection/>
    </xf>
    <xf numFmtId="3" fontId="2" fillId="15" borderId="103" xfId="0" applyNumberFormat="1" applyFont="1" applyFill="1" applyBorder="1" applyAlignment="1" applyProtection="1">
      <alignment/>
      <protection/>
    </xf>
    <xf numFmtId="3" fontId="2" fillId="15" borderId="104" xfId="0" applyNumberFormat="1" applyFont="1" applyFill="1" applyBorder="1" applyAlignment="1" applyProtection="1">
      <alignment/>
      <protection/>
    </xf>
    <xf numFmtId="3" fontId="2" fillId="15" borderId="101" xfId="18" applyNumberFormat="1" applyFont="1" applyFill="1" applyBorder="1" applyAlignment="1" quotePrefix="1">
      <alignment/>
    </xf>
    <xf numFmtId="3" fontId="2" fillId="15" borderId="105" xfId="18" applyNumberFormat="1" applyFont="1" applyFill="1" applyBorder="1" applyAlignment="1" quotePrefix="1">
      <alignment/>
    </xf>
    <xf numFmtId="3" fontId="0" fillId="15" borderId="110" xfId="0" applyNumberFormat="1" applyFill="1" applyBorder="1" applyAlignment="1" applyProtection="1">
      <alignment/>
      <protection/>
    </xf>
    <xf numFmtId="3" fontId="0" fillId="15" borderId="111" xfId="0" applyNumberFormat="1" applyFill="1" applyBorder="1" applyAlignment="1" applyProtection="1">
      <alignment/>
      <protection/>
    </xf>
    <xf numFmtId="41" fontId="2" fillId="15" borderId="89" xfId="18" applyFont="1" applyFill="1" applyBorder="1" applyAlignment="1" applyProtection="1" quotePrefix="1">
      <alignment horizontal="center"/>
      <protection/>
    </xf>
    <xf numFmtId="41" fontId="2" fillId="15" borderId="12" xfId="18" applyFont="1" applyFill="1" applyBorder="1" applyAlignment="1" applyProtection="1" quotePrefix="1">
      <alignment horizontal="center"/>
      <protection/>
    </xf>
    <xf numFmtId="41" fontId="2" fillId="24" borderId="95" xfId="18" applyFont="1" applyFill="1" applyBorder="1" applyAlignment="1" applyProtection="1" quotePrefix="1">
      <alignment horizontal="center"/>
      <protection/>
    </xf>
    <xf numFmtId="41" fontId="2" fillId="15" borderId="95" xfId="18" applyFont="1" applyFill="1" applyBorder="1" applyAlignment="1" applyProtection="1" quotePrefix="1">
      <alignment horizontal="center"/>
      <protection/>
    </xf>
    <xf numFmtId="41" fontId="2" fillId="15" borderId="112" xfId="18" applyFont="1" applyFill="1" applyBorder="1" applyAlignment="1" applyProtection="1" quotePrefix="1">
      <alignment horizontal="center"/>
      <protection/>
    </xf>
    <xf numFmtId="41" fontId="2" fillId="24" borderId="72" xfId="18" applyFont="1" applyFill="1" applyBorder="1" applyAlignment="1" applyProtection="1" quotePrefix="1">
      <alignment horizontal="center"/>
      <protection/>
    </xf>
    <xf numFmtId="0" fontId="0" fillId="15" borderId="5" xfId="0" applyFill="1" applyBorder="1" applyAlignment="1">
      <alignment horizontal="center"/>
    </xf>
    <xf numFmtId="3" fontId="0" fillId="15" borderId="5" xfId="0" applyNumberFormat="1" applyFill="1" applyBorder="1" applyAlignment="1" applyProtection="1">
      <alignment/>
      <protection/>
    </xf>
    <xf numFmtId="3" fontId="0" fillId="15" borderId="5" xfId="0" applyNumberFormat="1" applyFill="1" applyBorder="1" applyAlignment="1" applyProtection="1">
      <alignment horizontal="right"/>
      <protection/>
    </xf>
    <xf numFmtId="3" fontId="0" fillId="15" borderId="5" xfId="0" applyNumberFormat="1" applyFill="1" applyBorder="1" applyAlignment="1" applyProtection="1" quotePrefix="1">
      <alignment/>
      <protection/>
    </xf>
    <xf numFmtId="3" fontId="2" fillId="15" borderId="113" xfId="0" applyNumberFormat="1" applyFont="1" applyFill="1" applyBorder="1" applyAlignment="1" applyProtection="1">
      <alignment/>
      <protection/>
    </xf>
    <xf numFmtId="3" fontId="2" fillId="15" borderId="105" xfId="0" applyNumberFormat="1" applyFont="1" applyFill="1" applyBorder="1" applyAlignment="1" applyProtection="1">
      <alignment/>
      <protection/>
    </xf>
    <xf numFmtId="3" fontId="0" fillId="15" borderId="5" xfId="0" applyNumberFormat="1" applyFill="1" applyBorder="1" applyAlignment="1" applyProtection="1">
      <alignment/>
      <protection/>
    </xf>
    <xf numFmtId="3" fontId="2" fillId="15" borderId="5" xfId="0" applyNumberFormat="1" applyFont="1" applyFill="1" applyBorder="1" applyAlignment="1" applyProtection="1">
      <alignment/>
      <protection/>
    </xf>
    <xf numFmtId="3" fontId="2" fillId="15" borderId="114" xfId="0" applyNumberFormat="1" applyFont="1" applyFill="1" applyBorder="1" applyAlignment="1" applyProtection="1">
      <alignment/>
      <protection/>
    </xf>
    <xf numFmtId="3" fontId="2" fillId="15" borderId="115" xfId="0" applyNumberFormat="1" applyFont="1" applyFill="1" applyBorder="1" applyAlignment="1" applyProtection="1">
      <alignment/>
      <protection/>
    </xf>
    <xf numFmtId="0" fontId="22" fillId="0" borderId="116" xfId="0" applyFont="1" applyFill="1" applyBorder="1" applyAlignment="1" applyProtection="1">
      <alignment/>
      <protection locked="0"/>
    </xf>
    <xf numFmtId="3" fontId="0" fillId="15" borderId="117" xfId="0" applyNumberFormat="1" applyFill="1" applyBorder="1" applyAlignment="1" applyProtection="1">
      <alignment/>
      <protection/>
    </xf>
    <xf numFmtId="3" fontId="0" fillId="0" borderId="5" xfId="0" applyNumberFormat="1" applyBorder="1" applyAlignment="1" applyProtection="1">
      <alignment/>
      <protection locked="0"/>
    </xf>
    <xf numFmtId="3" fontId="0" fillId="10" borderId="5" xfId="0" applyNumberFormat="1" applyFill="1" applyBorder="1" applyAlignment="1" applyProtection="1">
      <alignment/>
      <protection/>
    </xf>
    <xf numFmtId="3" fontId="2" fillId="24" borderId="118" xfId="0" applyNumberFormat="1" applyFont="1" applyFill="1" applyBorder="1" applyAlignment="1" applyProtection="1">
      <alignment/>
      <protection/>
    </xf>
    <xf numFmtId="3" fontId="0" fillId="11" borderId="5" xfId="0" applyNumberFormat="1" applyFill="1" applyBorder="1" applyAlignment="1" applyProtection="1">
      <alignment/>
      <protection/>
    </xf>
    <xf numFmtId="41" fontId="2" fillId="11" borderId="95" xfId="18" applyFont="1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3" fontId="0" fillId="15" borderId="0" xfId="0" applyNumberFormat="1" applyFill="1" applyAlignment="1">
      <alignment/>
    </xf>
    <xf numFmtId="3" fontId="5" fillId="15" borderId="64" xfId="0" applyNumberFormat="1" applyFont="1" applyFill="1" applyBorder="1" applyAlignment="1" applyProtection="1">
      <alignment/>
      <protection/>
    </xf>
    <xf numFmtId="3" fontId="5" fillId="15" borderId="68" xfId="0" applyNumberFormat="1" applyFont="1" applyFill="1" applyBorder="1" applyAlignment="1" applyProtection="1">
      <alignment/>
      <protection/>
    </xf>
    <xf numFmtId="3" fontId="5" fillId="15" borderId="72" xfId="0" applyNumberFormat="1" applyFont="1" applyFill="1" applyBorder="1" applyAlignment="1" applyProtection="1">
      <alignment/>
      <protection/>
    </xf>
    <xf numFmtId="3" fontId="2" fillId="15" borderId="93" xfId="0" applyNumberFormat="1" applyFont="1" applyFill="1" applyBorder="1" applyAlignment="1" applyProtection="1">
      <alignment/>
      <protection/>
    </xf>
    <xf numFmtId="3" fontId="2" fillId="15" borderId="68" xfId="18" applyNumberFormat="1" applyFont="1" applyFill="1" applyBorder="1" applyAlignment="1">
      <alignment/>
    </xf>
    <xf numFmtId="3" fontId="0" fillId="15" borderId="17" xfId="0" applyNumberFormat="1" applyFill="1" applyBorder="1" applyAlignment="1" applyProtection="1">
      <alignment/>
      <protection/>
    </xf>
    <xf numFmtId="3" fontId="5" fillId="15" borderId="17" xfId="0" applyNumberFormat="1" applyFont="1" applyFill="1" applyBorder="1" applyAlignment="1">
      <alignment/>
    </xf>
    <xf numFmtId="3" fontId="5" fillId="15" borderId="85" xfId="0" applyNumberFormat="1" applyFont="1" applyFill="1" applyBorder="1" applyAlignment="1">
      <alignment/>
    </xf>
    <xf numFmtId="3" fontId="0" fillId="15" borderId="32" xfId="0" applyNumberFormat="1" applyFill="1" applyBorder="1" applyAlignment="1" applyProtection="1">
      <alignment/>
      <protection/>
    </xf>
    <xf numFmtId="3" fontId="5" fillId="15" borderId="32" xfId="0" applyNumberFormat="1" applyFont="1" applyFill="1" applyBorder="1" applyAlignment="1">
      <alignment/>
    </xf>
    <xf numFmtId="3" fontId="5" fillId="15" borderId="87" xfId="0" applyNumberFormat="1" applyFont="1" applyFill="1" applyBorder="1" applyAlignment="1">
      <alignment/>
    </xf>
    <xf numFmtId="3" fontId="2" fillId="15" borderId="72" xfId="18" applyNumberFormat="1" applyFont="1" applyFill="1" applyBorder="1" applyAlignment="1">
      <alignment/>
    </xf>
    <xf numFmtId="3" fontId="0" fillId="15" borderId="80" xfId="0" applyNumberFormat="1" applyFill="1" applyBorder="1" applyAlignment="1" applyProtection="1">
      <alignment/>
      <protection/>
    </xf>
    <xf numFmtId="3" fontId="5" fillId="15" borderId="80" xfId="0" applyNumberFormat="1" applyFont="1" applyFill="1" applyBorder="1" applyAlignment="1">
      <alignment/>
    </xf>
    <xf numFmtId="3" fontId="0" fillId="15" borderId="87" xfId="0" applyNumberFormat="1" applyFill="1" applyBorder="1" applyAlignment="1">
      <alignment/>
    </xf>
    <xf numFmtId="3" fontId="0" fillId="15" borderId="54" xfId="0" applyNumberFormat="1" applyFill="1" applyBorder="1" applyAlignment="1" applyProtection="1">
      <alignment/>
      <protection/>
    </xf>
    <xf numFmtId="3" fontId="2" fillId="15" borderId="64" xfId="0" applyNumberFormat="1" applyFont="1" applyFill="1" applyBorder="1" applyAlignment="1" applyProtection="1">
      <alignment horizontal="right" vertical="top"/>
      <protection/>
    </xf>
    <xf numFmtId="3" fontId="2" fillId="15" borderId="68" xfId="0" applyNumberFormat="1" applyFont="1" applyFill="1" applyBorder="1" applyAlignment="1" applyProtection="1">
      <alignment horizontal="right" vertical="top"/>
      <protection/>
    </xf>
    <xf numFmtId="3" fontId="2" fillId="15" borderId="72" xfId="0" applyNumberFormat="1" applyFont="1" applyFill="1" applyBorder="1" applyAlignment="1" applyProtection="1">
      <alignment horizontal="right" vertical="top"/>
      <protection/>
    </xf>
    <xf numFmtId="0" fontId="40" fillId="0" borderId="0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3" fontId="24" fillId="0" borderId="119" xfId="0" applyNumberFormat="1" applyFont="1" applyFill="1" applyBorder="1" applyAlignment="1">
      <alignment/>
    </xf>
    <xf numFmtId="0" fontId="24" fillId="0" borderId="119" xfId="0" applyFont="1" applyFill="1" applyBorder="1" applyAlignment="1">
      <alignment/>
    </xf>
    <xf numFmtId="181" fontId="24" fillId="0" borderId="119" xfId="0" applyNumberFormat="1" applyFont="1" applyFill="1" applyBorder="1" applyAlignment="1">
      <alignment/>
    </xf>
    <xf numFmtId="0" fontId="24" fillId="0" borderId="120" xfId="0" applyFont="1" applyFill="1" applyBorder="1" applyAlignment="1">
      <alignment/>
    </xf>
    <xf numFmtId="3" fontId="24" fillId="0" borderId="120" xfId="0" applyNumberFormat="1" applyFont="1" applyFill="1" applyBorder="1" applyAlignment="1">
      <alignment/>
    </xf>
    <xf numFmtId="181" fontId="24" fillId="0" borderId="121" xfId="0" applyNumberFormat="1" applyFont="1" applyFill="1" applyBorder="1" applyAlignment="1">
      <alignment/>
    </xf>
    <xf numFmtId="3" fontId="24" fillId="0" borderId="121" xfId="0" applyNumberFormat="1" applyFont="1" applyFill="1" applyBorder="1" applyAlignment="1">
      <alignment/>
    </xf>
    <xf numFmtId="0" fontId="24" fillId="0" borderId="120" xfId="0" applyFont="1" applyFill="1" applyBorder="1" applyAlignment="1">
      <alignment horizontal="justify"/>
    </xf>
    <xf numFmtId="0" fontId="24" fillId="0" borderId="120" xfId="0" applyFont="1" applyFill="1" applyBorder="1" applyAlignment="1" quotePrefix="1">
      <alignment horizontal="left"/>
    </xf>
    <xf numFmtId="3" fontId="24" fillId="0" borderId="31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122" xfId="0" applyNumberFormat="1" applyFont="1" applyFill="1" applyBorder="1" applyAlignment="1">
      <alignment/>
    </xf>
    <xf numFmtId="3" fontId="24" fillId="0" borderId="123" xfId="0" applyNumberFormat="1" applyFont="1" applyFill="1" applyBorder="1" applyAlignment="1">
      <alignment/>
    </xf>
    <xf numFmtId="3" fontId="24" fillId="0" borderId="124" xfId="0" applyNumberFormat="1" applyFont="1" applyFill="1" applyBorder="1" applyAlignment="1">
      <alignment/>
    </xf>
    <xf numFmtId="3" fontId="24" fillId="0" borderId="55" xfId="0" applyNumberFormat="1" applyFont="1" applyFill="1" applyBorder="1" applyAlignment="1">
      <alignment/>
    </xf>
    <xf numFmtId="3" fontId="24" fillId="0" borderId="125" xfId="0" applyNumberFormat="1" applyFont="1" applyFill="1" applyBorder="1" applyAlignment="1">
      <alignment/>
    </xf>
    <xf numFmtId="3" fontId="24" fillId="0" borderId="126" xfId="0" applyNumberFormat="1" applyFont="1" applyFill="1" applyBorder="1" applyAlignment="1">
      <alignment/>
    </xf>
    <xf numFmtId="0" fontId="27" fillId="0" borderId="31" xfId="0" applyFont="1" applyFill="1" applyBorder="1" applyAlignment="1">
      <alignment horizontal="justify" vertical="top" wrapText="1"/>
    </xf>
    <xf numFmtId="0" fontId="40" fillId="0" borderId="31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right" vertical="top" wrapText="1"/>
    </xf>
    <xf numFmtId="193" fontId="28" fillId="0" borderId="31" xfId="21" applyNumberFormat="1" applyFont="1" applyFill="1" applyBorder="1" applyAlignment="1">
      <alignment horizontal="right" vertical="top" wrapText="1"/>
    </xf>
    <xf numFmtId="0" fontId="28" fillId="0" borderId="121" xfId="0" applyFont="1" applyFill="1" applyBorder="1" applyAlignment="1">
      <alignment horizontal="right" vertical="top" wrapText="1"/>
    </xf>
    <xf numFmtId="0" fontId="40" fillId="0" borderId="127" xfId="0" applyFont="1" applyFill="1" applyBorder="1" applyAlignment="1">
      <alignment/>
    </xf>
    <xf numFmtId="0" fontId="24" fillId="0" borderId="122" xfId="0" applyFont="1" applyFill="1" applyBorder="1" applyAlignment="1">
      <alignment horizontal="center"/>
    </xf>
    <xf numFmtId="186" fontId="24" fillId="0" borderId="128" xfId="17" applyNumberFormat="1" applyFont="1" applyFill="1" applyBorder="1" applyAlignment="1">
      <alignment/>
    </xf>
    <xf numFmtId="186" fontId="24" fillId="0" borderId="123" xfId="17" applyNumberFormat="1" applyFont="1" applyFill="1" applyBorder="1" applyAlignment="1">
      <alignment/>
    </xf>
    <xf numFmtId="0" fontId="24" fillId="0" borderId="124" xfId="0" applyFont="1" applyFill="1" applyBorder="1" applyAlignment="1">
      <alignment horizontal="center"/>
    </xf>
    <xf numFmtId="186" fontId="24" fillId="0" borderId="55" xfId="17" applyNumberFormat="1" applyFont="1" applyFill="1" applyBorder="1" applyAlignment="1">
      <alignment/>
    </xf>
    <xf numFmtId="0" fontId="24" fillId="0" borderId="125" xfId="0" applyFont="1" applyFill="1" applyBorder="1" applyAlignment="1">
      <alignment horizontal="center"/>
    </xf>
    <xf numFmtId="186" fontId="24" fillId="0" borderId="127" xfId="17" applyNumberFormat="1" applyFont="1" applyFill="1" applyBorder="1" applyAlignment="1">
      <alignment/>
    </xf>
    <xf numFmtId="186" fontId="24" fillId="0" borderId="126" xfId="17" applyNumberFormat="1" applyFont="1" applyFill="1" applyBorder="1" applyAlignment="1">
      <alignment/>
    </xf>
    <xf numFmtId="186" fontId="24" fillId="0" borderId="127" xfId="17" applyNumberFormat="1" applyFont="1" applyBorder="1" applyAlignment="1">
      <alignment/>
    </xf>
    <xf numFmtId="186" fontId="24" fillId="0" borderId="126" xfId="17" applyNumberFormat="1" applyFont="1" applyBorder="1" applyAlignment="1">
      <alignment/>
    </xf>
    <xf numFmtId="0" fontId="27" fillId="0" borderId="21" xfId="0" applyFont="1" applyFill="1" applyBorder="1" applyAlignment="1">
      <alignment horizontal="center" vertical="top" wrapText="1"/>
    </xf>
    <xf numFmtId="0" fontId="40" fillId="0" borderId="37" xfId="0" applyFont="1" applyFill="1" applyBorder="1" applyAlignment="1">
      <alignment/>
    </xf>
    <xf numFmtId="0" fontId="40" fillId="0" borderId="57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top" wrapText="1"/>
    </xf>
    <xf numFmtId="0" fontId="24" fillId="0" borderId="59" xfId="0" applyFont="1" applyFill="1" applyBorder="1" applyAlignment="1">
      <alignment/>
    </xf>
    <xf numFmtId="0" fontId="28" fillId="0" borderId="22" xfId="0" applyFont="1" applyFill="1" applyBorder="1" applyAlignment="1">
      <alignment horizontal="center" vertical="top" wrapText="1"/>
    </xf>
    <xf numFmtId="10" fontId="24" fillId="0" borderId="31" xfId="21" applyNumberFormat="1" applyFont="1" applyFill="1" applyBorder="1" applyAlignment="1">
      <alignment/>
    </xf>
    <xf numFmtId="193" fontId="24" fillId="0" borderId="31" xfId="21" applyNumberFormat="1" applyFont="1" applyFill="1" applyBorder="1" applyAlignment="1">
      <alignment/>
    </xf>
    <xf numFmtId="193" fontId="24" fillId="0" borderId="59" xfId="21" applyNumberFormat="1" applyFont="1" applyFill="1" applyBorder="1" applyAlignment="1">
      <alignment/>
    </xf>
    <xf numFmtId="0" fontId="28" fillId="0" borderId="62" xfId="0" applyFont="1" applyFill="1" applyBorder="1" applyAlignment="1">
      <alignment horizontal="center" vertical="top" wrapText="1"/>
    </xf>
    <xf numFmtId="10" fontId="24" fillId="0" borderId="129" xfId="21" applyNumberFormat="1" applyFont="1" applyFill="1" applyBorder="1" applyAlignment="1">
      <alignment/>
    </xf>
    <xf numFmtId="193" fontId="24" fillId="0" borderId="129" xfId="21" applyNumberFormat="1" applyFont="1" applyFill="1" applyBorder="1" applyAlignment="1">
      <alignment/>
    </xf>
    <xf numFmtId="193" fontId="24" fillId="0" borderId="63" xfId="21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4" fillId="0" borderId="0" xfId="17" applyNumberFormat="1" applyFont="1" applyFill="1" applyBorder="1" applyAlignment="1" applyProtection="1">
      <alignment/>
      <protection/>
    </xf>
    <xf numFmtId="10" fontId="24" fillId="0" borderId="0" xfId="21" applyNumberFormat="1" applyFont="1" applyFill="1" applyBorder="1" applyAlignment="1">
      <alignment/>
    </xf>
    <xf numFmtId="184" fontId="24" fillId="0" borderId="121" xfId="0" applyNumberFormat="1" applyFont="1" applyFill="1" applyBorder="1" applyAlignment="1">
      <alignment/>
    </xf>
    <xf numFmtId="0" fontId="24" fillId="0" borderId="120" xfId="0" applyFont="1" applyFill="1" applyBorder="1" applyAlignment="1">
      <alignment horizontal="left"/>
    </xf>
    <xf numFmtId="174" fontId="24" fillId="0" borderId="0" xfId="18" applyNumberFormat="1" applyFont="1" applyFill="1" applyBorder="1" applyAlignment="1">
      <alignment/>
    </xf>
    <xf numFmtId="3" fontId="24" fillId="0" borderId="0" xfId="18" applyNumberFormat="1" applyFont="1" applyFill="1" applyBorder="1" applyAlignment="1">
      <alignment/>
    </xf>
    <xf numFmtId="3" fontId="24" fillId="0" borderId="0" xfId="17" applyNumberFormat="1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center"/>
      <protection locked="0"/>
    </xf>
    <xf numFmtId="41" fontId="0" fillId="0" borderId="27" xfId="18" applyBorder="1" applyAlignment="1" applyProtection="1">
      <alignment horizontal="center"/>
      <protection locked="0"/>
    </xf>
    <xf numFmtId="41" fontId="0" fillId="0" borderId="27" xfId="18" applyFont="1" applyBorder="1" applyAlignment="1" applyProtection="1" quotePrefix="1">
      <alignment horizontal="center"/>
      <protection locked="0"/>
    </xf>
    <xf numFmtId="3" fontId="5" fillId="15" borderId="0" xfId="18" applyNumberFormat="1" applyFont="1" applyFill="1" applyBorder="1" applyAlignment="1">
      <alignment horizontal="center"/>
    </xf>
    <xf numFmtId="3" fontId="0" fillId="15" borderId="0" xfId="18" applyNumberFormat="1" applyFill="1" applyBorder="1" applyAlignment="1" applyProtection="1">
      <alignment/>
      <protection locked="0"/>
    </xf>
    <xf numFmtId="3" fontId="2" fillId="15" borderId="130" xfId="18" applyNumberFormat="1" applyFont="1" applyFill="1" applyBorder="1" applyAlignment="1" applyProtection="1">
      <alignment/>
      <protection/>
    </xf>
    <xf numFmtId="41" fontId="2" fillId="15" borderId="131" xfId="18" applyFont="1" applyFill="1" applyBorder="1" applyAlignment="1" applyProtection="1" quotePrefix="1">
      <alignment horizontal="center"/>
      <protection/>
    </xf>
    <xf numFmtId="3" fontId="0" fillId="15" borderId="0" xfId="18" applyNumberFormat="1" applyFill="1" applyBorder="1" applyAlignment="1">
      <alignment/>
    </xf>
    <xf numFmtId="3" fontId="0" fillId="15" borderId="0" xfId="18" applyNumberFormat="1" applyFill="1" applyBorder="1" applyAlignment="1" applyProtection="1">
      <alignment/>
      <protection/>
    </xf>
    <xf numFmtId="3" fontId="0" fillId="15" borderId="0" xfId="18" applyNumberFormat="1" applyFill="1" applyAlignment="1" applyProtection="1">
      <alignment/>
      <protection/>
    </xf>
    <xf numFmtId="3" fontId="0" fillId="15" borderId="0" xfId="18" applyNumberFormat="1" applyFont="1" applyFill="1" applyBorder="1" applyAlignment="1" applyProtection="1" quotePrefix="1">
      <alignment/>
      <protection/>
    </xf>
    <xf numFmtId="174" fontId="0" fillId="15" borderId="85" xfId="18" applyNumberFormat="1" applyFill="1" applyBorder="1" applyAlignment="1">
      <alignment/>
    </xf>
    <xf numFmtId="3" fontId="0" fillId="15" borderId="87" xfId="18" applyNumberFormat="1" applyFill="1" applyBorder="1" applyAlignment="1" applyProtection="1">
      <alignment/>
      <protection/>
    </xf>
    <xf numFmtId="3" fontId="0" fillId="15" borderId="0" xfId="18" applyNumberFormat="1" applyFill="1" applyAlignment="1">
      <alignment/>
    </xf>
    <xf numFmtId="3" fontId="0" fillId="15" borderId="0" xfId="18" applyNumberFormat="1" applyFill="1" applyAlignment="1">
      <alignment horizontal="justify"/>
    </xf>
    <xf numFmtId="3" fontId="0" fillId="15" borderId="0" xfId="18" applyNumberFormat="1" applyFont="1" applyFill="1" applyAlignment="1" applyProtection="1">
      <alignment/>
      <protection/>
    </xf>
    <xf numFmtId="3" fontId="0" fillId="0" borderId="0" xfId="18" applyNumberFormat="1" applyFont="1" applyAlignment="1" applyProtection="1">
      <alignment/>
      <protection locked="0"/>
    </xf>
    <xf numFmtId="3" fontId="2" fillId="15" borderId="100" xfId="18" applyNumberFormat="1" applyFont="1" applyFill="1" applyBorder="1" applyAlignment="1" applyProtection="1">
      <alignment/>
      <protection/>
    </xf>
    <xf numFmtId="3" fontId="2" fillId="15" borderId="132" xfId="18" applyNumberFormat="1" applyFont="1" applyFill="1" applyBorder="1" applyAlignment="1">
      <alignment horizontal="right"/>
    </xf>
    <xf numFmtId="3" fontId="2" fillId="15" borderId="133" xfId="18" applyNumberFormat="1" applyFont="1" applyFill="1" applyBorder="1" applyAlignment="1">
      <alignment/>
    </xf>
    <xf numFmtId="3" fontId="2" fillId="15" borderId="133" xfId="18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3" fontId="2" fillId="18" borderId="28" xfId="0" applyNumberFormat="1" applyFont="1" applyFill="1" applyBorder="1" applyAlignment="1" applyProtection="1">
      <alignment horizontal="justify" vertical="top"/>
      <protection/>
    </xf>
    <xf numFmtId="3" fontId="37" fillId="0" borderId="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>
      <alignment/>
    </xf>
    <xf numFmtId="3" fontId="2" fillId="8" borderId="67" xfId="0" applyNumberFormat="1" applyFont="1" applyFill="1" applyBorder="1" applyAlignment="1" applyProtection="1">
      <alignment horizontal="justify" vertical="center"/>
      <protection locked="0"/>
    </xf>
    <xf numFmtId="41" fontId="2" fillId="15" borderId="117" xfId="18" applyFont="1" applyFill="1" applyBorder="1" applyAlignment="1" applyProtection="1" quotePrefix="1">
      <alignment horizontal="center"/>
      <protection/>
    </xf>
    <xf numFmtId="3" fontId="2" fillId="23" borderId="134" xfId="0" applyNumberFormat="1" applyFont="1" applyFill="1" applyBorder="1" applyAlignment="1" applyProtection="1">
      <alignment horizontal="justify" vertical="center"/>
      <protection/>
    </xf>
    <xf numFmtId="0" fontId="2" fillId="21" borderId="48" xfId="0" applyFont="1" applyFill="1" applyBorder="1" applyAlignment="1">
      <alignment horizontal="left"/>
    </xf>
    <xf numFmtId="3" fontId="9" fillId="21" borderId="67" xfId="0" applyNumberFormat="1" applyFont="1" applyFill="1" applyBorder="1" applyAlignment="1">
      <alignment/>
    </xf>
    <xf numFmtId="0" fontId="9" fillId="21" borderId="32" xfId="0" applyFont="1" applyFill="1" applyBorder="1" applyAlignment="1" quotePrefix="1">
      <alignment horizontal="center"/>
    </xf>
    <xf numFmtId="3" fontId="9" fillId="21" borderId="33" xfId="0" applyNumberFormat="1" applyFont="1" applyFill="1" applyBorder="1" applyAlignment="1">
      <alignment/>
    </xf>
    <xf numFmtId="3" fontId="9" fillId="21" borderId="0" xfId="0" applyNumberFormat="1" applyFont="1" applyFill="1" applyBorder="1" applyAlignment="1">
      <alignment/>
    </xf>
    <xf numFmtId="3" fontId="9" fillId="21" borderId="68" xfId="0" applyNumberFormat="1" applyFont="1" applyFill="1" applyBorder="1" applyAlignment="1">
      <alignment/>
    </xf>
    <xf numFmtId="0" fontId="9" fillId="21" borderId="22" xfId="0" applyFont="1" applyFill="1" applyBorder="1" applyAlignment="1">
      <alignment horizontal="center"/>
    </xf>
    <xf numFmtId="3" fontId="9" fillId="21" borderId="31" xfId="0" applyNumberFormat="1" applyFont="1" applyFill="1" applyBorder="1" applyAlignment="1" quotePrefix="1">
      <alignment horizontal="left"/>
    </xf>
    <xf numFmtId="0" fontId="1" fillId="21" borderId="1" xfId="0" applyFont="1" applyFill="1" applyBorder="1" applyAlignment="1">
      <alignment horizontal="left"/>
    </xf>
    <xf numFmtId="3" fontId="1" fillId="21" borderId="1" xfId="0" applyNumberFormat="1" applyFont="1" applyFill="1" applyBorder="1" applyAlignment="1">
      <alignment horizontal="left"/>
    </xf>
    <xf numFmtId="0" fontId="2" fillId="21" borderId="22" xfId="0" applyFont="1" applyFill="1" applyBorder="1" applyAlignment="1">
      <alignment horizontal="center"/>
    </xf>
    <xf numFmtId="3" fontId="2" fillId="21" borderId="31" xfId="0" applyNumberFormat="1" applyFont="1" applyFill="1" applyBorder="1" applyAlignment="1" quotePrefix="1">
      <alignment horizontal="left"/>
    </xf>
    <xf numFmtId="0" fontId="15" fillId="21" borderId="1" xfId="0" applyFont="1" applyFill="1" applyBorder="1" applyAlignment="1">
      <alignment horizontal="left"/>
    </xf>
    <xf numFmtId="0" fontId="9" fillId="21" borderId="10" xfId="0" applyFont="1" applyFill="1" applyBorder="1" applyAlignment="1" quotePrefix="1">
      <alignment horizontal="center"/>
    </xf>
    <xf numFmtId="0" fontId="9" fillId="21" borderId="1" xfId="0" applyFont="1" applyFill="1" applyBorder="1" applyAlignment="1">
      <alignment/>
    </xf>
    <xf numFmtId="0" fontId="9" fillId="21" borderId="43" xfId="0" applyFont="1" applyFill="1" applyBorder="1" applyAlignment="1">
      <alignment/>
    </xf>
    <xf numFmtId="3" fontId="9" fillId="21" borderId="65" xfId="0" applyNumberFormat="1" applyFont="1" applyFill="1" applyBorder="1" applyAlignment="1">
      <alignment/>
    </xf>
    <xf numFmtId="3" fontId="9" fillId="21" borderId="1" xfId="0" applyNumberFormat="1" applyFont="1" applyFill="1" applyBorder="1" applyAlignment="1" quotePrefix="1">
      <alignment horizontal="left"/>
    </xf>
    <xf numFmtId="0" fontId="2" fillId="21" borderId="1" xfId="0" applyFont="1" applyFill="1" applyBorder="1" applyAlignment="1">
      <alignment/>
    </xf>
    <xf numFmtId="0" fontId="9" fillId="21" borderId="32" xfId="0" applyFont="1" applyFill="1" applyBorder="1" applyAlignment="1">
      <alignment horizontal="center"/>
    </xf>
    <xf numFmtId="0" fontId="9" fillId="21" borderId="33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3" fontId="9" fillId="21" borderId="31" xfId="0" applyNumberFormat="1" applyFont="1" applyFill="1" applyBorder="1" applyAlignment="1">
      <alignment/>
    </xf>
    <xf numFmtId="0" fontId="9" fillId="21" borderId="50" xfId="0" applyFont="1" applyFill="1" applyBorder="1" applyAlignment="1">
      <alignment/>
    </xf>
    <xf numFmtId="0" fontId="9" fillId="21" borderId="44" xfId="0" applyFont="1" applyFill="1" applyBorder="1" applyAlignment="1">
      <alignment/>
    </xf>
    <xf numFmtId="3" fontId="9" fillId="21" borderId="70" xfId="0" applyNumberFormat="1" applyFont="1" applyFill="1" applyBorder="1" applyAlignment="1">
      <alignment horizontal="right"/>
    </xf>
    <xf numFmtId="0" fontId="1" fillId="21" borderId="22" xfId="0" applyFont="1" applyFill="1" applyBorder="1" applyAlignment="1">
      <alignment horizontal="center"/>
    </xf>
    <xf numFmtId="3" fontId="1" fillId="21" borderId="31" xfId="0" applyNumberFormat="1" applyFont="1" applyFill="1" applyBorder="1" applyAlignment="1" quotePrefix="1">
      <alignment horizontal="left"/>
    </xf>
    <xf numFmtId="0" fontId="42" fillId="21" borderId="1" xfId="0" applyFont="1" applyFill="1" applyBorder="1" applyAlignment="1">
      <alignment horizontal="left"/>
    </xf>
    <xf numFmtId="0" fontId="9" fillId="21" borderId="42" xfId="0" applyFont="1" applyFill="1" applyBorder="1" applyAlignment="1">
      <alignment horizontal="center"/>
    </xf>
    <xf numFmtId="0" fontId="9" fillId="21" borderId="9" xfId="0" applyFont="1" applyFill="1" applyBorder="1" applyAlignment="1">
      <alignment/>
    </xf>
    <xf numFmtId="3" fontId="9" fillId="21" borderId="71" xfId="0" applyNumberFormat="1" applyFont="1" applyFill="1" applyBorder="1" applyAlignment="1">
      <alignment/>
    </xf>
    <xf numFmtId="0" fontId="9" fillId="21" borderId="4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68" xfId="0" applyNumberFormat="1" applyFill="1" applyBorder="1" applyAlignment="1" applyProtection="1">
      <alignment horizontal="right"/>
      <protection/>
    </xf>
    <xf numFmtId="3" fontId="0" fillId="0" borderId="54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53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justify" vertical="top"/>
      <protection/>
    </xf>
    <xf numFmtId="3" fontId="6" fillId="0" borderId="0" xfId="0" applyNumberFormat="1" applyFont="1" applyFill="1" applyBorder="1" applyAlignment="1" applyProtection="1">
      <alignment horizontal="justify" vertical="center"/>
      <protection/>
    </xf>
    <xf numFmtId="3" fontId="0" fillId="25" borderId="68" xfId="0" applyNumberFormat="1" applyFill="1" applyBorder="1" applyAlignment="1" applyProtection="1">
      <alignment/>
      <protection/>
    </xf>
    <xf numFmtId="3" fontId="0" fillId="25" borderId="72" xfId="0" applyNumberFormat="1" applyFill="1" applyBorder="1" applyAlignment="1" applyProtection="1">
      <alignment/>
      <protection/>
    </xf>
    <xf numFmtId="41" fontId="2" fillId="26" borderId="72" xfId="18" applyFont="1" applyFill="1" applyBorder="1" applyAlignment="1" applyProtection="1" quotePrefix="1">
      <alignment horizontal="center"/>
      <protection/>
    </xf>
    <xf numFmtId="3" fontId="2" fillId="18" borderId="12" xfId="0" applyNumberFormat="1" applyFont="1" applyFill="1" applyBorder="1" applyAlignment="1" applyProtection="1">
      <alignment horizontal="justify" vertical="top"/>
      <protection/>
    </xf>
    <xf numFmtId="3" fontId="0" fillId="20" borderId="87" xfId="0" applyNumberFormat="1" applyFill="1" applyBorder="1" applyAlignment="1">
      <alignment/>
    </xf>
    <xf numFmtId="3" fontId="2" fillId="26" borderId="94" xfId="0" applyNumberFormat="1" applyFont="1" applyFill="1" applyBorder="1" applyAlignment="1" applyProtection="1">
      <alignment horizontal="justify" vertical="top"/>
      <protection/>
    </xf>
    <xf numFmtId="3" fontId="0" fillId="27" borderId="68" xfId="0" applyNumberFormat="1" applyFill="1" applyBorder="1" applyAlignment="1" applyProtection="1">
      <alignment/>
      <protection/>
    </xf>
    <xf numFmtId="3" fontId="0" fillId="27" borderId="72" xfId="0" applyNumberFormat="1" applyFill="1" applyBorder="1" applyAlignment="1" applyProtection="1">
      <alignment/>
      <protection/>
    </xf>
    <xf numFmtId="3" fontId="4" fillId="0" borderId="5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/>
      <protection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3" fontId="0" fillId="0" borderId="0" xfId="18" applyNumberFormat="1" applyAlignment="1" applyProtection="1">
      <alignment horizontal="justify"/>
      <protection locked="0"/>
    </xf>
    <xf numFmtId="3" fontId="2" fillId="28" borderId="12" xfId="0" applyNumberFormat="1" applyFont="1" applyFill="1" applyBorder="1" applyAlignment="1" applyProtection="1">
      <alignment horizontal="justify" vertical="top"/>
      <protection/>
    </xf>
    <xf numFmtId="3" fontId="0" fillId="0" borderId="96" xfId="0" applyNumberForma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24" fillId="0" borderId="0" xfId="0" applyFont="1" applyBorder="1" applyAlignment="1">
      <alignment/>
    </xf>
    <xf numFmtId="3" fontId="0" fillId="0" borderId="3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14" fillId="0" borderId="5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41" fontId="44" fillId="23" borderId="13" xfId="18" applyFont="1" applyFill="1" applyBorder="1" applyAlignment="1" applyProtection="1" quotePrefix="1">
      <alignment horizontal="center"/>
      <protection/>
    </xf>
    <xf numFmtId="41" fontId="2" fillId="29" borderId="13" xfId="18" applyFont="1" applyFill="1" applyBorder="1" applyAlignment="1" applyProtection="1" quotePrefix="1">
      <alignment horizontal="center"/>
      <protection/>
    </xf>
    <xf numFmtId="3" fontId="16" fillId="0" borderId="0" xfId="0" applyNumberFormat="1" applyFont="1" applyAlignment="1">
      <alignment/>
    </xf>
    <xf numFmtId="3" fontId="45" fillId="9" borderId="12" xfId="0" applyNumberFormat="1" applyFont="1" applyFill="1" applyBorder="1" applyAlignment="1">
      <alignment/>
    </xf>
    <xf numFmtId="3" fontId="9" fillId="0" borderId="17" xfId="0" applyNumberFormat="1" applyFont="1" applyBorder="1" applyAlignment="1" quotePrefix="1">
      <alignment horizontal="left"/>
    </xf>
    <xf numFmtId="3" fontId="9" fillId="0" borderId="20" xfId="0" applyNumberFormat="1" applyFont="1" applyBorder="1" applyAlignment="1">
      <alignment horizontal="left"/>
    </xf>
    <xf numFmtId="3" fontId="9" fillId="0" borderId="64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9" fillId="0" borderId="68" xfId="0" applyNumberFormat="1" applyFont="1" applyBorder="1" applyAlignment="1">
      <alignment horizontal="right"/>
    </xf>
    <xf numFmtId="3" fontId="9" fillId="0" borderId="22" xfId="0" applyNumberFormat="1" applyFont="1" applyBorder="1" applyAlignment="1" quotePrefix="1">
      <alignment horizontal="left"/>
    </xf>
    <xf numFmtId="3" fontId="9" fillId="0" borderId="10" xfId="0" applyNumberFormat="1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68" xfId="0" applyFont="1" applyBorder="1" applyAlignment="1">
      <alignment horizontal="right"/>
    </xf>
    <xf numFmtId="3" fontId="4" fillId="0" borderId="22" xfId="0" applyNumberFormat="1" applyFont="1" applyBorder="1" applyAlignment="1" quotePrefix="1">
      <alignment horizontal="left"/>
    </xf>
    <xf numFmtId="3" fontId="9" fillId="0" borderId="22" xfId="0" applyNumberFormat="1" applyFont="1" applyBorder="1" applyAlignment="1" quotePrefix="1">
      <alignment horizontal="left"/>
    </xf>
    <xf numFmtId="3" fontId="4" fillId="0" borderId="22" xfId="0" applyNumberFormat="1" applyFont="1" applyBorder="1" applyAlignment="1" quotePrefix="1">
      <alignment horizontal="left"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127" xfId="0" applyFont="1" applyBorder="1" applyAlignment="1">
      <alignment/>
    </xf>
    <xf numFmtId="3" fontId="9" fillId="0" borderId="46" xfId="0" applyNumberFormat="1" applyFont="1" applyBorder="1" applyAlignment="1" quotePrefix="1">
      <alignment horizontal="left"/>
    </xf>
    <xf numFmtId="3" fontId="9" fillId="0" borderId="10" xfId="0" applyNumberFormat="1" applyFont="1" applyBorder="1" applyAlignment="1" quotePrefix="1">
      <alignment horizontal="left"/>
    </xf>
    <xf numFmtId="3" fontId="1" fillId="0" borderId="120" xfId="0" applyNumberFormat="1" applyFont="1" applyBorder="1" applyAlignment="1">
      <alignment horizontal="left"/>
    </xf>
    <xf numFmtId="3" fontId="4" fillId="0" borderId="72" xfId="0" applyNumberFormat="1" applyFont="1" applyBorder="1" applyAlignment="1">
      <alignment horizontal="right"/>
    </xf>
    <xf numFmtId="0" fontId="45" fillId="9" borderId="4" xfId="0" applyFont="1" applyFill="1" applyBorder="1" applyAlignment="1">
      <alignment horizontal="left"/>
    </xf>
    <xf numFmtId="0" fontId="45" fillId="9" borderId="5" xfId="0" applyFont="1" applyFill="1" applyBorder="1" applyAlignment="1">
      <alignment/>
    </xf>
    <xf numFmtId="0" fontId="45" fillId="9" borderId="2" xfId="0" applyFont="1" applyFill="1" applyBorder="1" applyAlignment="1">
      <alignment/>
    </xf>
    <xf numFmtId="3" fontId="45" fillId="21" borderId="12" xfId="0" applyNumberFormat="1" applyFont="1" applyFill="1" applyBorder="1" applyAlignment="1">
      <alignment/>
    </xf>
    <xf numFmtId="0" fontId="2" fillId="18" borderId="135" xfId="0" applyNumberFormat="1" applyFont="1" applyFill="1" applyBorder="1" applyAlignment="1" applyProtection="1">
      <alignment horizontal="justify" vertical="top"/>
      <protection/>
    </xf>
    <xf numFmtId="3" fontId="2" fillId="18" borderId="29" xfId="0" applyNumberFormat="1" applyFont="1" applyFill="1" applyBorder="1" applyAlignment="1" applyProtection="1">
      <alignment horizontal="justify" vertical="top" wrapText="1"/>
      <protection/>
    </xf>
    <xf numFmtId="3" fontId="2" fillId="18" borderId="29" xfId="0" applyNumberFormat="1" applyFont="1" applyFill="1" applyBorder="1" applyAlignment="1" applyProtection="1">
      <alignment horizontal="justify" vertical="top"/>
      <protection/>
    </xf>
    <xf numFmtId="3" fontId="2" fillId="18" borderId="29" xfId="18" applyNumberFormat="1" applyFont="1" applyFill="1" applyBorder="1" applyAlignment="1" applyProtection="1">
      <alignment horizontal="justify" vertical="top"/>
      <protection/>
    </xf>
    <xf numFmtId="3" fontId="2" fillId="19" borderId="29" xfId="0" applyNumberFormat="1" applyFont="1" applyFill="1" applyBorder="1" applyAlignment="1" applyProtection="1">
      <alignment horizontal="justify" vertical="top"/>
      <protection/>
    </xf>
    <xf numFmtId="3" fontId="2" fillId="26" borderId="29" xfId="0" applyNumberFormat="1" applyFont="1" applyFill="1" applyBorder="1" applyAlignment="1" applyProtection="1">
      <alignment horizontal="justify" vertical="top"/>
      <protection/>
    </xf>
    <xf numFmtId="3" fontId="2" fillId="18" borderId="136" xfId="0" applyNumberFormat="1" applyFont="1" applyFill="1" applyBorder="1" applyAlignment="1" applyProtection="1">
      <alignment horizontal="justify" vertical="top"/>
      <protection/>
    </xf>
    <xf numFmtId="3" fontId="2" fillId="0" borderId="0" xfId="18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2" fillId="3" borderId="28" xfId="0" applyNumberFormat="1" applyFont="1" applyFill="1" applyBorder="1" applyAlignment="1" applyProtection="1">
      <alignment horizontal="justify" vertical="top"/>
      <protection/>
    </xf>
    <xf numFmtId="3" fontId="2" fillId="3" borderId="135" xfId="0" applyNumberFormat="1" applyFont="1" applyFill="1" applyBorder="1" applyAlignment="1" applyProtection="1">
      <alignment horizontal="justify" vertical="top"/>
      <protection/>
    </xf>
    <xf numFmtId="3" fontId="2" fillId="8" borderId="29" xfId="0" applyNumberFormat="1" applyFont="1" applyFill="1" applyBorder="1" applyAlignment="1" applyProtection="1">
      <alignment horizontal="justify" vertical="top"/>
      <protection/>
    </xf>
    <xf numFmtId="3" fontId="2" fillId="12" borderId="29" xfId="0" applyNumberFormat="1" applyFont="1" applyFill="1" applyBorder="1" applyAlignment="1" applyProtection="1">
      <alignment horizontal="justify" vertical="top"/>
      <protection/>
    </xf>
    <xf numFmtId="3" fontId="0" fillId="20" borderId="5" xfId="0" applyNumberFormat="1" applyFill="1" applyBorder="1" applyAlignment="1" applyProtection="1">
      <alignment/>
      <protection/>
    </xf>
    <xf numFmtId="3" fontId="2" fillId="18" borderId="137" xfId="0" applyNumberFormat="1" applyFont="1" applyFill="1" applyBorder="1" applyAlignment="1" applyProtection="1">
      <alignment/>
      <protection/>
    </xf>
    <xf numFmtId="3" fontId="0" fillId="20" borderId="5" xfId="0" applyNumberFormat="1" applyFill="1" applyBorder="1" applyAlignment="1">
      <alignment/>
    </xf>
    <xf numFmtId="3" fontId="5" fillId="19" borderId="89" xfId="0" applyNumberFormat="1" applyFont="1" applyFill="1" applyBorder="1" applyAlignment="1">
      <alignment/>
    </xf>
    <xf numFmtId="3" fontId="0" fillId="20" borderId="89" xfId="0" applyNumberFormat="1" applyFill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41" fontId="14" fillId="0" borderId="13" xfId="18" applyFont="1" applyFill="1" applyBorder="1" applyAlignment="1" applyProtection="1" quotePrefix="1">
      <alignment horizontal="center"/>
      <protection/>
    </xf>
    <xf numFmtId="41" fontId="14" fillId="18" borderId="13" xfId="18" applyFont="1" applyFill="1" applyBorder="1" applyAlignment="1" applyProtection="1" quotePrefix="1">
      <alignment horizontal="center"/>
      <protection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3" fontId="45" fillId="0" borderId="0" xfId="0" applyNumberFormat="1" applyFont="1" applyFill="1" applyBorder="1" applyAlignment="1">
      <alignment/>
    </xf>
    <xf numFmtId="0" fontId="0" fillId="21" borderId="0" xfId="0" applyFill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3" fontId="0" fillId="29" borderId="53" xfId="0" applyNumberFormat="1" applyFill="1" applyBorder="1" applyAlignment="1" applyProtection="1">
      <alignment/>
      <protection locked="0"/>
    </xf>
    <xf numFmtId="0" fontId="0" fillId="29" borderId="0" xfId="0" applyFill="1" applyBorder="1" applyAlignment="1" applyProtection="1">
      <alignment/>
      <protection locked="0"/>
    </xf>
    <xf numFmtId="0" fontId="24" fillId="0" borderId="122" xfId="0" applyFont="1" applyFill="1" applyBorder="1" applyAlignment="1">
      <alignment/>
    </xf>
    <xf numFmtId="181" fontId="24" fillId="0" borderId="123" xfId="0" applyNumberFormat="1" applyFont="1" applyFill="1" applyBorder="1" applyAlignment="1">
      <alignment/>
    </xf>
    <xf numFmtId="3" fontId="2" fillId="8" borderId="138" xfId="0" applyNumberFormat="1" applyFont="1" applyFill="1" applyBorder="1" applyAlignment="1" applyProtection="1">
      <alignment horizontal="justify" vertical="center"/>
      <protection/>
    </xf>
    <xf numFmtId="3" fontId="2" fillId="8" borderId="138" xfId="18" applyNumberFormat="1" applyFont="1" applyFill="1" applyBorder="1" applyAlignment="1" applyProtection="1">
      <alignment horizontal="justify" vertical="center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95" fontId="49" fillId="0" borderId="0" xfId="17" applyNumberFormat="1" applyFont="1" applyAlignment="1" applyProtection="1">
      <alignment horizontal="center"/>
      <protection/>
    </xf>
    <xf numFmtId="3" fontId="45" fillId="9" borderId="64" xfId="0" applyNumberFormat="1" applyFont="1" applyFill="1" applyBorder="1" applyAlignment="1" applyProtection="1">
      <alignment horizontal="right"/>
      <protection/>
    </xf>
    <xf numFmtId="3" fontId="45" fillId="9" borderId="72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3" fontId="48" fillId="9" borderId="31" xfId="0" applyNumberFormat="1" applyFont="1" applyFill="1" applyBorder="1" applyAlignment="1">
      <alignment horizontal="justify" vertical="top"/>
    </xf>
    <xf numFmtId="0" fontId="24" fillId="0" borderId="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top" wrapText="1"/>
    </xf>
    <xf numFmtId="3" fontId="37" fillId="9" borderId="31" xfId="0" applyNumberFormat="1" applyFont="1" applyFill="1" applyBorder="1" applyAlignment="1">
      <alignment horizontal="center"/>
    </xf>
    <xf numFmtId="3" fontId="37" fillId="30" borderId="31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3" fontId="37" fillId="9" borderId="120" xfId="0" applyNumberFormat="1" applyFont="1" applyFill="1" applyBorder="1" applyAlignment="1">
      <alignment horizontal="center"/>
    </xf>
    <xf numFmtId="3" fontId="37" fillId="9" borderId="123" xfId="0" applyNumberFormat="1" applyFont="1" applyFill="1" applyBorder="1" applyAlignment="1">
      <alignment horizontal="center"/>
    </xf>
    <xf numFmtId="0" fontId="2" fillId="8" borderId="2" xfId="0" applyFont="1" applyFill="1" applyBorder="1" applyAlignment="1" applyProtection="1">
      <alignment horizontal="center"/>
      <protection/>
    </xf>
    <xf numFmtId="0" fontId="2" fillId="8" borderId="3" xfId="0" applyFont="1" applyFill="1" applyBorder="1" applyAlignment="1" applyProtection="1">
      <alignment horizontal="center"/>
      <protection/>
    </xf>
    <xf numFmtId="0" fontId="2" fillId="8" borderId="67" xfId="0" applyFont="1" applyFill="1" applyBorder="1" applyAlignment="1" applyProtection="1">
      <alignment horizontal="center"/>
      <protection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21" borderId="31" xfId="0" applyFont="1" applyFill="1" applyBorder="1" applyAlignment="1">
      <alignment horizontal="center"/>
    </xf>
    <xf numFmtId="0" fontId="45" fillId="9" borderId="51" xfId="0" applyFont="1" applyFill="1" applyBorder="1" applyAlignment="1">
      <alignment horizontal="center" vertical="center"/>
    </xf>
    <xf numFmtId="0" fontId="45" fillId="9" borderId="20" xfId="0" applyFont="1" applyFill="1" applyBorder="1" applyAlignment="1">
      <alignment horizontal="center" vertical="center"/>
    </xf>
    <xf numFmtId="0" fontId="45" fillId="9" borderId="4" xfId="0" applyFont="1" applyFill="1" applyBorder="1" applyAlignment="1">
      <alignment horizontal="center" vertical="center"/>
    </xf>
    <xf numFmtId="0" fontId="45" fillId="9" borderId="5" xfId="0" applyFont="1" applyFill="1" applyBorder="1" applyAlignment="1">
      <alignment horizontal="center" vertical="center"/>
    </xf>
    <xf numFmtId="3" fontId="45" fillId="0" borderId="30" xfId="0" applyNumberFormat="1" applyFont="1" applyFill="1" applyBorder="1" applyAlignment="1" applyProtection="1">
      <alignment horizontal="right"/>
      <protection/>
    </xf>
    <xf numFmtId="0" fontId="4" fillId="21" borderId="2" xfId="0" applyFont="1" applyFill="1" applyBorder="1" applyAlignment="1">
      <alignment horizontal="center" wrapText="1"/>
    </xf>
    <xf numFmtId="0" fontId="4" fillId="21" borderId="3" xfId="0" applyFont="1" applyFill="1" applyBorder="1" applyAlignment="1">
      <alignment horizontal="center" wrapText="1"/>
    </xf>
    <xf numFmtId="0" fontId="4" fillId="21" borderId="67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4" fillId="9" borderId="67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6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rgb="FFFFFFFF"/>
      </font>
      <border/>
    </dxf>
    <dxf>
      <font>
        <color rgb="FFFFFFFF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1"/>
  <sheetViews>
    <sheetView tabSelected="1" zoomScale="70" zoomScaleNormal="70" workbookViewId="0" topLeftCell="A1">
      <selection activeCell="A2" sqref="A2"/>
    </sheetView>
  </sheetViews>
  <sheetFormatPr defaultColWidth="12.57421875" defaultRowHeight="12.75"/>
  <cols>
    <col min="1" max="1" width="13.8515625" style="0" customWidth="1"/>
    <col min="2" max="2" width="11.57421875" style="4" customWidth="1"/>
    <col min="3" max="3" width="16.28125" style="4" customWidth="1"/>
    <col min="4" max="21" width="27.7109375" style="4" customWidth="1"/>
    <col min="22" max="22" width="33.140625" style="4" customWidth="1"/>
    <col min="23" max="23" width="27.7109375" style="4" customWidth="1"/>
    <col min="24" max="81" width="27.7109375" style="0" customWidth="1"/>
    <col min="235" max="237" width="0" style="0" hidden="1" customWidth="1"/>
    <col min="238" max="239" width="12.57421875" style="0" hidden="1" customWidth="1"/>
    <col min="240" max="240" width="18.00390625" style="0" hidden="1" customWidth="1"/>
    <col min="241" max="242" width="12.57421875" style="0" hidden="1" customWidth="1"/>
    <col min="243" max="243" width="5.140625" style="0" hidden="1" customWidth="1"/>
    <col min="244" max="244" width="12.8515625" style="0" hidden="1" customWidth="1"/>
    <col min="245" max="245" width="28.28125" style="0" hidden="1" customWidth="1"/>
    <col min="246" max="247" width="12.57421875" style="0" hidden="1" customWidth="1"/>
    <col min="248" max="248" width="6.00390625" style="0" hidden="1" customWidth="1"/>
    <col min="249" max="16384" width="12.57421875" style="0" hidden="1" customWidth="1"/>
  </cols>
  <sheetData>
    <row r="1" spans="1:256" ht="16.5" thickBot="1">
      <c r="A1" s="31" t="s">
        <v>251</v>
      </c>
      <c r="D1" s="223" t="s">
        <v>232</v>
      </c>
      <c r="E1" s="413">
        <v>2005</v>
      </c>
      <c r="F1" s="5"/>
      <c r="G1" s="346"/>
      <c r="H1" s="5"/>
      <c r="L1" s="96">
        <v>0.04</v>
      </c>
      <c r="M1" s="96">
        <v>0.005</v>
      </c>
      <c r="N1" s="96">
        <v>0.03</v>
      </c>
      <c r="O1" s="96">
        <v>0.01</v>
      </c>
      <c r="P1" s="96">
        <v>0.005</v>
      </c>
      <c r="Q1" s="96"/>
      <c r="R1" s="96"/>
      <c r="S1" s="96">
        <f>1/12</f>
        <v>0.08333333333333333</v>
      </c>
      <c r="T1" s="96">
        <v>0.08</v>
      </c>
      <c r="U1" s="96"/>
      <c r="V1" s="96"/>
      <c r="W1" s="96">
        <v>0.10875</v>
      </c>
      <c r="X1" s="96"/>
      <c r="Y1" s="97"/>
      <c r="Z1" s="98">
        <v>0.15</v>
      </c>
      <c r="AA1" s="99">
        <f>0.4*1</f>
        <v>0.4</v>
      </c>
      <c r="AB1" s="103">
        <f>0.5*1</f>
        <v>0.5</v>
      </c>
      <c r="AC1" s="96">
        <v>0.35</v>
      </c>
      <c r="AD1" s="103">
        <f>0.3*1</f>
        <v>0.3</v>
      </c>
      <c r="AE1" s="96"/>
      <c r="AF1" s="103">
        <f>0.25*1</f>
        <v>0.25</v>
      </c>
      <c r="AG1" s="96"/>
      <c r="AH1" s="103">
        <f>0.2*1</f>
        <v>0.2</v>
      </c>
      <c r="AI1" s="96"/>
      <c r="AJ1" s="104">
        <f>0.1*1</f>
        <v>0.1</v>
      </c>
      <c r="AK1" s="96"/>
      <c r="AL1" s="96"/>
      <c r="AM1" s="96"/>
      <c r="AN1" s="103">
        <f>100*1</f>
        <v>100</v>
      </c>
      <c r="AO1" s="96"/>
      <c r="AP1" s="103">
        <f>150*1</f>
        <v>150</v>
      </c>
      <c r="AQ1" s="96"/>
      <c r="AR1" s="103">
        <f>360*1</f>
        <v>360</v>
      </c>
      <c r="AS1" s="96"/>
      <c r="AT1" s="103">
        <f>500*1</f>
        <v>500</v>
      </c>
      <c r="AU1" s="96"/>
      <c r="AV1" s="103">
        <f>2100*1</f>
        <v>2100</v>
      </c>
      <c r="AW1" s="96"/>
      <c r="AX1" s="103">
        <f>2200*1</f>
        <v>2200</v>
      </c>
      <c r="AY1" s="99"/>
      <c r="AZ1" s="100"/>
      <c r="BA1" s="100"/>
      <c r="BB1" s="102"/>
      <c r="BZ1" s="96"/>
      <c r="CA1" s="96"/>
      <c r="CB1" s="103"/>
      <c r="CC1" s="103"/>
      <c r="HZ1" s="737"/>
      <c r="IA1" s="737"/>
      <c r="IB1" s="737"/>
      <c r="IC1" s="737"/>
      <c r="ID1" s="350" t="s">
        <v>208</v>
      </c>
      <c r="IE1" s="350" t="s">
        <v>250</v>
      </c>
      <c r="IF1" s="350"/>
      <c r="IG1" s="350"/>
      <c r="IH1" s="350"/>
      <c r="II1" s="350"/>
      <c r="IJ1" s="350" t="s">
        <v>249</v>
      </c>
      <c r="IK1" s="350"/>
      <c r="IL1" s="350"/>
      <c r="IM1" s="350"/>
      <c r="IN1" s="350">
        <v>1.055</v>
      </c>
      <c r="IO1" s="590" t="s">
        <v>260</v>
      </c>
      <c r="IP1" s="350"/>
      <c r="IQ1" s="350"/>
      <c r="IR1" s="350"/>
      <c r="IS1" s="350"/>
      <c r="IT1" s="350"/>
      <c r="IU1" s="350"/>
      <c r="IV1" s="350"/>
    </row>
    <row r="2" spans="1:256" ht="15.75">
      <c r="A2" s="1" t="s">
        <v>237</v>
      </c>
      <c r="E2" s="647" t="s">
        <v>234</v>
      </c>
      <c r="F2" s="647"/>
      <c r="G2" s="647" t="s">
        <v>417</v>
      </c>
      <c r="I2"/>
      <c r="J2" s="32" t="str">
        <f>+E2</f>
        <v>ENTIDAD TERRITORIAL:</v>
      </c>
      <c r="K2"/>
      <c r="L2" s="730" t="str">
        <f>+G2</f>
        <v>Palmar del Rio</v>
      </c>
      <c r="N2" s="114" t="str">
        <f>+D1</f>
        <v>VIGENCIA:</v>
      </c>
      <c r="O2" s="131">
        <f>+E1</f>
        <v>2005</v>
      </c>
      <c r="P2" s="225"/>
      <c r="R2" s="32" t="str">
        <f>+E2</f>
        <v>ENTIDAD TERRITORIAL:</v>
      </c>
      <c r="S2"/>
      <c r="T2" s="32" t="str">
        <f>+G2</f>
        <v>Palmar del Rio</v>
      </c>
      <c r="V2" s="114" t="str">
        <f>+D1</f>
        <v>VIGENCIA:</v>
      </c>
      <c r="W2" s="131">
        <f>+E1</f>
        <v>2005</v>
      </c>
      <c r="X2" s="225"/>
      <c r="Y2" s="2"/>
      <c r="Z2" s="84" t="str">
        <f>+E2</f>
        <v>ENTIDAD TERRITORIAL:</v>
      </c>
      <c r="AB2" s="53"/>
      <c r="AC2" s="52" t="str">
        <f>+G2</f>
        <v>Palmar del Rio</v>
      </c>
      <c r="AD2" s="52"/>
      <c r="AE2" s="139" t="str">
        <f>+D1</f>
        <v>VIGENCIA:</v>
      </c>
      <c r="AF2" s="140">
        <f>+E1</f>
        <v>2005</v>
      </c>
      <c r="AG2" s="226"/>
      <c r="AL2" s="51"/>
      <c r="AM2" s="53"/>
      <c r="AP2" s="51"/>
      <c r="AQ2" s="52"/>
      <c r="AR2" s="53"/>
      <c r="AS2" s="52"/>
      <c r="AT2" s="52" t="str">
        <f>+E2</f>
        <v>ENTIDAD TERRITORIAL:</v>
      </c>
      <c r="AU2" s="53"/>
      <c r="AV2" s="52" t="str">
        <f>+G2</f>
        <v>Palmar del Rio</v>
      </c>
      <c r="AW2" s="51"/>
      <c r="AX2" s="139">
        <f>+AF2</f>
        <v>2005</v>
      </c>
      <c r="AY2" s="226"/>
      <c r="AZ2" s="86" t="str">
        <f>+E2</f>
        <v>ENTIDAD TERRITORIAL:</v>
      </c>
      <c r="BC2" s="32" t="str">
        <f>+G2</f>
        <v>Palmar del Rio</v>
      </c>
      <c r="BD2" s="32"/>
      <c r="BE2" s="114"/>
      <c r="BF2" s="131"/>
      <c r="BG2" s="225"/>
      <c r="BH2" s="4"/>
      <c r="BJ2" s="4"/>
      <c r="BK2" s="32" t="str">
        <f>+$E$2</f>
        <v>ENTIDAD TERRITORIAL:</v>
      </c>
      <c r="BM2" s="32" t="str">
        <f>+G2</f>
        <v>Palmar del Rio</v>
      </c>
      <c r="BN2" s="32"/>
      <c r="BO2" s="114" t="str">
        <f>+D1</f>
        <v>VIGENCIA:</v>
      </c>
      <c r="BP2" s="131">
        <f>+E1</f>
        <v>2005</v>
      </c>
      <c r="BQ2" s="225"/>
      <c r="BR2" s="32" t="str">
        <f>+$E$2</f>
        <v>ENTIDAD TERRITORIAL:</v>
      </c>
      <c r="BT2" s="32"/>
      <c r="BU2" s="32" t="str">
        <f>+G2</f>
        <v>Palmar del Rio</v>
      </c>
      <c r="BV2" s="4"/>
      <c r="BW2" s="32" t="str">
        <f>+D1</f>
        <v>VIGENCIA:</v>
      </c>
      <c r="BX2" s="32">
        <f>+E1</f>
        <v>2005</v>
      </c>
      <c r="BY2" s="224"/>
      <c r="BZ2" s="32"/>
      <c r="CA2" s="4"/>
      <c r="HZ2" s="737"/>
      <c r="IA2" s="737"/>
      <c r="IB2" s="737"/>
      <c r="IC2" s="737"/>
      <c r="ID2" s="350" t="s">
        <v>136</v>
      </c>
      <c r="IE2" s="349">
        <v>370378</v>
      </c>
      <c r="IF2" s="591" t="s">
        <v>79</v>
      </c>
      <c r="IG2" s="592">
        <v>1</v>
      </c>
      <c r="IH2" s="592"/>
      <c r="II2" s="350"/>
      <c r="IJ2" s="349">
        <v>394416</v>
      </c>
      <c r="IK2" s="593" t="s">
        <v>79</v>
      </c>
      <c r="IL2" s="592">
        <v>1</v>
      </c>
      <c r="IM2" s="592"/>
      <c r="IN2" s="350"/>
      <c r="IO2" s="349">
        <v>416109</v>
      </c>
      <c r="IP2" s="593" t="s">
        <v>79</v>
      </c>
      <c r="IQ2" s="592">
        <v>1</v>
      </c>
      <c r="IR2" s="594">
        <v>0.5</v>
      </c>
      <c r="IS2" s="350"/>
      <c r="IT2" s="350"/>
      <c r="IU2" s="350"/>
      <c r="IV2" s="350"/>
    </row>
    <row r="3" spans="1:256" ht="15.75">
      <c r="A3" s="1" t="s">
        <v>248</v>
      </c>
      <c r="E3" s="647"/>
      <c r="F3" s="647"/>
      <c r="G3" s="647"/>
      <c r="I3"/>
      <c r="J3" s="32"/>
      <c r="K3"/>
      <c r="L3" s="730"/>
      <c r="N3" s="114"/>
      <c r="O3" s="131"/>
      <c r="P3" s="225"/>
      <c r="R3" s="32"/>
      <c r="S3"/>
      <c r="T3" s="32"/>
      <c r="V3" s="114"/>
      <c r="W3" s="131"/>
      <c r="X3" s="225"/>
      <c r="Y3" s="2"/>
      <c r="Z3" s="84"/>
      <c r="AB3" s="53"/>
      <c r="AC3" s="52"/>
      <c r="AD3" s="52"/>
      <c r="AE3" s="139"/>
      <c r="AF3" s="140"/>
      <c r="AG3" s="226"/>
      <c r="AL3" s="51"/>
      <c r="AM3" s="53"/>
      <c r="AP3" s="51"/>
      <c r="AQ3" s="52"/>
      <c r="AR3" s="53"/>
      <c r="AS3" s="52"/>
      <c r="AT3" s="52"/>
      <c r="AU3" s="53"/>
      <c r="AV3" s="52"/>
      <c r="AW3" s="51"/>
      <c r="AX3" s="139"/>
      <c r="AY3" s="226"/>
      <c r="AZ3" s="86"/>
      <c r="BC3" s="32"/>
      <c r="BD3" s="32"/>
      <c r="BE3" s="114"/>
      <c r="BF3" s="131"/>
      <c r="BG3" s="225"/>
      <c r="BH3" s="4"/>
      <c r="BJ3" s="4"/>
      <c r="BK3" s="32"/>
      <c r="BM3" s="32"/>
      <c r="BN3" s="32"/>
      <c r="BO3" s="114"/>
      <c r="BP3" s="131"/>
      <c r="BQ3" s="225"/>
      <c r="BR3" s="32"/>
      <c r="BT3" s="32"/>
      <c r="BU3" s="32"/>
      <c r="BV3" s="4"/>
      <c r="BW3" s="32"/>
      <c r="BX3" s="32"/>
      <c r="BY3" s="224"/>
      <c r="BZ3" s="32"/>
      <c r="CA3" s="4"/>
      <c r="HZ3" s="737"/>
      <c r="IA3" s="737"/>
      <c r="IB3" s="737"/>
      <c r="IC3" s="737"/>
      <c r="ID3" s="350"/>
      <c r="IE3" s="349"/>
      <c r="IF3" s="595"/>
      <c r="IG3" s="603"/>
      <c r="IH3" s="604"/>
      <c r="II3" s="350"/>
      <c r="IJ3" s="349"/>
      <c r="IK3" s="808"/>
      <c r="IL3" s="603"/>
      <c r="IM3" s="604"/>
      <c r="IN3" s="350"/>
      <c r="IO3" s="349"/>
      <c r="IP3" s="808"/>
      <c r="IQ3" s="603"/>
      <c r="IR3" s="809"/>
      <c r="IS3" s="350"/>
      <c r="IT3" s="350"/>
      <c r="IU3" s="350"/>
      <c r="IV3" s="350"/>
    </row>
    <row r="4" spans="1:256" ht="23.25">
      <c r="A4" s="408" t="s">
        <v>344</v>
      </c>
      <c r="C4"/>
      <c r="F4" s="829" t="s">
        <v>359</v>
      </c>
      <c r="G4" s="830"/>
      <c r="I4" s="79"/>
      <c r="J4" s="35" t="str">
        <f>+$A$4</f>
        <v>SALARIO DE LOS DOCENTES DE AULA (DECRETO 2277/79)</v>
      </c>
      <c r="L4" s="33"/>
      <c r="N4"/>
      <c r="R4" s="35" t="str">
        <f>+$A$4</f>
        <v>SALARIO DE LOS DOCENTES DE AULA (DECRETO 2277/79)</v>
      </c>
      <c r="X4" s="4"/>
      <c r="Y4" s="2"/>
      <c r="Z4" s="89" t="s">
        <v>252</v>
      </c>
      <c r="AB4" s="51"/>
      <c r="AC4" s="51"/>
      <c r="AD4" s="51"/>
      <c r="AE4" s="51"/>
      <c r="AF4" s="51"/>
      <c r="AG4" s="51"/>
      <c r="AL4" s="51"/>
      <c r="AM4" s="53"/>
      <c r="AP4" s="51"/>
      <c r="AQ4" s="55"/>
      <c r="AR4" s="51"/>
      <c r="AS4" s="51"/>
      <c r="AT4" s="52" t="str">
        <f>+Z4</f>
        <v>SOBRESUELDOS DE LOS DOCENTES Y DIRECTIVOS DOCENTES DECRETO 2277/79</v>
      </c>
      <c r="AU4" s="51"/>
      <c r="AV4" s="51"/>
      <c r="AW4" s="51"/>
      <c r="AX4" s="53"/>
      <c r="AY4" s="53"/>
      <c r="AZ4" s="90" t="s">
        <v>253</v>
      </c>
      <c r="BB4" s="4"/>
      <c r="BC4" s="4"/>
      <c r="BD4" s="4"/>
      <c r="BE4" s="4"/>
      <c r="BF4" s="4"/>
      <c r="BH4" s="34"/>
      <c r="BI4" s="34"/>
      <c r="BJ4" s="4"/>
      <c r="BK4" s="91" t="str">
        <f>+$AZ$4</f>
        <v>PRIMAS EXTRAORDINARIAS DE LOS DOCENTES DECRETO 2277/79</v>
      </c>
      <c r="BL4" s="4"/>
      <c r="BM4" s="34"/>
      <c r="BN4" s="4"/>
      <c r="BO4" s="34"/>
      <c r="BP4" s="4">
        <f>150*12</f>
        <v>1800</v>
      </c>
      <c r="BR4" s="91" t="str">
        <f>+$AZ$4</f>
        <v>PRIMAS EXTRAORDINARIAS DE LOS DOCENTES DECRETO 2277/79</v>
      </c>
      <c r="BS4" s="4"/>
      <c r="BT4" s="35"/>
      <c r="BU4" s="34"/>
      <c r="BV4" s="4"/>
      <c r="BW4" s="34"/>
      <c r="BX4" s="91"/>
      <c r="BY4" s="4"/>
      <c r="BZ4" s="4"/>
      <c r="CA4" s="4"/>
      <c r="HZ4" s="737"/>
      <c r="IA4" s="737"/>
      <c r="IB4" s="737"/>
      <c r="IC4" s="737"/>
      <c r="ID4" s="350" t="s">
        <v>137</v>
      </c>
      <c r="IE4" s="349">
        <v>494055</v>
      </c>
      <c r="IF4" s="595" t="s">
        <v>80</v>
      </c>
      <c r="IG4" s="596">
        <v>12</v>
      </c>
      <c r="IH4" s="597">
        <v>10.5</v>
      </c>
      <c r="II4" s="350">
        <v>1</v>
      </c>
      <c r="IJ4" s="349">
        <v>526120</v>
      </c>
      <c r="IK4" s="595" t="s">
        <v>80</v>
      </c>
      <c r="IL4" s="596">
        <v>12</v>
      </c>
      <c r="IM4" s="597">
        <v>10.5</v>
      </c>
      <c r="IN4" s="350">
        <v>1</v>
      </c>
      <c r="IO4" s="349">
        <v>555057</v>
      </c>
      <c r="IP4" s="595" t="s">
        <v>80</v>
      </c>
      <c r="IQ4" s="596">
        <v>12</v>
      </c>
      <c r="IR4" s="597">
        <v>10.5</v>
      </c>
      <c r="IS4" s="350">
        <v>1</v>
      </c>
      <c r="IT4" s="350"/>
      <c r="IU4" s="350"/>
      <c r="IV4" s="350"/>
    </row>
    <row r="5" spans="1:256" ht="39.75" customHeight="1" thickBot="1">
      <c r="A5" s="409" t="s">
        <v>317</v>
      </c>
      <c r="C5"/>
      <c r="E5" s="37"/>
      <c r="F5" s="37"/>
      <c r="G5" s="819" t="s">
        <v>415</v>
      </c>
      <c r="H5" s="819"/>
      <c r="I5" s="819"/>
      <c r="J5" s="34" t="str">
        <f>+$A$5</f>
        <v>FINANCIADOS CON RECURSOS DEL Sistema General de Participaciones </v>
      </c>
      <c r="K5" s="38"/>
      <c r="L5" s="33"/>
      <c r="M5" s="33"/>
      <c r="N5" s="819" t="str">
        <f>+G5</f>
        <v>ESTA MATRIZ ES UN INSTRUMENTO PARA PROYECTAR COSTOS MÁS NO DEBE SER UTILIZADA PARA LIQUIDAR NÓMINAS</v>
      </c>
      <c r="O5" s="819"/>
      <c r="P5" s="819"/>
      <c r="Q5" s="38"/>
      <c r="R5" s="34" t="str">
        <f>+$A$5</f>
        <v>FINANCIADOS CON RECURSOS DEL Sistema General de Participaciones </v>
      </c>
      <c r="S5" s="38"/>
      <c r="T5" s="39"/>
      <c r="U5" s="38"/>
      <c r="V5" s="819" t="str">
        <f>+G5</f>
        <v>ESTA MATRIZ ES UN INSTRUMENTO PARA PROYECTAR COSTOS MÁS NO DEBE SER UTILIZADA PARA LIQUIDAR NÓMINAS</v>
      </c>
      <c r="W5" s="819"/>
      <c r="X5" s="819"/>
      <c r="Y5" s="13"/>
      <c r="Z5" s="85" t="str">
        <f>+A5</f>
        <v>FINANCIADOS CON RECURSOS DEL Sistema General de Participaciones </v>
      </c>
      <c r="AB5" s="54"/>
      <c r="AC5" s="54"/>
      <c r="AD5" s="54"/>
      <c r="AE5" s="819" t="str">
        <f>+G5</f>
        <v>ESTA MATRIZ ES UN INSTRUMENTO PARA PROYECTAR COSTOS MÁS NO DEBE SER UTILIZADA PARA LIQUIDAR NÓMINAS</v>
      </c>
      <c r="AF5" s="819"/>
      <c r="AG5" s="819"/>
      <c r="AL5" s="54"/>
      <c r="AM5" s="53"/>
      <c r="AP5" s="51"/>
      <c r="AQ5" s="55"/>
      <c r="AR5" s="51"/>
      <c r="AS5" s="59"/>
      <c r="AT5" s="58" t="str">
        <f>+$A$5</f>
        <v>FINANCIADOS CON RECURSOS DEL Sistema General de Participaciones </v>
      </c>
      <c r="AU5" s="51"/>
      <c r="AV5" s="56"/>
      <c r="AW5" s="56"/>
      <c r="AX5" s="53"/>
      <c r="AY5" s="53"/>
      <c r="AZ5" s="87" t="str">
        <f>+A5</f>
        <v>FINANCIADOS CON RECURSOS DEL Sistema General de Participaciones </v>
      </c>
      <c r="BB5" s="37"/>
      <c r="BC5" s="37"/>
      <c r="BD5" s="37"/>
      <c r="BE5" s="37"/>
      <c r="BF5" s="37"/>
      <c r="BH5" s="36"/>
      <c r="BI5" s="36"/>
      <c r="BJ5" s="33"/>
      <c r="BK5" s="61" t="str">
        <f>+$A$5</f>
        <v>FINANCIADOS CON RECURSOS DEL Sistema General de Participaciones </v>
      </c>
      <c r="BL5" s="37"/>
      <c r="BM5" s="36"/>
      <c r="BN5" s="37"/>
      <c r="BO5" s="36"/>
      <c r="BP5" s="37"/>
      <c r="BR5" s="61" t="str">
        <f>+$A$5</f>
        <v>FINANCIADOS CON RECURSOS DEL Sistema General de Participaciones </v>
      </c>
      <c r="BS5" s="37"/>
      <c r="BT5" s="35"/>
      <c r="BU5" s="36"/>
      <c r="BV5" s="37"/>
      <c r="BW5" s="36"/>
      <c r="BX5" s="61"/>
      <c r="BY5" s="33"/>
      <c r="BZ5" s="38"/>
      <c r="CA5" s="38"/>
      <c r="HZ5" s="737"/>
      <c r="IA5" s="737"/>
      <c r="IB5" s="737"/>
      <c r="IC5" s="737"/>
      <c r="ID5" s="350" t="s">
        <v>138</v>
      </c>
      <c r="IE5" s="349">
        <v>603693</v>
      </c>
      <c r="IF5" s="591" t="s">
        <v>139</v>
      </c>
      <c r="IG5" s="596">
        <v>332000</v>
      </c>
      <c r="IH5" s="598">
        <f>+IG5*2</f>
        <v>664000</v>
      </c>
      <c r="II5" s="350">
        <v>2</v>
      </c>
      <c r="IJ5" s="349">
        <v>642873</v>
      </c>
      <c r="IK5" s="591" t="s">
        <v>139</v>
      </c>
      <c r="IL5" s="596">
        <v>358000</v>
      </c>
      <c r="IM5" s="598">
        <f>+IL5*2</f>
        <v>716000</v>
      </c>
      <c r="IN5" s="350">
        <v>2</v>
      </c>
      <c r="IO5" s="349">
        <v>678232</v>
      </c>
      <c r="IP5" s="591" t="s">
        <v>139</v>
      </c>
      <c r="IQ5" s="596">
        <v>381500</v>
      </c>
      <c r="IR5" s="598">
        <f>+IQ5*2</f>
        <v>763000</v>
      </c>
      <c r="IS5" s="350">
        <v>2</v>
      </c>
      <c r="IT5" s="350"/>
      <c r="IU5" s="350"/>
      <c r="IV5" s="350"/>
    </row>
    <row r="6" spans="1:256" ht="143.25" customHeight="1" thickBot="1">
      <c r="A6" s="361" t="s">
        <v>84</v>
      </c>
      <c r="B6" s="362" t="s">
        <v>141</v>
      </c>
      <c r="C6" s="363" t="s">
        <v>198</v>
      </c>
      <c r="D6" s="363" t="s">
        <v>185</v>
      </c>
      <c r="E6" s="363" t="s">
        <v>186</v>
      </c>
      <c r="F6" s="363" t="s">
        <v>187</v>
      </c>
      <c r="G6" s="810" t="s">
        <v>188</v>
      </c>
      <c r="H6" s="810" t="s">
        <v>197</v>
      </c>
      <c r="I6" s="811" t="s">
        <v>87</v>
      </c>
      <c r="J6" s="363" t="s">
        <v>142</v>
      </c>
      <c r="K6" s="363" t="s">
        <v>91</v>
      </c>
      <c r="L6" s="363" t="s">
        <v>28</v>
      </c>
      <c r="M6" s="363" t="s">
        <v>92</v>
      </c>
      <c r="N6" s="363" t="s">
        <v>93</v>
      </c>
      <c r="O6" s="363" t="s">
        <v>143</v>
      </c>
      <c r="P6" s="363" t="s">
        <v>95</v>
      </c>
      <c r="Q6" s="365" t="s">
        <v>144</v>
      </c>
      <c r="R6" s="366" t="s">
        <v>145</v>
      </c>
      <c r="S6" s="363" t="s">
        <v>98</v>
      </c>
      <c r="T6" s="363" t="s">
        <v>183</v>
      </c>
      <c r="U6" s="365" t="s">
        <v>224</v>
      </c>
      <c r="V6" s="363" t="s">
        <v>184</v>
      </c>
      <c r="W6" s="387" t="s">
        <v>225</v>
      </c>
      <c r="X6" s="367" t="s">
        <v>182</v>
      </c>
      <c r="Y6" s="368" t="s">
        <v>146</v>
      </c>
      <c r="Z6" s="370" t="s">
        <v>352</v>
      </c>
      <c r="AA6" s="677" t="s">
        <v>346</v>
      </c>
      <c r="AB6" s="675" t="s">
        <v>398</v>
      </c>
      <c r="AC6" s="370" t="s">
        <v>399</v>
      </c>
      <c r="AD6" s="370" t="s">
        <v>284</v>
      </c>
      <c r="AE6" s="370" t="s">
        <v>158</v>
      </c>
      <c r="AF6" s="370" t="s">
        <v>285</v>
      </c>
      <c r="AG6" s="370" t="s">
        <v>159</v>
      </c>
      <c r="AH6" s="370" t="s">
        <v>286</v>
      </c>
      <c r="AI6" s="370" t="s">
        <v>160</v>
      </c>
      <c r="AJ6" s="370" t="s">
        <v>287</v>
      </c>
      <c r="AK6" s="370" t="s">
        <v>161</v>
      </c>
      <c r="AL6" s="370" t="s">
        <v>350</v>
      </c>
      <c r="AM6" s="370" t="s">
        <v>351</v>
      </c>
      <c r="AN6" s="370" t="s">
        <v>288</v>
      </c>
      <c r="AO6" s="370" t="s">
        <v>164</v>
      </c>
      <c r="AP6" s="370" t="s">
        <v>289</v>
      </c>
      <c r="AQ6" s="370" t="s">
        <v>165</v>
      </c>
      <c r="AR6" s="370" t="s">
        <v>290</v>
      </c>
      <c r="AS6" s="370" t="s">
        <v>166</v>
      </c>
      <c r="AT6" s="370" t="s">
        <v>291</v>
      </c>
      <c r="AU6" s="370" t="s">
        <v>167</v>
      </c>
      <c r="AV6" s="370" t="s">
        <v>292</v>
      </c>
      <c r="AW6" s="370" t="s">
        <v>168</v>
      </c>
      <c r="AX6" s="370" t="s">
        <v>293</v>
      </c>
      <c r="AY6" s="370" t="s">
        <v>169</v>
      </c>
      <c r="AZ6" s="370" t="s">
        <v>347</v>
      </c>
      <c r="BA6" s="370" t="s">
        <v>268</v>
      </c>
      <c r="BB6" s="370" t="s">
        <v>348</v>
      </c>
      <c r="BC6" s="370" t="s">
        <v>349</v>
      </c>
      <c r="HZ6" s="737"/>
      <c r="IA6" s="737"/>
      <c r="IB6" s="737"/>
      <c r="IC6" s="737"/>
      <c r="ID6" s="350" t="s">
        <v>140</v>
      </c>
      <c r="IE6" s="349">
        <v>678897</v>
      </c>
      <c r="IF6" s="595" t="s">
        <v>82</v>
      </c>
      <c r="IG6" s="596">
        <v>887297</v>
      </c>
      <c r="IH6" s="598"/>
      <c r="II6" s="350">
        <v>3</v>
      </c>
      <c r="IJ6" s="349">
        <v>716101</v>
      </c>
      <c r="IK6" s="595" t="s">
        <v>82</v>
      </c>
      <c r="IL6" s="596">
        <v>934413</v>
      </c>
      <c r="IM6" s="598"/>
      <c r="IN6" s="350">
        <v>3</v>
      </c>
      <c r="IO6" s="349">
        <v>755487</v>
      </c>
      <c r="IP6" s="595" t="s">
        <v>82</v>
      </c>
      <c r="IQ6" s="596">
        <v>985806</v>
      </c>
      <c r="IR6" s="598"/>
      <c r="IS6" s="350">
        <v>3</v>
      </c>
      <c r="IT6" s="350"/>
      <c r="IU6" s="350"/>
      <c r="IV6" s="350"/>
    </row>
    <row r="7" spans="1:256" ht="19.5" customHeight="1">
      <c r="A7" s="525" t="str">
        <f>+$ID$2</f>
        <v>BACHILLER </v>
      </c>
      <c r="B7" s="232"/>
      <c r="C7" s="527">
        <f>+IF($E$1=2004,$IJ$2*$IL$2,IF($E$1=2005,$IO$2*$IQ$2,IF($E$1=2003,$IE$2*$IG$2,0)))</f>
        <v>416109</v>
      </c>
      <c r="D7" s="527">
        <f aca="true" t="shared" si="0" ref="D7:D32">C7*B7*$IL$4</f>
        <v>0</v>
      </c>
      <c r="E7" s="528">
        <f>+IF(B7&lt;Z7,"inconsist",AA7)</f>
        <v>0</v>
      </c>
      <c r="F7" s="529">
        <f>IF($E$1=2003,IF(C7&lt;=$IG$6,$IG$7,0),IF($E$1=2004,IF(C7&lt;=$IL$6,$IL$7,0),IF($E$1=2005,IF(C7&lt;=$IQ$6,$IQ$7,0),0)))*B7*$IH$4</f>
        <v>0</v>
      </c>
      <c r="G7" s="527">
        <f>+IF($E$1=2003,IF(C7&lt;=$IH$5,$IG$9,0),IF($E$1=2004,IF(C7&lt;=$IM$5,$IL$9,0),IF($E$1=2005,IF(C7&lt;=$IR$5,$IQ$9,0),0)))*B7*$IH$4</f>
        <v>0</v>
      </c>
      <c r="H7" s="528">
        <f aca="true" t="shared" si="1" ref="H7:H32">BC7</f>
        <v>0</v>
      </c>
      <c r="I7" s="527">
        <f>(+SUM(D7:G7))/24</f>
        <v>0</v>
      </c>
      <c r="J7" s="527">
        <f>(SUM(D7:I7)/$IL$4)</f>
        <v>0</v>
      </c>
      <c r="K7" s="537">
        <f>SUM(D7:J7)</f>
        <v>0</v>
      </c>
      <c r="L7" s="527">
        <f>(SUM(D7:I7))*$L$1</f>
        <v>0</v>
      </c>
      <c r="M7" s="527">
        <f>(SUM(D7:I7))*$M$1</f>
        <v>0</v>
      </c>
      <c r="N7" s="527">
        <f>(SUM(D7:I7))*$N$1</f>
        <v>0</v>
      </c>
      <c r="O7" s="527">
        <f>(SUM(D7:I7))*$O$1</f>
        <v>0</v>
      </c>
      <c r="P7" s="527">
        <f>(SUM(D7:I7))*$P$1</f>
        <v>0</v>
      </c>
      <c r="Q7" s="498">
        <f>SUM(L7:P7)</f>
        <v>0</v>
      </c>
      <c r="R7" s="538">
        <f>IF($E$1=2003,IF(C7&lt;=$IH$5,$IG$10,0),IF($E$1=2004,IF(C7&lt;=$IM$5,$IL$10,0),IF($E$1=2005,IF(C7&lt;=$IR$5,$IQ$10,0),0)))*B7</f>
        <v>0</v>
      </c>
      <c r="S7" s="530">
        <f>SUM(D7:J7)*$S$1</f>
        <v>0</v>
      </c>
      <c r="T7" s="531">
        <f>SUM(D7:E7)*$T$1</f>
        <v>0</v>
      </c>
      <c r="U7" s="498">
        <f>SUM(S7:T7)</f>
        <v>0</v>
      </c>
      <c r="V7" s="539">
        <f>+K7+Q7+R7+U7</f>
        <v>0</v>
      </c>
      <c r="W7" s="534">
        <f aca="true" t="shared" si="2" ref="W7:W32">IF($E$1=2003,(D7+E7)*$IO$35,IF($E$1=2004,(D7+E7)*$IO$75,IF($E$1=2005,(D7+E7)*$IO$76,IF($E$1=2006,(D7+E7)*$IO$77,IF($E$1=2007,(D7+E7)*$IO$78,IF($E$1=2008,(D7+E7)*$IO$79))))))</f>
        <v>0</v>
      </c>
      <c r="X7" s="540">
        <f>+W7+U7</f>
        <v>0</v>
      </c>
      <c r="Y7" s="541">
        <f>V7+W7</f>
        <v>0</v>
      </c>
      <c r="Z7" s="234"/>
      <c r="AA7" s="544">
        <f>+C7*Z7*$Z$1*$IL$4</f>
        <v>0</v>
      </c>
      <c r="AB7" s="48"/>
      <c r="AC7" s="505">
        <f aca="true" t="shared" si="3" ref="AC7:AC32">+C7*AB7*$AB$1*$IL$4</f>
        <v>0</v>
      </c>
      <c r="AD7" s="48"/>
      <c r="AE7" s="505">
        <f aca="true" t="shared" si="4" ref="AE7:AE32">+C7*AD7*$AD$1*$IL$4</f>
        <v>0</v>
      </c>
      <c r="AF7" s="48"/>
      <c r="AG7" s="505">
        <f aca="true" t="shared" si="5" ref="AG7:AG32">+C7*AF7*$AF$1*$IL$4</f>
        <v>0</v>
      </c>
      <c r="AH7" s="48"/>
      <c r="AI7" s="505">
        <f aca="true" t="shared" si="6" ref="AI7:AI32">+C7*AH7*$AH$1*$IL$4</f>
        <v>0</v>
      </c>
      <c r="AJ7" s="48"/>
      <c r="AK7" s="508">
        <f aca="true" t="shared" si="7" ref="AK7:AK32">+C7*AJ7*$AJ$1*$IL$4</f>
        <v>0</v>
      </c>
      <c r="AL7" s="500">
        <f aca="true" t="shared" si="8" ref="AL7:AM28">+AB7+AD7+AF7+AH7+AJ7</f>
        <v>0</v>
      </c>
      <c r="AM7" s="500">
        <f t="shared" si="8"/>
        <v>0</v>
      </c>
      <c r="AN7" s="48"/>
      <c r="AO7" s="505">
        <f aca="true" t="shared" si="9" ref="AO7:AO32">+AN7*$AN$1*$IL$4</f>
        <v>0</v>
      </c>
      <c r="AP7" s="48"/>
      <c r="AQ7" s="505">
        <f aca="true" t="shared" si="10" ref="AQ7:AQ32">+AP7*$AP$1*$IL$4</f>
        <v>0</v>
      </c>
      <c r="AR7" s="48"/>
      <c r="AS7" s="505">
        <f aca="true" t="shared" si="11" ref="AS7:AS32">+AR7*$AR$1*$IL$4</f>
        <v>0</v>
      </c>
      <c r="AT7" s="48"/>
      <c r="AU7" s="505">
        <f aca="true" t="shared" si="12" ref="AU7:AU32">+AT7*$AT$1*$IL$4</f>
        <v>0</v>
      </c>
      <c r="AV7" s="48"/>
      <c r="AW7" s="505">
        <f aca="true" t="shared" si="13" ref="AW7:AW32">+AV7*$AV$1*$IL$4</f>
        <v>0</v>
      </c>
      <c r="AX7" s="48"/>
      <c r="AY7" s="508">
        <f aca="true" t="shared" si="14" ref="AY7:AY32">+AX7*$AX$1*$IL$4</f>
        <v>0</v>
      </c>
      <c r="AZ7" s="500">
        <f>+AN7+AP7+AR7+AT7+AV7+AX7</f>
        <v>0</v>
      </c>
      <c r="BA7" s="500">
        <f>+AO7+AQ7+AS7+AU7+AW7+AY7</f>
        <v>0</v>
      </c>
      <c r="BB7" s="509">
        <f aca="true" t="shared" si="15" ref="BB7:BC28">+AL7+AZ7</f>
        <v>0</v>
      </c>
      <c r="BC7" s="509">
        <f t="shared" si="15"/>
        <v>0</v>
      </c>
      <c r="HZ7" s="737"/>
      <c r="IA7" s="737"/>
      <c r="IB7" s="737"/>
      <c r="IC7" s="737"/>
      <c r="ID7" s="350" t="s">
        <v>147</v>
      </c>
      <c r="IE7" s="349">
        <v>721337</v>
      </c>
      <c r="IF7" s="599" t="s">
        <v>148</v>
      </c>
      <c r="IG7" s="596">
        <v>28805</v>
      </c>
      <c r="IH7" s="598"/>
      <c r="II7" s="350">
        <v>4</v>
      </c>
      <c r="IJ7" s="349">
        <v>760650</v>
      </c>
      <c r="IK7" s="599" t="s">
        <v>148</v>
      </c>
      <c r="IL7" s="596">
        <f>30675/30*30</f>
        <v>30675</v>
      </c>
      <c r="IM7" s="598"/>
      <c r="IN7" s="350">
        <v>4</v>
      </c>
      <c r="IO7" s="349">
        <v>802486</v>
      </c>
      <c r="IP7" s="599" t="s">
        <v>148</v>
      </c>
      <c r="IQ7" s="596">
        <v>32363</v>
      </c>
      <c r="IR7" s="598"/>
      <c r="IS7" s="350">
        <v>4</v>
      </c>
      <c r="IT7" s="350"/>
      <c r="IU7" s="350"/>
      <c r="IV7" s="350"/>
    </row>
    <row r="8" spans="1:256" ht="15.75">
      <c r="A8" s="525" t="str">
        <f>+$ID$4</f>
        <v>PROF.TECN </v>
      </c>
      <c r="B8" s="232"/>
      <c r="C8" s="527">
        <f>+IF($E$1=2004,$IJ$4*$IL$2,IF($E$1=2005,$IO$4*$IQ$2,IF($E$1=2003,$IE$4*$IG$2,0)))</f>
        <v>555057</v>
      </c>
      <c r="D8" s="527">
        <f t="shared" si="0"/>
        <v>0</v>
      </c>
      <c r="E8" s="528">
        <f aca="true" t="shared" si="16" ref="E8:E32">+IF(B8&lt;Z8,"inconsist",AA8)</f>
        <v>0</v>
      </c>
      <c r="F8" s="529">
        <f aca="true" t="shared" si="17" ref="F8:F32">IF($E$1=2003,IF(C8&lt;=$IG$6,$IG$7,0),IF($E$1=2004,IF(C8&lt;=$IL$6,$IL$7,0),IF($E$1=2005,IF(C8&lt;=$IQ$6,$IQ$7,0),0)))*B8*$IH$4</f>
        <v>0</v>
      </c>
      <c r="G8" s="527">
        <f aca="true" t="shared" si="18" ref="G8:G32">+IF($E$1=2003,IF(C8&lt;=$IH$5,$IG$9,0),IF($E$1=2004,IF(C8&lt;=$IM$5,$IL$9,0),IF($E$1=2005,IF(C8&lt;=$IR$5,$IQ$9,0),0)))*B8*$IH$4</f>
        <v>0</v>
      </c>
      <c r="H8" s="528">
        <f t="shared" si="1"/>
        <v>0</v>
      </c>
      <c r="I8" s="527">
        <f aca="true" t="shared" si="19" ref="I8:I32">(+SUM(D8:G8))/24</f>
        <v>0</v>
      </c>
      <c r="J8" s="527">
        <f aca="true" t="shared" si="20" ref="J8:J32">(SUM(D8:I8)/$IL$4)</f>
        <v>0</v>
      </c>
      <c r="K8" s="537">
        <f aca="true" t="shared" si="21" ref="K8:K28">SUM(D8:J8)</f>
        <v>0</v>
      </c>
      <c r="L8" s="527">
        <f aca="true" t="shared" si="22" ref="L8:L32">(SUM(D8:I8))*$L$1</f>
        <v>0</v>
      </c>
      <c r="M8" s="527">
        <f aca="true" t="shared" si="23" ref="M8:M28">(SUM(D8:I8))*$M$1</f>
        <v>0</v>
      </c>
      <c r="N8" s="527">
        <f aca="true" t="shared" si="24" ref="N8:N28">(SUM(D8:I8))*$N$1</f>
        <v>0</v>
      </c>
      <c r="O8" s="527">
        <f aca="true" t="shared" si="25" ref="O8:O28">(SUM(D8:I8))*$O$1</f>
        <v>0</v>
      </c>
      <c r="P8" s="527">
        <f aca="true" t="shared" si="26" ref="P8:P28">(SUM(D8:I8))*$P$1</f>
        <v>0</v>
      </c>
      <c r="Q8" s="498">
        <f aca="true" t="shared" si="27" ref="Q8:Q28">SUM(L8:P8)</f>
        <v>0</v>
      </c>
      <c r="R8" s="542">
        <f aca="true" t="shared" si="28" ref="R8:R32">IF($E$1=2003,IF(C8&lt;=$IH$5,$IG$10,0),IF($E$1=2004,IF(C8&lt;=$IM$5,$IL$10,0),IF($E$1=2005,IF(C8&lt;=$IR$5,$IQ$10,0),0)))*B8</f>
        <v>0</v>
      </c>
      <c r="S8" s="532">
        <f aca="true" t="shared" si="29" ref="S8:S32">SUM(D8:J8)*$S$1</f>
        <v>0</v>
      </c>
      <c r="T8" s="531">
        <f aca="true" t="shared" si="30" ref="T8:T32">SUM(D8:E8)*$T$1</f>
        <v>0</v>
      </c>
      <c r="U8" s="498">
        <f aca="true" t="shared" si="31" ref="U8:U28">SUM(S8:T8)</f>
        <v>0</v>
      </c>
      <c r="V8" s="539">
        <f>+K8+Q8+R8+U8</f>
        <v>0</v>
      </c>
      <c r="W8" s="534">
        <f t="shared" si="2"/>
        <v>0</v>
      </c>
      <c r="X8" s="540">
        <f>+W8+U8</f>
        <v>0</v>
      </c>
      <c r="Y8" s="541">
        <f aca="true" t="shared" si="32" ref="Y8:Y33">V8+W8</f>
        <v>0</v>
      </c>
      <c r="Z8" s="235"/>
      <c r="AA8" s="545">
        <f aca="true" t="shared" si="33" ref="AA8:AA32">+C8*Z8*$Z$1*$IL$4</f>
        <v>0</v>
      </c>
      <c r="AB8" s="48"/>
      <c r="AC8" s="506">
        <f t="shared" si="3"/>
        <v>0</v>
      </c>
      <c r="AD8" s="48"/>
      <c r="AE8" s="506">
        <f t="shared" si="4"/>
        <v>0</v>
      </c>
      <c r="AF8" s="48"/>
      <c r="AG8" s="506">
        <f t="shared" si="5"/>
        <v>0</v>
      </c>
      <c r="AH8" s="48"/>
      <c r="AI8" s="506">
        <f t="shared" si="6"/>
        <v>0</v>
      </c>
      <c r="AJ8" s="48"/>
      <c r="AK8" s="508">
        <f t="shared" si="7"/>
        <v>0</v>
      </c>
      <c r="AL8" s="500">
        <f t="shared" si="8"/>
        <v>0</v>
      </c>
      <c r="AM8" s="500">
        <f t="shared" si="8"/>
        <v>0</v>
      </c>
      <c r="AN8" s="48"/>
      <c r="AO8" s="506">
        <f t="shared" si="9"/>
        <v>0</v>
      </c>
      <c r="AP8" s="48"/>
      <c r="AQ8" s="506">
        <f t="shared" si="10"/>
        <v>0</v>
      </c>
      <c r="AR8" s="48"/>
      <c r="AS8" s="506">
        <f t="shared" si="11"/>
        <v>0</v>
      </c>
      <c r="AT8" s="48"/>
      <c r="AU8" s="506">
        <f t="shared" si="12"/>
        <v>0</v>
      </c>
      <c r="AV8" s="48"/>
      <c r="AW8" s="506">
        <f t="shared" si="13"/>
        <v>0</v>
      </c>
      <c r="AX8" s="48"/>
      <c r="AY8" s="508">
        <f t="shared" si="14"/>
        <v>0</v>
      </c>
      <c r="AZ8" s="500">
        <f aca="true" t="shared" si="34" ref="AZ8:BA28">+AN8+AP8+AR8+AT8+AV8+AX8</f>
        <v>0</v>
      </c>
      <c r="BA8" s="500">
        <f t="shared" si="34"/>
        <v>0</v>
      </c>
      <c r="BB8" s="509">
        <f t="shared" si="15"/>
        <v>0</v>
      </c>
      <c r="BC8" s="509">
        <f t="shared" si="15"/>
        <v>0</v>
      </c>
      <c r="HZ8" s="737"/>
      <c r="IA8" s="737"/>
      <c r="IB8" s="737"/>
      <c r="IC8" s="737"/>
      <c r="ID8" s="350" t="s">
        <v>149</v>
      </c>
      <c r="IE8" s="349">
        <v>839750</v>
      </c>
      <c r="IF8" s="595" t="s">
        <v>150</v>
      </c>
      <c r="IG8" s="596">
        <v>16429</v>
      </c>
      <c r="IH8" s="598">
        <v>0</v>
      </c>
      <c r="II8" s="350">
        <v>5</v>
      </c>
      <c r="IJ8" s="349">
        <v>884677</v>
      </c>
      <c r="IK8" s="595" t="s">
        <v>150</v>
      </c>
      <c r="IL8" s="596">
        <v>17496</v>
      </c>
      <c r="IM8" s="598">
        <v>0</v>
      </c>
      <c r="IN8" s="350">
        <v>5</v>
      </c>
      <c r="IO8" s="349">
        <v>933335</v>
      </c>
      <c r="IP8" s="595" t="s">
        <v>150</v>
      </c>
      <c r="IQ8" s="596">
        <v>18459</v>
      </c>
      <c r="IR8" s="598">
        <v>0</v>
      </c>
      <c r="IS8" s="350">
        <v>5</v>
      </c>
      <c r="IT8" s="350"/>
      <c r="IU8" s="350"/>
      <c r="IV8" s="350"/>
    </row>
    <row r="9" spans="1:256" ht="16.5" thickBot="1">
      <c r="A9" s="525" t="str">
        <f>+$ID$5</f>
        <v>PROF.UNIV. </v>
      </c>
      <c r="B9" s="232"/>
      <c r="C9" s="527">
        <f>+IF($E$1=2004,$IJ$5*$IL$2,IF($E$1=2005,$IO$5*$IQ$2,IF($E$1=2003,$IE$5*$IG$2,0)))</f>
        <v>678232</v>
      </c>
      <c r="D9" s="527">
        <f t="shared" si="0"/>
        <v>0</v>
      </c>
      <c r="E9" s="528">
        <f t="shared" si="16"/>
        <v>0</v>
      </c>
      <c r="F9" s="529">
        <f t="shared" si="17"/>
        <v>0</v>
      </c>
      <c r="G9" s="527">
        <f t="shared" si="18"/>
        <v>0</v>
      </c>
      <c r="H9" s="528">
        <f t="shared" si="1"/>
        <v>0</v>
      </c>
      <c r="I9" s="527">
        <f t="shared" si="19"/>
        <v>0</v>
      </c>
      <c r="J9" s="527">
        <f t="shared" si="20"/>
        <v>0</v>
      </c>
      <c r="K9" s="537">
        <f t="shared" si="21"/>
        <v>0</v>
      </c>
      <c r="L9" s="527">
        <f t="shared" si="22"/>
        <v>0</v>
      </c>
      <c r="M9" s="527">
        <f t="shared" si="23"/>
        <v>0</v>
      </c>
      <c r="N9" s="527">
        <f t="shared" si="24"/>
        <v>0</v>
      </c>
      <c r="O9" s="527">
        <f t="shared" si="25"/>
        <v>0</v>
      </c>
      <c r="P9" s="527">
        <f t="shared" si="26"/>
        <v>0</v>
      </c>
      <c r="Q9" s="498">
        <f t="shared" si="27"/>
        <v>0</v>
      </c>
      <c r="R9" s="542">
        <f t="shared" si="28"/>
        <v>0</v>
      </c>
      <c r="S9" s="532">
        <f t="shared" si="29"/>
        <v>0</v>
      </c>
      <c r="T9" s="531">
        <f t="shared" si="30"/>
        <v>0</v>
      </c>
      <c r="U9" s="498">
        <f t="shared" si="31"/>
        <v>0</v>
      </c>
      <c r="V9" s="539">
        <f aca="true" t="shared" si="35" ref="V9:V32">+K9+Q9+R9+U9</f>
        <v>0</v>
      </c>
      <c r="W9" s="534">
        <f t="shared" si="2"/>
        <v>0</v>
      </c>
      <c r="X9" s="540">
        <f>+W9+U9</f>
        <v>0</v>
      </c>
      <c r="Y9" s="541">
        <f t="shared" si="32"/>
        <v>0</v>
      </c>
      <c r="Z9" s="235"/>
      <c r="AA9" s="545">
        <f t="shared" si="33"/>
        <v>0</v>
      </c>
      <c r="AB9" s="48"/>
      <c r="AC9" s="506">
        <f t="shared" si="3"/>
        <v>0</v>
      </c>
      <c r="AD9" s="48"/>
      <c r="AE9" s="506">
        <f t="shared" si="4"/>
        <v>0</v>
      </c>
      <c r="AF9" s="48"/>
      <c r="AG9" s="506">
        <f t="shared" si="5"/>
        <v>0</v>
      </c>
      <c r="AH9" s="48"/>
      <c r="AI9" s="506">
        <f t="shared" si="6"/>
        <v>0</v>
      </c>
      <c r="AJ9" s="48"/>
      <c r="AK9" s="508">
        <f t="shared" si="7"/>
        <v>0</v>
      </c>
      <c r="AL9" s="500">
        <f t="shared" si="8"/>
        <v>0</v>
      </c>
      <c r="AM9" s="500">
        <f t="shared" si="8"/>
        <v>0</v>
      </c>
      <c r="AN9" s="48"/>
      <c r="AO9" s="506">
        <f t="shared" si="9"/>
        <v>0</v>
      </c>
      <c r="AP9" s="48"/>
      <c r="AQ9" s="506">
        <f t="shared" si="10"/>
        <v>0</v>
      </c>
      <c r="AR9" s="48"/>
      <c r="AS9" s="506">
        <f t="shared" si="11"/>
        <v>0</v>
      </c>
      <c r="AT9" s="48"/>
      <c r="AU9" s="506">
        <f t="shared" si="12"/>
        <v>0</v>
      </c>
      <c r="AV9" s="48"/>
      <c r="AW9" s="506">
        <f t="shared" si="13"/>
        <v>0</v>
      </c>
      <c r="AX9" s="48"/>
      <c r="AY9" s="508">
        <f t="shared" si="14"/>
        <v>0</v>
      </c>
      <c r="AZ9" s="500">
        <f t="shared" si="34"/>
        <v>0</v>
      </c>
      <c r="BA9" s="500">
        <f t="shared" si="34"/>
        <v>0</v>
      </c>
      <c r="BB9" s="509">
        <f t="shared" si="15"/>
        <v>0</v>
      </c>
      <c r="BC9" s="509">
        <f t="shared" si="15"/>
        <v>0</v>
      </c>
      <c r="HZ9" s="737"/>
      <c r="IA9" s="737"/>
      <c r="IB9" s="737"/>
      <c r="IC9" s="737"/>
      <c r="ID9" s="350" t="s">
        <v>151</v>
      </c>
      <c r="IE9" s="349">
        <v>403139</v>
      </c>
      <c r="IF9" s="600" t="s">
        <v>107</v>
      </c>
      <c r="IG9" s="596">
        <v>37500</v>
      </c>
      <c r="IH9" s="598"/>
      <c r="II9" s="350">
        <v>6</v>
      </c>
      <c r="IJ9" s="349">
        <v>429303</v>
      </c>
      <c r="IK9" s="600" t="s">
        <v>107</v>
      </c>
      <c r="IL9" s="596">
        <v>41600</v>
      </c>
      <c r="IM9" s="598"/>
      <c r="IN9" s="350">
        <v>6</v>
      </c>
      <c r="IO9" s="349">
        <v>452915</v>
      </c>
      <c r="IP9" s="600" t="s">
        <v>107</v>
      </c>
      <c r="IQ9" s="596">
        <v>44500</v>
      </c>
      <c r="IR9" s="598"/>
      <c r="IS9" s="350">
        <v>6</v>
      </c>
      <c r="IT9" s="350"/>
      <c r="IU9" s="350"/>
      <c r="IV9" s="350"/>
    </row>
    <row r="10" spans="1:256" ht="16.5" thickBot="1">
      <c r="A10" s="525" t="str">
        <f>+$ID$6</f>
        <v>INSTR.IV-C</v>
      </c>
      <c r="B10" s="232"/>
      <c r="C10" s="527">
        <f>+IF($E$1=2004,$IJ$6*$IL$2,IF($E$1=2005,$IO$6*$IQ$2,IF($E$1=2003,$IE$6*$IG$2,0)))</f>
        <v>755487</v>
      </c>
      <c r="D10" s="527">
        <f t="shared" si="0"/>
        <v>0</v>
      </c>
      <c r="E10" s="528">
        <f t="shared" si="16"/>
        <v>0</v>
      </c>
      <c r="F10" s="529">
        <f t="shared" si="17"/>
        <v>0</v>
      </c>
      <c r="G10" s="527">
        <f t="shared" si="18"/>
        <v>0</v>
      </c>
      <c r="H10" s="528">
        <f t="shared" si="1"/>
        <v>0</v>
      </c>
      <c r="I10" s="527">
        <f t="shared" si="19"/>
        <v>0</v>
      </c>
      <c r="J10" s="527">
        <f t="shared" si="20"/>
        <v>0</v>
      </c>
      <c r="K10" s="537">
        <f t="shared" si="21"/>
        <v>0</v>
      </c>
      <c r="L10" s="527">
        <f t="shared" si="22"/>
        <v>0</v>
      </c>
      <c r="M10" s="527">
        <f t="shared" si="23"/>
        <v>0</v>
      </c>
      <c r="N10" s="527">
        <f t="shared" si="24"/>
        <v>0</v>
      </c>
      <c r="O10" s="527">
        <f t="shared" si="25"/>
        <v>0</v>
      </c>
      <c r="P10" s="527">
        <f t="shared" si="26"/>
        <v>0</v>
      </c>
      <c r="Q10" s="498">
        <f t="shared" si="27"/>
        <v>0</v>
      </c>
      <c r="R10" s="542">
        <f t="shared" si="28"/>
        <v>0</v>
      </c>
      <c r="S10" s="532">
        <f t="shared" si="29"/>
        <v>0</v>
      </c>
      <c r="T10" s="531">
        <f t="shared" si="30"/>
        <v>0</v>
      </c>
      <c r="U10" s="498">
        <f t="shared" si="31"/>
        <v>0</v>
      </c>
      <c r="V10" s="539">
        <f t="shared" si="35"/>
        <v>0</v>
      </c>
      <c r="W10" s="534">
        <f t="shared" si="2"/>
        <v>0</v>
      </c>
      <c r="X10" s="540">
        <f>+W10+U10</f>
        <v>0</v>
      </c>
      <c r="Y10" s="541">
        <f t="shared" si="32"/>
        <v>0</v>
      </c>
      <c r="Z10" s="235"/>
      <c r="AA10" s="545">
        <f t="shared" si="33"/>
        <v>0</v>
      </c>
      <c r="AB10" s="48"/>
      <c r="AC10" s="506">
        <f t="shared" si="3"/>
        <v>0</v>
      </c>
      <c r="AD10" s="48"/>
      <c r="AE10" s="506">
        <f t="shared" si="4"/>
        <v>0</v>
      </c>
      <c r="AF10" s="48"/>
      <c r="AG10" s="506">
        <f t="shared" si="5"/>
        <v>0</v>
      </c>
      <c r="AH10" s="48"/>
      <c r="AI10" s="506">
        <f t="shared" si="6"/>
        <v>0</v>
      </c>
      <c r="AJ10" s="48"/>
      <c r="AK10" s="508">
        <f t="shared" si="7"/>
        <v>0</v>
      </c>
      <c r="AL10" s="500">
        <f t="shared" si="8"/>
        <v>0</v>
      </c>
      <c r="AM10" s="500">
        <f t="shared" si="8"/>
        <v>0</v>
      </c>
      <c r="AN10" s="48"/>
      <c r="AO10" s="506">
        <f t="shared" si="9"/>
        <v>0</v>
      </c>
      <c r="AP10" s="48"/>
      <c r="AQ10" s="506">
        <f t="shared" si="10"/>
        <v>0</v>
      </c>
      <c r="AR10" s="48"/>
      <c r="AS10" s="506">
        <f t="shared" si="11"/>
        <v>0</v>
      </c>
      <c r="AT10" s="48"/>
      <c r="AU10" s="506">
        <f t="shared" si="12"/>
        <v>0</v>
      </c>
      <c r="AV10" s="48"/>
      <c r="AW10" s="506">
        <f t="shared" si="13"/>
        <v>0</v>
      </c>
      <c r="AX10" s="48"/>
      <c r="AY10" s="508">
        <f t="shared" si="14"/>
        <v>0</v>
      </c>
      <c r="AZ10" s="500">
        <f t="shared" si="34"/>
        <v>0</v>
      </c>
      <c r="BA10" s="500">
        <f t="shared" si="34"/>
        <v>0</v>
      </c>
      <c r="BB10" s="509">
        <f t="shared" si="15"/>
        <v>0</v>
      </c>
      <c r="BC10" s="509">
        <f t="shared" si="15"/>
        <v>0</v>
      </c>
      <c r="HZ10" s="737"/>
      <c r="IA10" s="737"/>
      <c r="IB10" s="737"/>
      <c r="IC10" s="737"/>
      <c r="ID10" s="350" t="s">
        <v>152</v>
      </c>
      <c r="IE10" s="349">
        <v>446590</v>
      </c>
      <c r="IF10" s="600" t="s">
        <v>109</v>
      </c>
      <c r="IG10" s="601">
        <f>+IG5*3*IH10/30</f>
        <v>597600</v>
      </c>
      <c r="IH10" s="602">
        <v>18</v>
      </c>
      <c r="II10" s="350">
        <v>7</v>
      </c>
      <c r="IJ10" s="349">
        <v>475574</v>
      </c>
      <c r="IK10" s="600" t="s">
        <v>109</v>
      </c>
      <c r="IL10" s="601">
        <f>+IL5*3*IM10/30</f>
        <v>644400</v>
      </c>
      <c r="IM10" s="602">
        <v>18</v>
      </c>
      <c r="IN10" s="350">
        <v>7</v>
      </c>
      <c r="IO10" s="349">
        <v>501731</v>
      </c>
      <c r="IP10" s="600" t="s">
        <v>109</v>
      </c>
      <c r="IQ10" s="601">
        <f>+IQ5*3*IR10/30</f>
        <v>686700</v>
      </c>
      <c r="IR10" s="602">
        <v>18</v>
      </c>
      <c r="IS10" s="350">
        <v>7</v>
      </c>
      <c r="IT10" s="350"/>
      <c r="IU10" s="350"/>
      <c r="IV10" s="350"/>
    </row>
    <row r="11" spans="1:256" ht="15.75">
      <c r="A11" s="525" t="str">
        <f>+$ID$7</f>
        <v>INSTR.III-B</v>
      </c>
      <c r="B11" s="232"/>
      <c r="C11" s="527">
        <f>+IF($E$1=2004,$IJ$7*$IL$2,IF($E$1=2005,$IO$7*$IQ$2,IF($E$1=2003,$IE$7*$IG$2,0)))</f>
        <v>802486</v>
      </c>
      <c r="D11" s="527">
        <f t="shared" si="0"/>
        <v>0</v>
      </c>
      <c r="E11" s="528">
        <f t="shared" si="16"/>
        <v>0</v>
      </c>
      <c r="F11" s="529">
        <f t="shared" si="17"/>
        <v>0</v>
      </c>
      <c r="G11" s="527">
        <f t="shared" si="18"/>
        <v>0</v>
      </c>
      <c r="H11" s="528">
        <f t="shared" si="1"/>
        <v>0</v>
      </c>
      <c r="I11" s="527">
        <f t="shared" si="19"/>
        <v>0</v>
      </c>
      <c r="J11" s="527">
        <f t="shared" si="20"/>
        <v>0</v>
      </c>
      <c r="K11" s="537">
        <f t="shared" si="21"/>
        <v>0</v>
      </c>
      <c r="L11" s="527">
        <f t="shared" si="22"/>
        <v>0</v>
      </c>
      <c r="M11" s="527">
        <f t="shared" si="23"/>
        <v>0</v>
      </c>
      <c r="N11" s="527">
        <f t="shared" si="24"/>
        <v>0</v>
      </c>
      <c r="O11" s="527">
        <f t="shared" si="25"/>
        <v>0</v>
      </c>
      <c r="P11" s="527">
        <f t="shared" si="26"/>
        <v>0</v>
      </c>
      <c r="Q11" s="498">
        <f t="shared" si="27"/>
        <v>0</v>
      </c>
      <c r="R11" s="542">
        <f t="shared" si="28"/>
        <v>0</v>
      </c>
      <c r="S11" s="532">
        <f t="shared" si="29"/>
        <v>0</v>
      </c>
      <c r="T11" s="531">
        <f t="shared" si="30"/>
        <v>0</v>
      </c>
      <c r="U11" s="498">
        <f t="shared" si="31"/>
        <v>0</v>
      </c>
      <c r="V11" s="539">
        <f t="shared" si="35"/>
        <v>0</v>
      </c>
      <c r="W11" s="534">
        <f t="shared" si="2"/>
        <v>0</v>
      </c>
      <c r="X11" s="540">
        <f>+W11+U11</f>
        <v>0</v>
      </c>
      <c r="Y11" s="541">
        <f t="shared" si="32"/>
        <v>0</v>
      </c>
      <c r="Z11" s="235"/>
      <c r="AA11" s="545">
        <f t="shared" si="33"/>
        <v>0</v>
      </c>
      <c r="AB11" s="48"/>
      <c r="AC11" s="506">
        <f t="shared" si="3"/>
        <v>0</v>
      </c>
      <c r="AD11" s="48"/>
      <c r="AE11" s="506">
        <f t="shared" si="4"/>
        <v>0</v>
      </c>
      <c r="AF11" s="48"/>
      <c r="AG11" s="506">
        <f t="shared" si="5"/>
        <v>0</v>
      </c>
      <c r="AH11" s="48"/>
      <c r="AI11" s="506">
        <f t="shared" si="6"/>
        <v>0</v>
      </c>
      <c r="AJ11" s="48"/>
      <c r="AK11" s="508">
        <f t="shared" si="7"/>
        <v>0</v>
      </c>
      <c r="AL11" s="500">
        <f t="shared" si="8"/>
        <v>0</v>
      </c>
      <c r="AM11" s="500">
        <f t="shared" si="8"/>
        <v>0</v>
      </c>
      <c r="AN11" s="48"/>
      <c r="AO11" s="506">
        <f t="shared" si="9"/>
        <v>0</v>
      </c>
      <c r="AP11" s="48"/>
      <c r="AQ11" s="506">
        <f t="shared" si="10"/>
        <v>0</v>
      </c>
      <c r="AR11" s="48"/>
      <c r="AS11" s="506">
        <f t="shared" si="11"/>
        <v>0</v>
      </c>
      <c r="AT11" s="48"/>
      <c r="AU11" s="506">
        <f t="shared" si="12"/>
        <v>0</v>
      </c>
      <c r="AV11" s="48"/>
      <c r="AW11" s="506">
        <f t="shared" si="13"/>
        <v>0</v>
      </c>
      <c r="AX11" s="48"/>
      <c r="AY11" s="508">
        <f t="shared" si="14"/>
        <v>0</v>
      </c>
      <c r="AZ11" s="500">
        <f t="shared" si="34"/>
        <v>0</v>
      </c>
      <c r="BA11" s="500">
        <f t="shared" si="34"/>
        <v>0</v>
      </c>
      <c r="BB11" s="509">
        <f t="shared" si="15"/>
        <v>0</v>
      </c>
      <c r="BC11" s="509">
        <f t="shared" si="15"/>
        <v>0</v>
      </c>
      <c r="HZ11" s="737"/>
      <c r="IA11" s="737"/>
      <c r="IB11" s="737"/>
      <c r="IC11" s="737"/>
      <c r="ID11" s="350" t="s">
        <v>3</v>
      </c>
      <c r="IE11" s="349">
        <v>500493</v>
      </c>
      <c r="IF11" s="350"/>
      <c r="IG11" s="349" t="s">
        <v>110</v>
      </c>
      <c r="IH11" s="349" t="s">
        <v>111</v>
      </c>
      <c r="II11" s="350">
        <v>8</v>
      </c>
      <c r="IJ11" s="349">
        <v>532975</v>
      </c>
      <c r="IK11" s="350"/>
      <c r="IL11" s="349" t="s">
        <v>110</v>
      </c>
      <c r="IM11" s="349" t="s">
        <v>111</v>
      </c>
      <c r="IN11" s="350">
        <v>8</v>
      </c>
      <c r="IO11" s="349">
        <v>562289</v>
      </c>
      <c r="IP11" s="350"/>
      <c r="IQ11" s="349" t="s">
        <v>110</v>
      </c>
      <c r="IR11" s="349" t="s">
        <v>111</v>
      </c>
      <c r="IS11" s="350">
        <v>8</v>
      </c>
      <c r="IT11" s="350"/>
      <c r="IU11" s="350"/>
      <c r="IV11" s="350"/>
    </row>
    <row r="12" spans="1:256" ht="15.75">
      <c r="A12" s="525" t="str">
        <f>+$ID$8</f>
        <v>INSTR.I-II-A</v>
      </c>
      <c r="B12" s="232"/>
      <c r="C12" s="527">
        <f>+IF($E$1=2004,$IJ$8*$IL$2,IF($E$1=2005,$IO$8*$IQ$2,IF($E$1=2003,$IE$8*$IG$2,0)))</f>
        <v>933335</v>
      </c>
      <c r="D12" s="527">
        <f t="shared" si="0"/>
        <v>0</v>
      </c>
      <c r="E12" s="528">
        <f t="shared" si="16"/>
        <v>0</v>
      </c>
      <c r="F12" s="529">
        <f t="shared" si="17"/>
        <v>0</v>
      </c>
      <c r="G12" s="527">
        <f t="shared" si="18"/>
        <v>0</v>
      </c>
      <c r="H12" s="528">
        <f t="shared" si="1"/>
        <v>0</v>
      </c>
      <c r="I12" s="527">
        <f t="shared" si="19"/>
        <v>0</v>
      </c>
      <c r="J12" s="527">
        <f t="shared" si="20"/>
        <v>0</v>
      </c>
      <c r="K12" s="537">
        <f t="shared" si="21"/>
        <v>0</v>
      </c>
      <c r="L12" s="527">
        <f t="shared" si="22"/>
        <v>0</v>
      </c>
      <c r="M12" s="527">
        <f t="shared" si="23"/>
        <v>0</v>
      </c>
      <c r="N12" s="527">
        <f t="shared" si="24"/>
        <v>0</v>
      </c>
      <c r="O12" s="527">
        <f t="shared" si="25"/>
        <v>0</v>
      </c>
      <c r="P12" s="527">
        <f t="shared" si="26"/>
        <v>0</v>
      </c>
      <c r="Q12" s="498">
        <f t="shared" si="27"/>
        <v>0</v>
      </c>
      <c r="R12" s="542">
        <f t="shared" si="28"/>
        <v>0</v>
      </c>
      <c r="S12" s="532">
        <f t="shared" si="29"/>
        <v>0</v>
      </c>
      <c r="T12" s="531">
        <f t="shared" si="30"/>
        <v>0</v>
      </c>
      <c r="U12" s="498">
        <f t="shared" si="31"/>
        <v>0</v>
      </c>
      <c r="V12" s="539">
        <f t="shared" si="35"/>
        <v>0</v>
      </c>
      <c r="W12" s="534">
        <f t="shared" si="2"/>
        <v>0</v>
      </c>
      <c r="X12" s="540">
        <f aca="true" t="shared" si="36" ref="X12:X28">+W12+U12</f>
        <v>0</v>
      </c>
      <c r="Y12" s="541">
        <f t="shared" si="32"/>
        <v>0</v>
      </c>
      <c r="Z12" s="235"/>
      <c r="AA12" s="545">
        <f t="shared" si="33"/>
        <v>0</v>
      </c>
      <c r="AB12" s="48"/>
      <c r="AC12" s="506">
        <f t="shared" si="3"/>
        <v>0</v>
      </c>
      <c r="AD12" s="48"/>
      <c r="AE12" s="506">
        <f t="shared" si="4"/>
        <v>0</v>
      </c>
      <c r="AF12" s="48"/>
      <c r="AG12" s="506">
        <f t="shared" si="5"/>
        <v>0</v>
      </c>
      <c r="AH12" s="48"/>
      <c r="AI12" s="506">
        <f t="shared" si="6"/>
        <v>0</v>
      </c>
      <c r="AJ12" s="48"/>
      <c r="AK12" s="508">
        <f t="shared" si="7"/>
        <v>0</v>
      </c>
      <c r="AL12" s="500">
        <f t="shared" si="8"/>
        <v>0</v>
      </c>
      <c r="AM12" s="500">
        <f t="shared" si="8"/>
        <v>0</v>
      </c>
      <c r="AN12" s="48"/>
      <c r="AO12" s="506">
        <f t="shared" si="9"/>
        <v>0</v>
      </c>
      <c r="AP12" s="48"/>
      <c r="AQ12" s="506">
        <f t="shared" si="10"/>
        <v>0</v>
      </c>
      <c r="AR12" s="48"/>
      <c r="AS12" s="506">
        <f t="shared" si="11"/>
        <v>0</v>
      </c>
      <c r="AT12" s="48"/>
      <c r="AU12" s="506">
        <f t="shared" si="12"/>
        <v>0</v>
      </c>
      <c r="AV12" s="48"/>
      <c r="AW12" s="506">
        <f t="shared" si="13"/>
        <v>0</v>
      </c>
      <c r="AX12" s="48"/>
      <c r="AY12" s="508">
        <f t="shared" si="14"/>
        <v>0</v>
      </c>
      <c r="AZ12" s="500">
        <f t="shared" si="34"/>
        <v>0</v>
      </c>
      <c r="BA12" s="500">
        <f t="shared" si="34"/>
        <v>0</v>
      </c>
      <c r="BB12" s="509">
        <f t="shared" si="15"/>
        <v>0</v>
      </c>
      <c r="BC12" s="509">
        <f t="shared" si="15"/>
        <v>0</v>
      </c>
      <c r="HZ12" s="737"/>
      <c r="IA12" s="737"/>
      <c r="IB12" s="737"/>
      <c r="IC12" s="737"/>
      <c r="ID12" s="350" t="s">
        <v>16</v>
      </c>
      <c r="IE12" s="349">
        <v>518793</v>
      </c>
      <c r="IF12" s="350" t="s">
        <v>113</v>
      </c>
      <c r="IG12" s="603">
        <v>28</v>
      </c>
      <c r="IH12" s="604">
        <v>28</v>
      </c>
      <c r="II12" s="350">
        <v>9</v>
      </c>
      <c r="IJ12" s="349">
        <v>552463</v>
      </c>
      <c r="IK12" s="350" t="s">
        <v>113</v>
      </c>
      <c r="IL12" s="603">
        <v>28</v>
      </c>
      <c r="IM12" s="604">
        <v>28</v>
      </c>
      <c r="IN12" s="350">
        <v>9</v>
      </c>
      <c r="IO12" s="349">
        <v>582849</v>
      </c>
      <c r="IP12" s="350" t="s">
        <v>113</v>
      </c>
      <c r="IQ12" s="603">
        <v>28</v>
      </c>
      <c r="IR12" s="604">
        <v>28</v>
      </c>
      <c r="IS12" s="350">
        <v>9</v>
      </c>
      <c r="IT12" s="350"/>
      <c r="IU12" s="350"/>
      <c r="IV12" s="350"/>
    </row>
    <row r="13" spans="1:256" ht="15.75">
      <c r="A13" s="525" t="str">
        <f>+$ID$9</f>
        <v>A</v>
      </c>
      <c r="B13" s="232"/>
      <c r="C13" s="527">
        <f>+IF($E$1=2004,$IJ$9*$IL$2,IF($E$1=2005,$IO$9*$IQ$2,IF($E$1=2003,$IE$9*$IG$2,0)))</f>
        <v>452915</v>
      </c>
      <c r="D13" s="527">
        <f t="shared" si="0"/>
        <v>0</v>
      </c>
      <c r="E13" s="528">
        <f t="shared" si="16"/>
        <v>0</v>
      </c>
      <c r="F13" s="529">
        <f t="shared" si="17"/>
        <v>0</v>
      </c>
      <c r="G13" s="527">
        <f t="shared" si="18"/>
        <v>0</v>
      </c>
      <c r="H13" s="528">
        <f t="shared" si="1"/>
        <v>0</v>
      </c>
      <c r="I13" s="527">
        <f t="shared" si="19"/>
        <v>0</v>
      </c>
      <c r="J13" s="527">
        <f t="shared" si="20"/>
        <v>0</v>
      </c>
      <c r="K13" s="537">
        <f t="shared" si="21"/>
        <v>0</v>
      </c>
      <c r="L13" s="527">
        <f t="shared" si="22"/>
        <v>0</v>
      </c>
      <c r="M13" s="527">
        <f t="shared" si="23"/>
        <v>0</v>
      </c>
      <c r="N13" s="527">
        <f t="shared" si="24"/>
        <v>0</v>
      </c>
      <c r="O13" s="527">
        <f t="shared" si="25"/>
        <v>0</v>
      </c>
      <c r="P13" s="527">
        <f t="shared" si="26"/>
        <v>0</v>
      </c>
      <c r="Q13" s="498">
        <f t="shared" si="27"/>
        <v>0</v>
      </c>
      <c r="R13" s="542">
        <f t="shared" si="28"/>
        <v>0</v>
      </c>
      <c r="S13" s="532">
        <f t="shared" si="29"/>
        <v>0</v>
      </c>
      <c r="T13" s="531">
        <f t="shared" si="30"/>
        <v>0</v>
      </c>
      <c r="U13" s="498">
        <f t="shared" si="31"/>
        <v>0</v>
      </c>
      <c r="V13" s="539">
        <f t="shared" si="35"/>
        <v>0</v>
      </c>
      <c r="W13" s="534">
        <f t="shared" si="2"/>
        <v>0</v>
      </c>
      <c r="X13" s="540">
        <f t="shared" si="36"/>
        <v>0</v>
      </c>
      <c r="Y13" s="541">
        <f t="shared" si="32"/>
        <v>0</v>
      </c>
      <c r="Z13" s="235"/>
      <c r="AA13" s="545">
        <f t="shared" si="33"/>
        <v>0</v>
      </c>
      <c r="AB13" s="48"/>
      <c r="AC13" s="506">
        <f t="shared" si="3"/>
        <v>0</v>
      </c>
      <c r="AD13" s="48"/>
      <c r="AE13" s="506">
        <f t="shared" si="4"/>
        <v>0</v>
      </c>
      <c r="AF13" s="48"/>
      <c r="AG13" s="506">
        <f t="shared" si="5"/>
        <v>0</v>
      </c>
      <c r="AH13" s="48"/>
      <c r="AI13" s="506">
        <f t="shared" si="6"/>
        <v>0</v>
      </c>
      <c r="AJ13" s="48"/>
      <c r="AK13" s="508">
        <f t="shared" si="7"/>
        <v>0</v>
      </c>
      <c r="AL13" s="500">
        <f t="shared" si="8"/>
        <v>0</v>
      </c>
      <c r="AM13" s="500">
        <f t="shared" si="8"/>
        <v>0</v>
      </c>
      <c r="AN13" s="48"/>
      <c r="AO13" s="506">
        <f t="shared" si="9"/>
        <v>0</v>
      </c>
      <c r="AP13" s="48"/>
      <c r="AQ13" s="506">
        <f t="shared" si="10"/>
        <v>0</v>
      </c>
      <c r="AR13" s="48"/>
      <c r="AS13" s="506">
        <f t="shared" si="11"/>
        <v>0</v>
      </c>
      <c r="AT13" s="48"/>
      <c r="AU13" s="506">
        <f t="shared" si="12"/>
        <v>0</v>
      </c>
      <c r="AV13" s="48"/>
      <c r="AW13" s="506">
        <f t="shared" si="13"/>
        <v>0</v>
      </c>
      <c r="AX13" s="48"/>
      <c r="AY13" s="508">
        <f t="shared" si="14"/>
        <v>0</v>
      </c>
      <c r="AZ13" s="500">
        <f t="shared" si="34"/>
        <v>0</v>
      </c>
      <c r="BA13" s="500">
        <f t="shared" si="34"/>
        <v>0</v>
      </c>
      <c r="BB13" s="509">
        <f t="shared" si="15"/>
        <v>0</v>
      </c>
      <c r="BC13" s="509">
        <f t="shared" si="15"/>
        <v>0</v>
      </c>
      <c r="HZ13" s="737"/>
      <c r="IA13" s="737"/>
      <c r="IB13" s="737"/>
      <c r="IC13" s="737"/>
      <c r="ID13" s="350" t="s">
        <v>5</v>
      </c>
      <c r="IE13" s="349">
        <v>550540</v>
      </c>
      <c r="IF13" s="350" t="s">
        <v>115</v>
      </c>
      <c r="IG13" s="605">
        <v>48</v>
      </c>
      <c r="IH13" s="606">
        <v>53</v>
      </c>
      <c r="II13" s="350">
        <v>10</v>
      </c>
      <c r="IJ13" s="349">
        <v>586271</v>
      </c>
      <c r="IK13" s="350" t="s">
        <v>115</v>
      </c>
      <c r="IL13" s="605">
        <v>48</v>
      </c>
      <c r="IM13" s="606">
        <v>53</v>
      </c>
      <c r="IN13" s="350">
        <v>10</v>
      </c>
      <c r="IO13" s="349">
        <v>618516</v>
      </c>
      <c r="IP13" s="350" t="s">
        <v>115</v>
      </c>
      <c r="IQ13" s="605">
        <v>48</v>
      </c>
      <c r="IR13" s="606">
        <v>53</v>
      </c>
      <c r="IS13" s="350">
        <v>10</v>
      </c>
      <c r="IT13" s="350"/>
      <c r="IU13" s="350"/>
      <c r="IV13" s="350"/>
    </row>
    <row r="14" spans="1:256" ht="15.75">
      <c r="A14" s="525" t="str">
        <f>+$ID$10</f>
        <v>B</v>
      </c>
      <c r="B14" s="232"/>
      <c r="C14" s="527">
        <f>+IF($E$1=2004,$IJ$10*$IL$2,IF($E$1=2005,$IO$10*$IQ$2,IF($E$1=2003,$IE$10*$IG$2,0)))</f>
        <v>501731</v>
      </c>
      <c r="D14" s="527">
        <f t="shared" si="0"/>
        <v>0</v>
      </c>
      <c r="E14" s="528">
        <f t="shared" si="16"/>
        <v>0</v>
      </c>
      <c r="F14" s="529">
        <f t="shared" si="17"/>
        <v>0</v>
      </c>
      <c r="G14" s="527">
        <f t="shared" si="18"/>
        <v>0</v>
      </c>
      <c r="H14" s="528">
        <f t="shared" si="1"/>
        <v>0</v>
      </c>
      <c r="I14" s="527">
        <f t="shared" si="19"/>
        <v>0</v>
      </c>
      <c r="J14" s="527">
        <f t="shared" si="20"/>
        <v>0</v>
      </c>
      <c r="K14" s="537">
        <f t="shared" si="21"/>
        <v>0</v>
      </c>
      <c r="L14" s="527">
        <f t="shared" si="22"/>
        <v>0</v>
      </c>
      <c r="M14" s="527">
        <f t="shared" si="23"/>
        <v>0</v>
      </c>
      <c r="N14" s="527">
        <f t="shared" si="24"/>
        <v>0</v>
      </c>
      <c r="O14" s="527">
        <f t="shared" si="25"/>
        <v>0</v>
      </c>
      <c r="P14" s="527">
        <f t="shared" si="26"/>
        <v>0</v>
      </c>
      <c r="Q14" s="498">
        <f t="shared" si="27"/>
        <v>0</v>
      </c>
      <c r="R14" s="542">
        <f t="shared" si="28"/>
        <v>0</v>
      </c>
      <c r="S14" s="532">
        <f t="shared" si="29"/>
        <v>0</v>
      </c>
      <c r="T14" s="531">
        <f t="shared" si="30"/>
        <v>0</v>
      </c>
      <c r="U14" s="498">
        <f t="shared" si="31"/>
        <v>0</v>
      </c>
      <c r="V14" s="539">
        <f t="shared" si="35"/>
        <v>0</v>
      </c>
      <c r="W14" s="534">
        <f t="shared" si="2"/>
        <v>0</v>
      </c>
      <c r="X14" s="540">
        <f t="shared" si="36"/>
        <v>0</v>
      </c>
      <c r="Y14" s="541">
        <f t="shared" si="32"/>
        <v>0</v>
      </c>
      <c r="Z14" s="235"/>
      <c r="AA14" s="545">
        <f t="shared" si="33"/>
        <v>0</v>
      </c>
      <c r="AB14" s="48"/>
      <c r="AC14" s="506">
        <f t="shared" si="3"/>
        <v>0</v>
      </c>
      <c r="AD14" s="48"/>
      <c r="AE14" s="506">
        <f t="shared" si="4"/>
        <v>0</v>
      </c>
      <c r="AF14" s="48"/>
      <c r="AG14" s="506">
        <f t="shared" si="5"/>
        <v>0</v>
      </c>
      <c r="AH14" s="48"/>
      <c r="AI14" s="506">
        <f t="shared" si="6"/>
        <v>0</v>
      </c>
      <c r="AJ14" s="48"/>
      <c r="AK14" s="508">
        <f t="shared" si="7"/>
        <v>0</v>
      </c>
      <c r="AL14" s="500">
        <f t="shared" si="8"/>
        <v>0</v>
      </c>
      <c r="AM14" s="500">
        <f t="shared" si="8"/>
        <v>0</v>
      </c>
      <c r="AN14" s="48"/>
      <c r="AO14" s="506">
        <f t="shared" si="9"/>
        <v>0</v>
      </c>
      <c r="AP14" s="48"/>
      <c r="AQ14" s="506">
        <f t="shared" si="10"/>
        <v>0</v>
      </c>
      <c r="AR14" s="48"/>
      <c r="AS14" s="506">
        <f t="shared" si="11"/>
        <v>0</v>
      </c>
      <c r="AT14" s="48"/>
      <c r="AU14" s="506">
        <f t="shared" si="12"/>
        <v>0</v>
      </c>
      <c r="AV14" s="48"/>
      <c r="AW14" s="506">
        <f t="shared" si="13"/>
        <v>0</v>
      </c>
      <c r="AX14" s="48"/>
      <c r="AY14" s="508">
        <f t="shared" si="14"/>
        <v>0</v>
      </c>
      <c r="AZ14" s="500">
        <f t="shared" si="34"/>
        <v>0</v>
      </c>
      <c r="BA14" s="500">
        <f t="shared" si="34"/>
        <v>0</v>
      </c>
      <c r="BB14" s="509">
        <f t="shared" si="15"/>
        <v>0</v>
      </c>
      <c r="BC14" s="509">
        <f t="shared" si="15"/>
        <v>0</v>
      </c>
      <c r="HZ14" s="737"/>
      <c r="IA14" s="737"/>
      <c r="IB14" s="737"/>
      <c r="IC14" s="737"/>
      <c r="ID14" s="350" t="s">
        <v>19</v>
      </c>
      <c r="IE14" s="349">
        <v>572274</v>
      </c>
      <c r="IF14" s="350" t="s">
        <v>117</v>
      </c>
      <c r="IG14" s="607">
        <v>18</v>
      </c>
      <c r="IH14" s="608">
        <v>18</v>
      </c>
      <c r="II14" s="350">
        <v>11</v>
      </c>
      <c r="IJ14" s="349">
        <v>609415</v>
      </c>
      <c r="IK14" s="350" t="s">
        <v>117</v>
      </c>
      <c r="IL14" s="607">
        <v>18</v>
      </c>
      <c r="IM14" s="608">
        <v>18</v>
      </c>
      <c r="IN14" s="350">
        <v>11</v>
      </c>
      <c r="IO14" s="349">
        <v>642933</v>
      </c>
      <c r="IP14" s="350" t="s">
        <v>117</v>
      </c>
      <c r="IQ14" s="607">
        <v>18</v>
      </c>
      <c r="IR14" s="608">
        <v>18</v>
      </c>
      <c r="IS14" s="350">
        <v>11</v>
      </c>
      <c r="IT14" s="350"/>
      <c r="IU14" s="350"/>
      <c r="IV14" s="350"/>
    </row>
    <row r="15" spans="1:256" ht="15.75">
      <c r="A15" s="525" t="str">
        <f>+$ID$11</f>
        <v>01</v>
      </c>
      <c r="B15" s="232"/>
      <c r="C15" s="527">
        <f>+IF($E$1=2004,$IJ$11*$IL$2,IF($E$1=2005,$IO$11*$IQ$2,IF($E$1=2003,$IE$11*$IG$2,0)))</f>
        <v>562289</v>
      </c>
      <c r="D15" s="527">
        <f t="shared" si="0"/>
        <v>0</v>
      </c>
      <c r="E15" s="528">
        <f t="shared" si="16"/>
        <v>0</v>
      </c>
      <c r="F15" s="529">
        <f t="shared" si="17"/>
        <v>0</v>
      </c>
      <c r="G15" s="527">
        <f t="shared" si="18"/>
        <v>0</v>
      </c>
      <c r="H15" s="528">
        <f t="shared" si="1"/>
        <v>0</v>
      </c>
      <c r="I15" s="527">
        <f t="shared" si="19"/>
        <v>0</v>
      </c>
      <c r="J15" s="527">
        <f t="shared" si="20"/>
        <v>0</v>
      </c>
      <c r="K15" s="537">
        <f t="shared" si="21"/>
        <v>0</v>
      </c>
      <c r="L15" s="527">
        <f t="shared" si="22"/>
        <v>0</v>
      </c>
      <c r="M15" s="527">
        <f t="shared" si="23"/>
        <v>0</v>
      </c>
      <c r="N15" s="527">
        <f t="shared" si="24"/>
        <v>0</v>
      </c>
      <c r="O15" s="527">
        <f t="shared" si="25"/>
        <v>0</v>
      </c>
      <c r="P15" s="527">
        <f t="shared" si="26"/>
        <v>0</v>
      </c>
      <c r="Q15" s="498">
        <f t="shared" si="27"/>
        <v>0</v>
      </c>
      <c r="R15" s="542">
        <f t="shared" si="28"/>
        <v>0</v>
      </c>
      <c r="S15" s="532">
        <f t="shared" si="29"/>
        <v>0</v>
      </c>
      <c r="T15" s="531">
        <f t="shared" si="30"/>
        <v>0</v>
      </c>
      <c r="U15" s="498">
        <f t="shared" si="31"/>
        <v>0</v>
      </c>
      <c r="V15" s="539">
        <f t="shared" si="35"/>
        <v>0</v>
      </c>
      <c r="W15" s="534">
        <f t="shared" si="2"/>
        <v>0</v>
      </c>
      <c r="X15" s="540">
        <f t="shared" si="36"/>
        <v>0</v>
      </c>
      <c r="Y15" s="541">
        <f t="shared" si="32"/>
        <v>0</v>
      </c>
      <c r="Z15" s="235"/>
      <c r="AA15" s="545">
        <f t="shared" si="33"/>
        <v>0</v>
      </c>
      <c r="AB15" s="48"/>
      <c r="AC15" s="506">
        <f t="shared" si="3"/>
        <v>0</v>
      </c>
      <c r="AD15" s="48"/>
      <c r="AE15" s="506">
        <f t="shared" si="4"/>
        <v>0</v>
      </c>
      <c r="AF15" s="48"/>
      <c r="AG15" s="506">
        <f t="shared" si="5"/>
        <v>0</v>
      </c>
      <c r="AH15" s="48"/>
      <c r="AI15" s="506">
        <f t="shared" si="6"/>
        <v>0</v>
      </c>
      <c r="AJ15" s="48"/>
      <c r="AK15" s="508">
        <f t="shared" si="7"/>
        <v>0</v>
      </c>
      <c r="AL15" s="500">
        <f t="shared" si="8"/>
        <v>0</v>
      </c>
      <c r="AM15" s="500">
        <f t="shared" si="8"/>
        <v>0</v>
      </c>
      <c r="AN15" s="48"/>
      <c r="AO15" s="506">
        <f t="shared" si="9"/>
        <v>0</v>
      </c>
      <c r="AP15" s="48"/>
      <c r="AQ15" s="506">
        <f t="shared" si="10"/>
        <v>0</v>
      </c>
      <c r="AR15" s="48"/>
      <c r="AS15" s="506">
        <f t="shared" si="11"/>
        <v>0</v>
      </c>
      <c r="AT15" s="48"/>
      <c r="AU15" s="506">
        <f t="shared" si="12"/>
        <v>0</v>
      </c>
      <c r="AV15" s="48"/>
      <c r="AW15" s="506">
        <f t="shared" si="13"/>
        <v>0</v>
      </c>
      <c r="AX15" s="48"/>
      <c r="AY15" s="508">
        <f t="shared" si="14"/>
        <v>0</v>
      </c>
      <c r="AZ15" s="500">
        <f t="shared" si="34"/>
        <v>0</v>
      </c>
      <c r="BA15" s="500">
        <f t="shared" si="34"/>
        <v>0</v>
      </c>
      <c r="BB15" s="509">
        <f t="shared" si="15"/>
        <v>0</v>
      </c>
      <c r="BC15" s="509">
        <f t="shared" si="15"/>
        <v>0</v>
      </c>
      <c r="HZ15" s="737"/>
      <c r="IA15" s="737"/>
      <c r="IB15" s="737"/>
      <c r="IC15" s="737"/>
      <c r="ID15" s="350" t="s">
        <v>112</v>
      </c>
      <c r="IE15" s="349">
        <v>608369</v>
      </c>
      <c r="IF15" s="350"/>
      <c r="IG15" s="349"/>
      <c r="IH15" s="349"/>
      <c r="II15" s="350">
        <v>12</v>
      </c>
      <c r="IJ15" s="349">
        <v>647853</v>
      </c>
      <c r="IK15" s="350"/>
      <c r="IL15" s="349"/>
      <c r="IM15" s="349"/>
      <c r="IN15" s="350">
        <v>12</v>
      </c>
      <c r="IO15" s="349">
        <v>683485</v>
      </c>
      <c r="IP15" s="350"/>
      <c r="IQ15" s="349"/>
      <c r="IR15" s="349"/>
      <c r="IS15" s="350">
        <v>12</v>
      </c>
      <c r="IT15" s="350"/>
      <c r="IU15" s="350"/>
      <c r="IV15" s="350"/>
    </row>
    <row r="16" spans="1:256" ht="15.75">
      <c r="A16" s="525" t="str">
        <f>+$ID$12</f>
        <v>02</v>
      </c>
      <c r="B16" s="232"/>
      <c r="C16" s="527">
        <f>+IF($E$1=2004,$IJ$12*$IL$2,IF($E$1=2005,$IO$12*$IQ$2,IF($E$1=2003,$IE$12*$IG$2,0)))</f>
        <v>582849</v>
      </c>
      <c r="D16" s="527">
        <f t="shared" si="0"/>
        <v>0</v>
      </c>
      <c r="E16" s="528">
        <f t="shared" si="16"/>
        <v>0</v>
      </c>
      <c r="F16" s="529">
        <f t="shared" si="17"/>
        <v>0</v>
      </c>
      <c r="G16" s="527">
        <f t="shared" si="18"/>
        <v>0</v>
      </c>
      <c r="H16" s="528">
        <f t="shared" si="1"/>
        <v>0</v>
      </c>
      <c r="I16" s="527">
        <f t="shared" si="19"/>
        <v>0</v>
      </c>
      <c r="J16" s="527">
        <f t="shared" si="20"/>
        <v>0</v>
      </c>
      <c r="K16" s="537">
        <f t="shared" si="21"/>
        <v>0</v>
      </c>
      <c r="L16" s="527">
        <f t="shared" si="22"/>
        <v>0</v>
      </c>
      <c r="M16" s="527">
        <f t="shared" si="23"/>
        <v>0</v>
      </c>
      <c r="N16" s="527">
        <f t="shared" si="24"/>
        <v>0</v>
      </c>
      <c r="O16" s="527">
        <f t="shared" si="25"/>
        <v>0</v>
      </c>
      <c r="P16" s="527">
        <f t="shared" si="26"/>
        <v>0</v>
      </c>
      <c r="Q16" s="498">
        <f t="shared" si="27"/>
        <v>0</v>
      </c>
      <c r="R16" s="542">
        <f t="shared" si="28"/>
        <v>0</v>
      </c>
      <c r="S16" s="532">
        <f t="shared" si="29"/>
        <v>0</v>
      </c>
      <c r="T16" s="531">
        <f t="shared" si="30"/>
        <v>0</v>
      </c>
      <c r="U16" s="498">
        <f t="shared" si="31"/>
        <v>0</v>
      </c>
      <c r="V16" s="539">
        <f t="shared" si="35"/>
        <v>0</v>
      </c>
      <c r="W16" s="534">
        <f t="shared" si="2"/>
        <v>0</v>
      </c>
      <c r="X16" s="540">
        <f t="shared" si="36"/>
        <v>0</v>
      </c>
      <c r="Y16" s="541">
        <f t="shared" si="32"/>
        <v>0</v>
      </c>
      <c r="Z16" s="235"/>
      <c r="AA16" s="545">
        <f t="shared" si="33"/>
        <v>0</v>
      </c>
      <c r="AB16" s="48"/>
      <c r="AC16" s="506">
        <f t="shared" si="3"/>
        <v>0</v>
      </c>
      <c r="AD16" s="48"/>
      <c r="AE16" s="506">
        <f t="shared" si="4"/>
        <v>0</v>
      </c>
      <c r="AF16" s="48"/>
      <c r="AG16" s="506">
        <f t="shared" si="5"/>
        <v>0</v>
      </c>
      <c r="AH16" s="48"/>
      <c r="AI16" s="506">
        <f t="shared" si="6"/>
        <v>0</v>
      </c>
      <c r="AJ16" s="48"/>
      <c r="AK16" s="508">
        <f t="shared" si="7"/>
        <v>0</v>
      </c>
      <c r="AL16" s="500">
        <f t="shared" si="8"/>
        <v>0</v>
      </c>
      <c r="AM16" s="500">
        <f t="shared" si="8"/>
        <v>0</v>
      </c>
      <c r="AN16" s="48"/>
      <c r="AO16" s="506">
        <f t="shared" si="9"/>
        <v>0</v>
      </c>
      <c r="AP16" s="48"/>
      <c r="AQ16" s="506">
        <f t="shared" si="10"/>
        <v>0</v>
      </c>
      <c r="AR16" s="48"/>
      <c r="AS16" s="506">
        <f t="shared" si="11"/>
        <v>0</v>
      </c>
      <c r="AT16" s="48"/>
      <c r="AU16" s="506">
        <f t="shared" si="12"/>
        <v>0</v>
      </c>
      <c r="AV16" s="48"/>
      <c r="AW16" s="506">
        <f t="shared" si="13"/>
        <v>0</v>
      </c>
      <c r="AX16" s="48"/>
      <c r="AY16" s="508">
        <f t="shared" si="14"/>
        <v>0</v>
      </c>
      <c r="AZ16" s="500">
        <f t="shared" si="34"/>
        <v>0</v>
      </c>
      <c r="BA16" s="500">
        <f t="shared" si="34"/>
        <v>0</v>
      </c>
      <c r="BB16" s="509">
        <f t="shared" si="15"/>
        <v>0</v>
      </c>
      <c r="BC16" s="509">
        <f t="shared" si="15"/>
        <v>0</v>
      </c>
      <c r="HZ16" s="737"/>
      <c r="IA16" s="737"/>
      <c r="IB16" s="737"/>
      <c r="IC16" s="737"/>
      <c r="ID16" s="350" t="s">
        <v>114</v>
      </c>
      <c r="IE16" s="349">
        <v>643530</v>
      </c>
      <c r="IF16" s="595"/>
      <c r="IG16" s="596"/>
      <c r="IH16" s="349"/>
      <c r="II16" s="350"/>
      <c r="IJ16" s="349">
        <v>685296</v>
      </c>
      <c r="IK16" s="595"/>
      <c r="IL16" s="596"/>
      <c r="IM16" s="349"/>
      <c r="IN16" s="350"/>
      <c r="IO16" s="349">
        <v>722988</v>
      </c>
      <c r="IP16" s="595"/>
      <c r="IQ16" s="596"/>
      <c r="IR16" s="349"/>
      <c r="IS16" s="350"/>
      <c r="IT16" s="350"/>
      <c r="IU16" s="350"/>
      <c r="IV16" s="350"/>
    </row>
    <row r="17" spans="1:256" ht="15.75">
      <c r="A17" s="525" t="str">
        <f>+$ID$13</f>
        <v>03</v>
      </c>
      <c r="B17" s="232"/>
      <c r="C17" s="527">
        <f>+IF($E$1=2004,$IJ$13*$IL$2,IF($E$1=2005,$IO$13*$IQ$2,IF($E$1=2003,$IE$13*$IG$2,0)))</f>
        <v>618516</v>
      </c>
      <c r="D17" s="527">
        <f t="shared" si="0"/>
        <v>0</v>
      </c>
      <c r="E17" s="528">
        <f t="shared" si="16"/>
        <v>0</v>
      </c>
      <c r="F17" s="529">
        <f t="shared" si="17"/>
        <v>0</v>
      </c>
      <c r="G17" s="527">
        <f t="shared" si="18"/>
        <v>0</v>
      </c>
      <c r="H17" s="528">
        <f t="shared" si="1"/>
        <v>0</v>
      </c>
      <c r="I17" s="527">
        <f t="shared" si="19"/>
        <v>0</v>
      </c>
      <c r="J17" s="527">
        <f t="shared" si="20"/>
        <v>0</v>
      </c>
      <c r="K17" s="537">
        <f t="shared" si="21"/>
        <v>0</v>
      </c>
      <c r="L17" s="527">
        <f t="shared" si="22"/>
        <v>0</v>
      </c>
      <c r="M17" s="527">
        <f t="shared" si="23"/>
        <v>0</v>
      </c>
      <c r="N17" s="527">
        <f t="shared" si="24"/>
        <v>0</v>
      </c>
      <c r="O17" s="527">
        <f t="shared" si="25"/>
        <v>0</v>
      </c>
      <c r="P17" s="527">
        <f t="shared" si="26"/>
        <v>0</v>
      </c>
      <c r="Q17" s="498">
        <f t="shared" si="27"/>
        <v>0</v>
      </c>
      <c r="R17" s="542">
        <f t="shared" si="28"/>
        <v>0</v>
      </c>
      <c r="S17" s="532">
        <f t="shared" si="29"/>
        <v>0</v>
      </c>
      <c r="T17" s="531">
        <f t="shared" si="30"/>
        <v>0</v>
      </c>
      <c r="U17" s="498">
        <f t="shared" si="31"/>
        <v>0</v>
      </c>
      <c r="V17" s="539">
        <f t="shared" si="35"/>
        <v>0</v>
      </c>
      <c r="W17" s="534">
        <f t="shared" si="2"/>
        <v>0</v>
      </c>
      <c r="X17" s="540">
        <f t="shared" si="36"/>
        <v>0</v>
      </c>
      <c r="Y17" s="541">
        <f t="shared" si="32"/>
        <v>0</v>
      </c>
      <c r="Z17" s="235"/>
      <c r="AA17" s="545">
        <f t="shared" si="33"/>
        <v>0</v>
      </c>
      <c r="AB17" s="48"/>
      <c r="AC17" s="506">
        <f t="shared" si="3"/>
        <v>0</v>
      </c>
      <c r="AD17" s="48"/>
      <c r="AE17" s="506">
        <f t="shared" si="4"/>
        <v>0</v>
      </c>
      <c r="AF17" s="48"/>
      <c r="AG17" s="506">
        <f t="shared" si="5"/>
        <v>0</v>
      </c>
      <c r="AH17" s="48"/>
      <c r="AI17" s="506">
        <f t="shared" si="6"/>
        <v>0</v>
      </c>
      <c r="AJ17" s="48"/>
      <c r="AK17" s="508">
        <f t="shared" si="7"/>
        <v>0</v>
      </c>
      <c r="AL17" s="500">
        <f t="shared" si="8"/>
        <v>0</v>
      </c>
      <c r="AM17" s="500">
        <f t="shared" si="8"/>
        <v>0</v>
      </c>
      <c r="AN17" s="48"/>
      <c r="AO17" s="506">
        <f t="shared" si="9"/>
        <v>0</v>
      </c>
      <c r="AP17" s="48"/>
      <c r="AQ17" s="506">
        <f t="shared" si="10"/>
        <v>0</v>
      </c>
      <c r="AR17" s="48"/>
      <c r="AS17" s="506">
        <f t="shared" si="11"/>
        <v>0</v>
      </c>
      <c r="AT17" s="48"/>
      <c r="AU17" s="506">
        <f t="shared" si="12"/>
        <v>0</v>
      </c>
      <c r="AV17" s="48"/>
      <c r="AW17" s="506">
        <f t="shared" si="13"/>
        <v>0</v>
      </c>
      <c r="AX17" s="48"/>
      <c r="AY17" s="508">
        <f t="shared" si="14"/>
        <v>0</v>
      </c>
      <c r="AZ17" s="500">
        <f t="shared" si="34"/>
        <v>0</v>
      </c>
      <c r="BA17" s="500">
        <f t="shared" si="34"/>
        <v>0</v>
      </c>
      <c r="BB17" s="509">
        <f t="shared" si="15"/>
        <v>0</v>
      </c>
      <c r="BC17" s="509">
        <f t="shared" si="15"/>
        <v>0</v>
      </c>
      <c r="HZ17" s="737"/>
      <c r="IA17" s="737"/>
      <c r="IB17" s="737"/>
      <c r="IC17" s="737"/>
      <c r="ID17" s="350" t="s">
        <v>116</v>
      </c>
      <c r="IE17" s="349">
        <v>727292</v>
      </c>
      <c r="IF17" s="350"/>
      <c r="IG17" s="350"/>
      <c r="IH17" s="350"/>
      <c r="II17" s="350"/>
      <c r="IJ17" s="349">
        <v>766930</v>
      </c>
      <c r="IK17" s="350"/>
      <c r="IL17" s="355">
        <f>+IL5/30*IM10*3</f>
        <v>644400</v>
      </c>
      <c r="IM17" s="350"/>
      <c r="IN17" s="350"/>
      <c r="IO17" s="349">
        <v>809112</v>
      </c>
      <c r="IP17" s="350"/>
      <c r="IQ17" s="350"/>
      <c r="IR17" s="350"/>
      <c r="IS17" s="350"/>
      <c r="IT17" s="350"/>
      <c r="IU17" s="350"/>
      <c r="IV17" s="350"/>
    </row>
    <row r="18" spans="1:256" ht="15.75">
      <c r="A18" s="525" t="str">
        <f>+$ID$14</f>
        <v>04</v>
      </c>
      <c r="B18" s="232"/>
      <c r="C18" s="527">
        <f>+IF($E$1=2004,$IJ$14*$IL$2,IF($E$1=2005,$IO$14*$IQ$2,IF($E$1=2003,$IE$14*$IG$2,0)))</f>
        <v>642933</v>
      </c>
      <c r="D18" s="527">
        <f t="shared" si="0"/>
        <v>0</v>
      </c>
      <c r="E18" s="528">
        <f t="shared" si="16"/>
        <v>0</v>
      </c>
      <c r="F18" s="529">
        <f t="shared" si="17"/>
        <v>0</v>
      </c>
      <c r="G18" s="527">
        <f t="shared" si="18"/>
        <v>0</v>
      </c>
      <c r="H18" s="528">
        <f t="shared" si="1"/>
        <v>0</v>
      </c>
      <c r="I18" s="527">
        <f t="shared" si="19"/>
        <v>0</v>
      </c>
      <c r="J18" s="527">
        <f t="shared" si="20"/>
        <v>0</v>
      </c>
      <c r="K18" s="537">
        <f t="shared" si="21"/>
        <v>0</v>
      </c>
      <c r="L18" s="527">
        <f t="shared" si="22"/>
        <v>0</v>
      </c>
      <c r="M18" s="527">
        <f t="shared" si="23"/>
        <v>0</v>
      </c>
      <c r="N18" s="527">
        <f t="shared" si="24"/>
        <v>0</v>
      </c>
      <c r="O18" s="527">
        <f t="shared" si="25"/>
        <v>0</v>
      </c>
      <c r="P18" s="527">
        <f t="shared" si="26"/>
        <v>0</v>
      </c>
      <c r="Q18" s="498">
        <f t="shared" si="27"/>
        <v>0</v>
      </c>
      <c r="R18" s="542">
        <f t="shared" si="28"/>
        <v>0</v>
      </c>
      <c r="S18" s="532">
        <f t="shared" si="29"/>
        <v>0</v>
      </c>
      <c r="T18" s="531">
        <f t="shared" si="30"/>
        <v>0</v>
      </c>
      <c r="U18" s="498">
        <f t="shared" si="31"/>
        <v>0</v>
      </c>
      <c r="V18" s="539">
        <f t="shared" si="35"/>
        <v>0</v>
      </c>
      <c r="W18" s="534">
        <f t="shared" si="2"/>
        <v>0</v>
      </c>
      <c r="X18" s="540">
        <f t="shared" si="36"/>
        <v>0</v>
      </c>
      <c r="Y18" s="541">
        <f t="shared" si="32"/>
        <v>0</v>
      </c>
      <c r="Z18" s="235"/>
      <c r="AA18" s="545">
        <f t="shared" si="33"/>
        <v>0</v>
      </c>
      <c r="AB18" s="48"/>
      <c r="AC18" s="506">
        <f t="shared" si="3"/>
        <v>0</v>
      </c>
      <c r="AD18" s="48"/>
      <c r="AE18" s="506">
        <f t="shared" si="4"/>
        <v>0</v>
      </c>
      <c r="AF18" s="48"/>
      <c r="AG18" s="506">
        <f t="shared" si="5"/>
        <v>0</v>
      </c>
      <c r="AH18" s="48"/>
      <c r="AI18" s="506">
        <f t="shared" si="6"/>
        <v>0</v>
      </c>
      <c r="AJ18" s="48"/>
      <c r="AK18" s="508">
        <f t="shared" si="7"/>
        <v>0</v>
      </c>
      <c r="AL18" s="500">
        <f t="shared" si="8"/>
        <v>0</v>
      </c>
      <c r="AM18" s="500">
        <f t="shared" si="8"/>
        <v>0</v>
      </c>
      <c r="AN18" s="48"/>
      <c r="AO18" s="506">
        <f t="shared" si="9"/>
        <v>0</v>
      </c>
      <c r="AP18" s="48"/>
      <c r="AQ18" s="506">
        <f t="shared" si="10"/>
        <v>0</v>
      </c>
      <c r="AR18" s="48"/>
      <c r="AS18" s="506">
        <f t="shared" si="11"/>
        <v>0</v>
      </c>
      <c r="AT18" s="48"/>
      <c r="AU18" s="506">
        <f t="shared" si="12"/>
        <v>0</v>
      </c>
      <c r="AV18" s="48"/>
      <c r="AW18" s="506">
        <f t="shared" si="13"/>
        <v>0</v>
      </c>
      <c r="AX18" s="48"/>
      <c r="AY18" s="508">
        <f t="shared" si="14"/>
        <v>0</v>
      </c>
      <c r="AZ18" s="500">
        <f t="shared" si="34"/>
        <v>0</v>
      </c>
      <c r="BA18" s="500">
        <f t="shared" si="34"/>
        <v>0</v>
      </c>
      <c r="BB18" s="509">
        <f t="shared" si="15"/>
        <v>0</v>
      </c>
      <c r="BC18" s="509">
        <f t="shared" si="15"/>
        <v>0</v>
      </c>
      <c r="HZ18" s="737"/>
      <c r="IA18" s="737"/>
      <c r="IB18" s="737"/>
      <c r="IC18" s="737"/>
      <c r="ID18" s="350" t="s">
        <v>118</v>
      </c>
      <c r="IE18" s="349">
        <v>799416</v>
      </c>
      <c r="IF18" s="350"/>
      <c r="IG18" s="350"/>
      <c r="IH18" s="350"/>
      <c r="II18" s="350"/>
      <c r="IJ18" s="349">
        <v>842425</v>
      </c>
      <c r="IK18" s="350"/>
      <c r="IL18" s="355">
        <f>+IL17/12</f>
        <v>53700</v>
      </c>
      <c r="IM18" s="350"/>
      <c r="IN18" s="350"/>
      <c r="IO18" s="349">
        <v>888759</v>
      </c>
      <c r="IP18" s="350"/>
      <c r="IQ18" s="350"/>
      <c r="IR18" s="350"/>
      <c r="IS18" s="350"/>
      <c r="IT18" s="350"/>
      <c r="IU18" s="350"/>
      <c r="IV18" s="350"/>
    </row>
    <row r="19" spans="1:256" ht="15.75">
      <c r="A19" s="525" t="str">
        <f>+$ID$15</f>
        <v>05</v>
      </c>
      <c r="B19" s="232"/>
      <c r="C19" s="527">
        <f>+IF($E$1=2004,$IJ$15*$IL$2,IF($E$1=2005,$IO$15*$IQ$2,IF($E$1=2003,$IE$15*$IG$2,0)))</f>
        <v>683485</v>
      </c>
      <c r="D19" s="527">
        <f t="shared" si="0"/>
        <v>0</v>
      </c>
      <c r="E19" s="528">
        <f t="shared" si="16"/>
        <v>0</v>
      </c>
      <c r="F19" s="529">
        <f t="shared" si="17"/>
        <v>0</v>
      </c>
      <c r="G19" s="527">
        <f t="shared" si="18"/>
        <v>0</v>
      </c>
      <c r="H19" s="528">
        <f t="shared" si="1"/>
        <v>0</v>
      </c>
      <c r="I19" s="527">
        <f t="shared" si="19"/>
        <v>0</v>
      </c>
      <c r="J19" s="527">
        <f t="shared" si="20"/>
        <v>0</v>
      </c>
      <c r="K19" s="537">
        <f t="shared" si="21"/>
        <v>0</v>
      </c>
      <c r="L19" s="527">
        <f t="shared" si="22"/>
        <v>0</v>
      </c>
      <c r="M19" s="527">
        <f t="shared" si="23"/>
        <v>0</v>
      </c>
      <c r="N19" s="527">
        <f t="shared" si="24"/>
        <v>0</v>
      </c>
      <c r="O19" s="527">
        <f t="shared" si="25"/>
        <v>0</v>
      </c>
      <c r="P19" s="527">
        <f t="shared" si="26"/>
        <v>0</v>
      </c>
      <c r="Q19" s="498">
        <f t="shared" si="27"/>
        <v>0</v>
      </c>
      <c r="R19" s="542">
        <f t="shared" si="28"/>
        <v>0</v>
      </c>
      <c r="S19" s="532">
        <f t="shared" si="29"/>
        <v>0</v>
      </c>
      <c r="T19" s="531">
        <f t="shared" si="30"/>
        <v>0</v>
      </c>
      <c r="U19" s="498">
        <f t="shared" si="31"/>
        <v>0</v>
      </c>
      <c r="V19" s="539">
        <f t="shared" si="35"/>
        <v>0</v>
      </c>
      <c r="W19" s="534">
        <f t="shared" si="2"/>
        <v>0</v>
      </c>
      <c r="X19" s="540">
        <f t="shared" si="36"/>
        <v>0</v>
      </c>
      <c r="Y19" s="541">
        <f t="shared" si="32"/>
        <v>0</v>
      </c>
      <c r="Z19" s="235"/>
      <c r="AA19" s="545">
        <f t="shared" si="33"/>
        <v>0</v>
      </c>
      <c r="AB19" s="48"/>
      <c r="AC19" s="506">
        <f t="shared" si="3"/>
        <v>0</v>
      </c>
      <c r="AD19" s="48"/>
      <c r="AE19" s="506">
        <f t="shared" si="4"/>
        <v>0</v>
      </c>
      <c r="AF19" s="48"/>
      <c r="AG19" s="506">
        <f t="shared" si="5"/>
        <v>0</v>
      </c>
      <c r="AH19" s="48"/>
      <c r="AI19" s="506">
        <f t="shared" si="6"/>
        <v>0</v>
      </c>
      <c r="AJ19" s="48"/>
      <c r="AK19" s="508">
        <f t="shared" si="7"/>
        <v>0</v>
      </c>
      <c r="AL19" s="500">
        <f t="shared" si="8"/>
        <v>0</v>
      </c>
      <c r="AM19" s="500">
        <f t="shared" si="8"/>
        <v>0</v>
      </c>
      <c r="AN19" s="48"/>
      <c r="AO19" s="506">
        <f t="shared" si="9"/>
        <v>0</v>
      </c>
      <c r="AP19" s="48"/>
      <c r="AQ19" s="506">
        <f t="shared" si="10"/>
        <v>0</v>
      </c>
      <c r="AR19" s="48"/>
      <c r="AS19" s="506">
        <f t="shared" si="11"/>
        <v>0</v>
      </c>
      <c r="AT19" s="48"/>
      <c r="AU19" s="506">
        <f t="shared" si="12"/>
        <v>0</v>
      </c>
      <c r="AV19" s="48"/>
      <c r="AW19" s="506">
        <f t="shared" si="13"/>
        <v>0</v>
      </c>
      <c r="AX19" s="48"/>
      <c r="AY19" s="508">
        <f t="shared" si="14"/>
        <v>0</v>
      </c>
      <c r="AZ19" s="500">
        <f t="shared" si="34"/>
        <v>0</v>
      </c>
      <c r="BA19" s="500">
        <f t="shared" si="34"/>
        <v>0</v>
      </c>
      <c r="BB19" s="509">
        <f t="shared" si="15"/>
        <v>0</v>
      </c>
      <c r="BC19" s="509">
        <f t="shared" si="15"/>
        <v>0</v>
      </c>
      <c r="HZ19" s="737"/>
      <c r="IA19" s="737"/>
      <c r="IB19" s="737"/>
      <c r="IC19" s="737"/>
      <c r="ID19" s="350" t="s">
        <v>119</v>
      </c>
      <c r="IE19" s="349">
        <v>886176</v>
      </c>
      <c r="IF19" s="350"/>
      <c r="IG19" s="350"/>
      <c r="IH19" s="350"/>
      <c r="II19" s="350"/>
      <c r="IJ19" s="349">
        <v>933232</v>
      </c>
      <c r="IK19" s="350"/>
      <c r="IL19" s="350">
        <f>+IL10/12</f>
        <v>53700</v>
      </c>
      <c r="IM19" s="350"/>
      <c r="IN19" s="350"/>
      <c r="IO19" s="349">
        <v>984560</v>
      </c>
      <c r="IP19" s="350"/>
      <c r="IQ19" s="350"/>
      <c r="IR19" s="350"/>
      <c r="IS19" s="350"/>
      <c r="IT19" s="350"/>
      <c r="IU19" s="350"/>
      <c r="IV19" s="350"/>
    </row>
    <row r="20" spans="1:256" ht="15.75">
      <c r="A20" s="525" t="str">
        <f>+$ID$16</f>
        <v>06</v>
      </c>
      <c r="B20" s="232"/>
      <c r="C20" s="527">
        <f>+IF($E$1=2004,$IJ$16*$IL$2,IF($E$1=2005,$IO$16*$IQ$2,IF($E$1=2003,$IE$16*$IG$2,0)))</f>
        <v>722988</v>
      </c>
      <c r="D20" s="527">
        <f t="shared" si="0"/>
        <v>0</v>
      </c>
      <c r="E20" s="528">
        <f t="shared" si="16"/>
        <v>0</v>
      </c>
      <c r="F20" s="529">
        <f t="shared" si="17"/>
        <v>0</v>
      </c>
      <c r="G20" s="527">
        <f t="shared" si="18"/>
        <v>0</v>
      </c>
      <c r="H20" s="528">
        <f t="shared" si="1"/>
        <v>0</v>
      </c>
      <c r="I20" s="527">
        <f t="shared" si="19"/>
        <v>0</v>
      </c>
      <c r="J20" s="527">
        <f t="shared" si="20"/>
        <v>0</v>
      </c>
      <c r="K20" s="537">
        <f t="shared" si="21"/>
        <v>0</v>
      </c>
      <c r="L20" s="527">
        <f t="shared" si="22"/>
        <v>0</v>
      </c>
      <c r="M20" s="527">
        <f t="shared" si="23"/>
        <v>0</v>
      </c>
      <c r="N20" s="527">
        <f t="shared" si="24"/>
        <v>0</v>
      </c>
      <c r="O20" s="527">
        <f t="shared" si="25"/>
        <v>0</v>
      </c>
      <c r="P20" s="527">
        <f t="shared" si="26"/>
        <v>0</v>
      </c>
      <c r="Q20" s="498">
        <f t="shared" si="27"/>
        <v>0</v>
      </c>
      <c r="R20" s="542">
        <f t="shared" si="28"/>
        <v>0</v>
      </c>
      <c r="S20" s="532">
        <f t="shared" si="29"/>
        <v>0</v>
      </c>
      <c r="T20" s="531">
        <f t="shared" si="30"/>
        <v>0</v>
      </c>
      <c r="U20" s="498">
        <f t="shared" si="31"/>
        <v>0</v>
      </c>
      <c r="V20" s="539">
        <f t="shared" si="35"/>
        <v>0</v>
      </c>
      <c r="W20" s="534">
        <f t="shared" si="2"/>
        <v>0</v>
      </c>
      <c r="X20" s="540">
        <f t="shared" si="36"/>
        <v>0</v>
      </c>
      <c r="Y20" s="541">
        <f t="shared" si="32"/>
        <v>0</v>
      </c>
      <c r="Z20" s="235"/>
      <c r="AA20" s="545">
        <f t="shared" si="33"/>
        <v>0</v>
      </c>
      <c r="AB20" s="48"/>
      <c r="AC20" s="506">
        <f t="shared" si="3"/>
        <v>0</v>
      </c>
      <c r="AD20" s="48"/>
      <c r="AE20" s="506">
        <f t="shared" si="4"/>
        <v>0</v>
      </c>
      <c r="AF20" s="48"/>
      <c r="AG20" s="506">
        <f t="shared" si="5"/>
        <v>0</v>
      </c>
      <c r="AH20" s="48"/>
      <c r="AI20" s="506">
        <f t="shared" si="6"/>
        <v>0</v>
      </c>
      <c r="AJ20" s="48"/>
      <c r="AK20" s="508">
        <f t="shared" si="7"/>
        <v>0</v>
      </c>
      <c r="AL20" s="500">
        <f t="shared" si="8"/>
        <v>0</v>
      </c>
      <c r="AM20" s="500">
        <f t="shared" si="8"/>
        <v>0</v>
      </c>
      <c r="AN20" s="48"/>
      <c r="AO20" s="506">
        <f t="shared" si="9"/>
        <v>0</v>
      </c>
      <c r="AP20" s="48"/>
      <c r="AQ20" s="506">
        <f t="shared" si="10"/>
        <v>0</v>
      </c>
      <c r="AR20" s="48"/>
      <c r="AS20" s="506">
        <f t="shared" si="11"/>
        <v>0</v>
      </c>
      <c r="AT20" s="48"/>
      <c r="AU20" s="506">
        <f t="shared" si="12"/>
        <v>0</v>
      </c>
      <c r="AV20" s="48"/>
      <c r="AW20" s="506">
        <f t="shared" si="13"/>
        <v>0</v>
      </c>
      <c r="AX20" s="48"/>
      <c r="AY20" s="508">
        <f t="shared" si="14"/>
        <v>0</v>
      </c>
      <c r="AZ20" s="500">
        <f t="shared" si="34"/>
        <v>0</v>
      </c>
      <c r="BA20" s="500">
        <f t="shared" si="34"/>
        <v>0</v>
      </c>
      <c r="BB20" s="509">
        <f t="shared" si="15"/>
        <v>0</v>
      </c>
      <c r="BC20" s="509">
        <f t="shared" si="15"/>
        <v>0</v>
      </c>
      <c r="HZ20" s="737"/>
      <c r="IA20" s="737"/>
      <c r="IB20" s="737"/>
      <c r="IC20" s="737"/>
      <c r="ID20" s="350" t="s">
        <v>120</v>
      </c>
      <c r="IE20" s="349">
        <v>970574</v>
      </c>
      <c r="IF20" s="350"/>
      <c r="IG20" s="350"/>
      <c r="IH20" s="350"/>
      <c r="II20" s="350"/>
      <c r="IJ20" s="349">
        <v>1021821</v>
      </c>
      <c r="IK20" s="350"/>
      <c r="IL20" s="350"/>
      <c r="IM20" s="350"/>
      <c r="IN20" s="350"/>
      <c r="IO20" s="349">
        <v>1078022</v>
      </c>
      <c r="IP20" s="350"/>
      <c r="IQ20" s="350"/>
      <c r="IR20" s="350"/>
      <c r="IS20" s="350"/>
      <c r="IT20" s="350"/>
      <c r="IU20" s="350"/>
      <c r="IV20" s="350"/>
    </row>
    <row r="21" spans="1:256" ht="15.75">
      <c r="A21" s="525" t="str">
        <f>+$ID$17</f>
        <v>07</v>
      </c>
      <c r="B21" s="232"/>
      <c r="C21" s="527">
        <f>+IF($E$1=2004,$IJ$17*$IL$2,IF($E$1=2005,$IO$17*$IQ$2,IF($E$1=2003,$IE$17*$IG$2,0)))</f>
        <v>809112</v>
      </c>
      <c r="D21" s="527">
        <f t="shared" si="0"/>
        <v>0</v>
      </c>
      <c r="E21" s="528">
        <f t="shared" si="16"/>
        <v>0</v>
      </c>
      <c r="F21" s="529">
        <f t="shared" si="17"/>
        <v>0</v>
      </c>
      <c r="G21" s="527">
        <f t="shared" si="18"/>
        <v>0</v>
      </c>
      <c r="H21" s="528">
        <f t="shared" si="1"/>
        <v>0</v>
      </c>
      <c r="I21" s="527">
        <f t="shared" si="19"/>
        <v>0</v>
      </c>
      <c r="J21" s="527">
        <f t="shared" si="20"/>
        <v>0</v>
      </c>
      <c r="K21" s="537">
        <f t="shared" si="21"/>
        <v>0</v>
      </c>
      <c r="L21" s="527">
        <f t="shared" si="22"/>
        <v>0</v>
      </c>
      <c r="M21" s="527">
        <f t="shared" si="23"/>
        <v>0</v>
      </c>
      <c r="N21" s="527">
        <f t="shared" si="24"/>
        <v>0</v>
      </c>
      <c r="O21" s="527">
        <f t="shared" si="25"/>
        <v>0</v>
      </c>
      <c r="P21" s="527">
        <f t="shared" si="26"/>
        <v>0</v>
      </c>
      <c r="Q21" s="498">
        <f t="shared" si="27"/>
        <v>0</v>
      </c>
      <c r="R21" s="542">
        <f t="shared" si="28"/>
        <v>0</v>
      </c>
      <c r="S21" s="532">
        <f t="shared" si="29"/>
        <v>0</v>
      </c>
      <c r="T21" s="531">
        <f t="shared" si="30"/>
        <v>0</v>
      </c>
      <c r="U21" s="498">
        <f t="shared" si="31"/>
        <v>0</v>
      </c>
      <c r="V21" s="539">
        <f t="shared" si="35"/>
        <v>0</v>
      </c>
      <c r="W21" s="534">
        <f t="shared" si="2"/>
        <v>0</v>
      </c>
      <c r="X21" s="540">
        <f t="shared" si="36"/>
        <v>0</v>
      </c>
      <c r="Y21" s="541">
        <f t="shared" si="32"/>
        <v>0</v>
      </c>
      <c r="Z21" s="235"/>
      <c r="AA21" s="545">
        <f t="shared" si="33"/>
        <v>0</v>
      </c>
      <c r="AB21" s="48"/>
      <c r="AC21" s="506">
        <f t="shared" si="3"/>
        <v>0</v>
      </c>
      <c r="AD21" s="48"/>
      <c r="AE21" s="506">
        <f t="shared" si="4"/>
        <v>0</v>
      </c>
      <c r="AF21" s="48"/>
      <c r="AG21" s="506">
        <f t="shared" si="5"/>
        <v>0</v>
      </c>
      <c r="AH21" s="48"/>
      <c r="AI21" s="506">
        <f t="shared" si="6"/>
        <v>0</v>
      </c>
      <c r="AJ21" s="48"/>
      <c r="AK21" s="508">
        <f t="shared" si="7"/>
        <v>0</v>
      </c>
      <c r="AL21" s="500">
        <f t="shared" si="8"/>
        <v>0</v>
      </c>
      <c r="AM21" s="500">
        <f t="shared" si="8"/>
        <v>0</v>
      </c>
      <c r="AN21" s="48"/>
      <c r="AO21" s="506">
        <f t="shared" si="9"/>
        <v>0</v>
      </c>
      <c r="AP21" s="48"/>
      <c r="AQ21" s="506">
        <f t="shared" si="10"/>
        <v>0</v>
      </c>
      <c r="AR21" s="48"/>
      <c r="AS21" s="506">
        <f t="shared" si="11"/>
        <v>0</v>
      </c>
      <c r="AT21" s="48"/>
      <c r="AU21" s="506">
        <f t="shared" si="12"/>
        <v>0</v>
      </c>
      <c r="AV21" s="48"/>
      <c r="AW21" s="506">
        <f t="shared" si="13"/>
        <v>0</v>
      </c>
      <c r="AX21" s="48"/>
      <c r="AY21" s="508">
        <f t="shared" si="14"/>
        <v>0</v>
      </c>
      <c r="AZ21" s="500">
        <f t="shared" si="34"/>
        <v>0</v>
      </c>
      <c r="BA21" s="500">
        <f t="shared" si="34"/>
        <v>0</v>
      </c>
      <c r="BB21" s="509">
        <f t="shared" si="15"/>
        <v>0</v>
      </c>
      <c r="BC21" s="509">
        <f t="shared" si="15"/>
        <v>0</v>
      </c>
      <c r="HZ21" s="737"/>
      <c r="IA21" s="737"/>
      <c r="IB21" s="737"/>
      <c r="IC21" s="737"/>
      <c r="ID21" s="350" t="s">
        <v>121</v>
      </c>
      <c r="IE21" s="349">
        <v>1108997</v>
      </c>
      <c r="IF21" s="350"/>
      <c r="IG21" s="350"/>
      <c r="IH21" s="350"/>
      <c r="II21" s="350"/>
      <c r="IJ21" s="349">
        <v>1166776</v>
      </c>
      <c r="IK21" s="350"/>
      <c r="IL21" s="350"/>
      <c r="IM21" s="350"/>
      <c r="IN21" s="350"/>
      <c r="IO21" s="349">
        <v>1230949</v>
      </c>
      <c r="IP21" s="350"/>
      <c r="IQ21" s="350"/>
      <c r="IR21" s="350"/>
      <c r="IS21" s="350"/>
      <c r="IT21" s="350"/>
      <c r="IU21" s="350"/>
      <c r="IV21" s="350"/>
    </row>
    <row r="22" spans="1:256" ht="15.75">
      <c r="A22" s="525" t="str">
        <f>+$ID$18</f>
        <v>08</v>
      </c>
      <c r="B22" s="232"/>
      <c r="C22" s="527">
        <f>+IF($E$1=2004,$IJ$18*$IL$2,IF($E$1=2005,$IO$18*$IQ$2,IF($E$1=2003,$IE$18*$IG$2,0)))</f>
        <v>888759</v>
      </c>
      <c r="D22" s="527">
        <f t="shared" si="0"/>
        <v>0</v>
      </c>
      <c r="E22" s="528">
        <f t="shared" si="16"/>
        <v>0</v>
      </c>
      <c r="F22" s="529">
        <f t="shared" si="17"/>
        <v>0</v>
      </c>
      <c r="G22" s="527">
        <f t="shared" si="18"/>
        <v>0</v>
      </c>
      <c r="H22" s="528">
        <f t="shared" si="1"/>
        <v>0</v>
      </c>
      <c r="I22" s="527">
        <f t="shared" si="19"/>
        <v>0</v>
      </c>
      <c r="J22" s="527">
        <f t="shared" si="20"/>
        <v>0</v>
      </c>
      <c r="K22" s="537">
        <f t="shared" si="21"/>
        <v>0</v>
      </c>
      <c r="L22" s="527">
        <f t="shared" si="22"/>
        <v>0</v>
      </c>
      <c r="M22" s="527">
        <f t="shared" si="23"/>
        <v>0</v>
      </c>
      <c r="N22" s="527">
        <f t="shared" si="24"/>
        <v>0</v>
      </c>
      <c r="O22" s="527">
        <f t="shared" si="25"/>
        <v>0</v>
      </c>
      <c r="P22" s="527">
        <f t="shared" si="26"/>
        <v>0</v>
      </c>
      <c r="Q22" s="498">
        <f t="shared" si="27"/>
        <v>0</v>
      </c>
      <c r="R22" s="542">
        <f t="shared" si="28"/>
        <v>0</v>
      </c>
      <c r="S22" s="532">
        <f t="shared" si="29"/>
        <v>0</v>
      </c>
      <c r="T22" s="531">
        <f t="shared" si="30"/>
        <v>0</v>
      </c>
      <c r="U22" s="498">
        <f t="shared" si="31"/>
        <v>0</v>
      </c>
      <c r="V22" s="539">
        <f t="shared" si="35"/>
        <v>0</v>
      </c>
      <c r="W22" s="534">
        <f t="shared" si="2"/>
        <v>0</v>
      </c>
      <c r="X22" s="540">
        <f t="shared" si="36"/>
        <v>0</v>
      </c>
      <c r="Y22" s="541">
        <f t="shared" si="32"/>
        <v>0</v>
      </c>
      <c r="Z22" s="235"/>
      <c r="AA22" s="545">
        <f t="shared" si="33"/>
        <v>0</v>
      </c>
      <c r="AB22" s="48"/>
      <c r="AC22" s="506">
        <f t="shared" si="3"/>
        <v>0</v>
      </c>
      <c r="AD22" s="48"/>
      <c r="AE22" s="506">
        <f t="shared" si="4"/>
        <v>0</v>
      </c>
      <c r="AF22" s="48"/>
      <c r="AG22" s="506">
        <f t="shared" si="5"/>
        <v>0</v>
      </c>
      <c r="AH22" s="48"/>
      <c r="AI22" s="506">
        <f t="shared" si="6"/>
        <v>0</v>
      </c>
      <c r="AJ22" s="48"/>
      <c r="AK22" s="508">
        <f t="shared" si="7"/>
        <v>0</v>
      </c>
      <c r="AL22" s="500">
        <f t="shared" si="8"/>
        <v>0</v>
      </c>
      <c r="AM22" s="500">
        <f t="shared" si="8"/>
        <v>0</v>
      </c>
      <c r="AN22" s="48"/>
      <c r="AO22" s="506">
        <f t="shared" si="9"/>
        <v>0</v>
      </c>
      <c r="AP22" s="48"/>
      <c r="AQ22" s="506">
        <f t="shared" si="10"/>
        <v>0</v>
      </c>
      <c r="AR22" s="48"/>
      <c r="AS22" s="506">
        <f t="shared" si="11"/>
        <v>0</v>
      </c>
      <c r="AT22" s="48"/>
      <c r="AU22" s="506">
        <f t="shared" si="12"/>
        <v>0</v>
      </c>
      <c r="AV22" s="48"/>
      <c r="AW22" s="506">
        <f t="shared" si="13"/>
        <v>0</v>
      </c>
      <c r="AX22" s="48"/>
      <c r="AY22" s="508">
        <f t="shared" si="14"/>
        <v>0</v>
      </c>
      <c r="AZ22" s="500">
        <f t="shared" si="34"/>
        <v>0</v>
      </c>
      <c r="BA22" s="500">
        <f t="shared" si="34"/>
        <v>0</v>
      </c>
      <c r="BB22" s="509">
        <f t="shared" si="15"/>
        <v>0</v>
      </c>
      <c r="BC22" s="509">
        <f t="shared" si="15"/>
        <v>0</v>
      </c>
      <c r="HZ22" s="737"/>
      <c r="IA22" s="737"/>
      <c r="IB22" s="737"/>
      <c r="IC22" s="737"/>
      <c r="ID22" s="350" t="s">
        <v>122</v>
      </c>
      <c r="IE22" s="349">
        <v>1320976</v>
      </c>
      <c r="IF22" s="350"/>
      <c r="IG22" s="350"/>
      <c r="IH22" s="350"/>
      <c r="II22" s="350"/>
      <c r="IJ22" s="349">
        <v>1387950</v>
      </c>
      <c r="IK22" s="350"/>
      <c r="IL22" s="350"/>
      <c r="IM22" s="350"/>
      <c r="IN22" s="350"/>
      <c r="IO22" s="349">
        <v>1464288</v>
      </c>
      <c r="IP22" s="350"/>
      <c r="IQ22" s="350"/>
      <c r="IR22" s="350"/>
      <c r="IS22" s="350"/>
      <c r="IT22" s="350"/>
      <c r="IU22" s="350"/>
      <c r="IV22" s="350"/>
    </row>
    <row r="23" spans="1:256" ht="15.75">
      <c r="A23" s="525" t="str">
        <f>+$ID$19</f>
        <v>09</v>
      </c>
      <c r="B23" s="232"/>
      <c r="C23" s="527">
        <f>+IF($E$1=2004,$IJ$19*$IL$2,IF($E$1=2005,$IO$19*$IQ$2,IF($E$1=2003,$IE$19*$IG$2,0)))</f>
        <v>984560</v>
      </c>
      <c r="D23" s="527">
        <f t="shared" si="0"/>
        <v>0</v>
      </c>
      <c r="E23" s="528">
        <f t="shared" si="16"/>
        <v>0</v>
      </c>
      <c r="F23" s="529">
        <f t="shared" si="17"/>
        <v>0</v>
      </c>
      <c r="G23" s="527">
        <f t="shared" si="18"/>
        <v>0</v>
      </c>
      <c r="H23" s="528">
        <f t="shared" si="1"/>
        <v>0</v>
      </c>
      <c r="I23" s="527">
        <f t="shared" si="19"/>
        <v>0</v>
      </c>
      <c r="J23" s="527">
        <f t="shared" si="20"/>
        <v>0</v>
      </c>
      <c r="K23" s="537">
        <f t="shared" si="21"/>
        <v>0</v>
      </c>
      <c r="L23" s="527">
        <f t="shared" si="22"/>
        <v>0</v>
      </c>
      <c r="M23" s="527">
        <f t="shared" si="23"/>
        <v>0</v>
      </c>
      <c r="N23" s="527">
        <f t="shared" si="24"/>
        <v>0</v>
      </c>
      <c r="O23" s="527">
        <f t="shared" si="25"/>
        <v>0</v>
      </c>
      <c r="P23" s="527">
        <f t="shared" si="26"/>
        <v>0</v>
      </c>
      <c r="Q23" s="498">
        <f t="shared" si="27"/>
        <v>0</v>
      </c>
      <c r="R23" s="542">
        <f t="shared" si="28"/>
        <v>0</v>
      </c>
      <c r="S23" s="532">
        <f t="shared" si="29"/>
        <v>0</v>
      </c>
      <c r="T23" s="531">
        <f t="shared" si="30"/>
        <v>0</v>
      </c>
      <c r="U23" s="498">
        <f t="shared" si="31"/>
        <v>0</v>
      </c>
      <c r="V23" s="539">
        <f t="shared" si="35"/>
        <v>0</v>
      </c>
      <c r="W23" s="534">
        <f t="shared" si="2"/>
        <v>0</v>
      </c>
      <c r="X23" s="540">
        <f t="shared" si="36"/>
        <v>0</v>
      </c>
      <c r="Y23" s="541">
        <f t="shared" si="32"/>
        <v>0</v>
      </c>
      <c r="Z23" s="235"/>
      <c r="AA23" s="545">
        <f t="shared" si="33"/>
        <v>0</v>
      </c>
      <c r="AB23" s="48"/>
      <c r="AC23" s="506">
        <f t="shared" si="3"/>
        <v>0</v>
      </c>
      <c r="AD23" s="48"/>
      <c r="AE23" s="506">
        <f t="shared" si="4"/>
        <v>0</v>
      </c>
      <c r="AF23" s="48"/>
      <c r="AG23" s="506">
        <f t="shared" si="5"/>
        <v>0</v>
      </c>
      <c r="AH23" s="48"/>
      <c r="AI23" s="506">
        <f t="shared" si="6"/>
        <v>0</v>
      </c>
      <c r="AJ23" s="48"/>
      <c r="AK23" s="508">
        <f t="shared" si="7"/>
        <v>0</v>
      </c>
      <c r="AL23" s="500">
        <f t="shared" si="8"/>
        <v>0</v>
      </c>
      <c r="AM23" s="500">
        <f t="shared" si="8"/>
        <v>0</v>
      </c>
      <c r="AN23" s="48"/>
      <c r="AO23" s="506">
        <f t="shared" si="9"/>
        <v>0</v>
      </c>
      <c r="AP23" s="48"/>
      <c r="AQ23" s="506">
        <f t="shared" si="10"/>
        <v>0</v>
      </c>
      <c r="AR23" s="48"/>
      <c r="AS23" s="506">
        <f t="shared" si="11"/>
        <v>0</v>
      </c>
      <c r="AT23" s="48"/>
      <c r="AU23" s="506">
        <f t="shared" si="12"/>
        <v>0</v>
      </c>
      <c r="AV23" s="48"/>
      <c r="AW23" s="506">
        <f t="shared" si="13"/>
        <v>0</v>
      </c>
      <c r="AX23" s="48"/>
      <c r="AY23" s="508">
        <f t="shared" si="14"/>
        <v>0</v>
      </c>
      <c r="AZ23" s="500">
        <f t="shared" si="34"/>
        <v>0</v>
      </c>
      <c r="BA23" s="500">
        <f t="shared" si="34"/>
        <v>0</v>
      </c>
      <c r="BB23" s="509">
        <f t="shared" si="15"/>
        <v>0</v>
      </c>
      <c r="BC23" s="509">
        <f t="shared" si="15"/>
        <v>0</v>
      </c>
      <c r="HZ23" s="737"/>
      <c r="IA23" s="737"/>
      <c r="IB23" s="737"/>
      <c r="IC23" s="737"/>
      <c r="ID23" s="350" t="s">
        <v>123</v>
      </c>
      <c r="IE23" s="349">
        <v>1463754</v>
      </c>
      <c r="IF23" s="350">
        <f>346147+461733+564199+637641+677884+790799+376765+417373+467750+484853+514523+534835+568569+601429+683480+752391+834991+915290+1047409+1250450+1388892+1586175</f>
        <v>15903578</v>
      </c>
      <c r="IG23" s="350"/>
      <c r="IH23" s="350"/>
      <c r="II23" s="350"/>
      <c r="IJ23" s="349">
        <v>1536357</v>
      </c>
      <c r="IK23" s="350">
        <f>346147+461733+564199+637641+677884+790799+376765+417373+467750+484853+514523+534835+568569+601429+683480+752391+834991+915290+1047409+1250450+1388892+1586175</f>
        <v>15903578</v>
      </c>
      <c r="IL23" s="350"/>
      <c r="IM23" s="350"/>
      <c r="IN23" s="350"/>
      <c r="IO23" s="349">
        <v>1620857</v>
      </c>
      <c r="IP23" s="350">
        <f>346147+461733+564199+637641+677884+790799+376765+417373+467750+484853+514523+534835+568569+601429+683480+752391+834991+915290+1047409+1250450+1388892+1586175</f>
        <v>15903578</v>
      </c>
      <c r="IQ23" s="350"/>
      <c r="IR23" s="350"/>
      <c r="IS23" s="350"/>
      <c r="IT23" s="350"/>
      <c r="IU23" s="350"/>
      <c r="IV23" s="350"/>
    </row>
    <row r="24" spans="1:256" ht="15.75">
      <c r="A24" s="525" t="str">
        <f>+$ID$20</f>
        <v>10</v>
      </c>
      <c r="B24" s="232"/>
      <c r="C24" s="527">
        <f>+IF($E$1=2004,$IJ$20*$IL$2,IF($E$1=2005,$IO$20*$IQ$2,IF($E$1=2003,$IE$20*$IG$2,0)))</f>
        <v>1078022</v>
      </c>
      <c r="D24" s="527">
        <f t="shared" si="0"/>
        <v>0</v>
      </c>
      <c r="E24" s="528">
        <f t="shared" si="16"/>
        <v>0</v>
      </c>
      <c r="F24" s="529">
        <f t="shared" si="17"/>
        <v>0</v>
      </c>
      <c r="G24" s="527">
        <f t="shared" si="18"/>
        <v>0</v>
      </c>
      <c r="H24" s="528">
        <f t="shared" si="1"/>
        <v>0</v>
      </c>
      <c r="I24" s="527">
        <f t="shared" si="19"/>
        <v>0</v>
      </c>
      <c r="J24" s="527">
        <f t="shared" si="20"/>
        <v>0</v>
      </c>
      <c r="K24" s="537">
        <f t="shared" si="21"/>
        <v>0</v>
      </c>
      <c r="L24" s="527">
        <f t="shared" si="22"/>
        <v>0</v>
      </c>
      <c r="M24" s="527">
        <f t="shared" si="23"/>
        <v>0</v>
      </c>
      <c r="N24" s="527">
        <f t="shared" si="24"/>
        <v>0</v>
      </c>
      <c r="O24" s="527">
        <f t="shared" si="25"/>
        <v>0</v>
      </c>
      <c r="P24" s="527">
        <f t="shared" si="26"/>
        <v>0</v>
      </c>
      <c r="Q24" s="498">
        <f t="shared" si="27"/>
        <v>0</v>
      </c>
      <c r="R24" s="542">
        <f t="shared" si="28"/>
        <v>0</v>
      </c>
      <c r="S24" s="532">
        <f t="shared" si="29"/>
        <v>0</v>
      </c>
      <c r="T24" s="531">
        <f t="shared" si="30"/>
        <v>0</v>
      </c>
      <c r="U24" s="498">
        <f t="shared" si="31"/>
        <v>0</v>
      </c>
      <c r="V24" s="539">
        <f t="shared" si="35"/>
        <v>0</v>
      </c>
      <c r="W24" s="534">
        <f t="shared" si="2"/>
        <v>0</v>
      </c>
      <c r="X24" s="540">
        <f t="shared" si="36"/>
        <v>0</v>
      </c>
      <c r="Y24" s="541">
        <f t="shared" si="32"/>
        <v>0</v>
      </c>
      <c r="Z24" s="235"/>
      <c r="AA24" s="545">
        <f t="shared" si="33"/>
        <v>0</v>
      </c>
      <c r="AB24" s="48"/>
      <c r="AC24" s="506">
        <f t="shared" si="3"/>
        <v>0</v>
      </c>
      <c r="AD24" s="48"/>
      <c r="AE24" s="506">
        <f t="shared" si="4"/>
        <v>0</v>
      </c>
      <c r="AF24" s="48"/>
      <c r="AG24" s="506">
        <f t="shared" si="5"/>
        <v>0</v>
      </c>
      <c r="AH24" s="48"/>
      <c r="AI24" s="506">
        <f t="shared" si="6"/>
        <v>0</v>
      </c>
      <c r="AJ24" s="48"/>
      <c r="AK24" s="508">
        <f t="shared" si="7"/>
        <v>0</v>
      </c>
      <c r="AL24" s="500">
        <f t="shared" si="8"/>
        <v>0</v>
      </c>
      <c r="AM24" s="500">
        <f t="shared" si="8"/>
        <v>0</v>
      </c>
      <c r="AN24" s="48"/>
      <c r="AO24" s="506">
        <f t="shared" si="9"/>
        <v>0</v>
      </c>
      <c r="AP24" s="48"/>
      <c r="AQ24" s="506">
        <f t="shared" si="10"/>
        <v>0</v>
      </c>
      <c r="AR24" s="48"/>
      <c r="AS24" s="506">
        <f t="shared" si="11"/>
        <v>0</v>
      </c>
      <c r="AT24" s="48"/>
      <c r="AU24" s="506">
        <f t="shared" si="12"/>
        <v>0</v>
      </c>
      <c r="AV24" s="48"/>
      <c r="AW24" s="506">
        <f t="shared" si="13"/>
        <v>0</v>
      </c>
      <c r="AX24" s="48"/>
      <c r="AY24" s="508">
        <f t="shared" si="14"/>
        <v>0</v>
      </c>
      <c r="AZ24" s="500">
        <f t="shared" si="34"/>
        <v>0</v>
      </c>
      <c r="BA24" s="500">
        <f t="shared" si="34"/>
        <v>0</v>
      </c>
      <c r="BB24" s="509">
        <f t="shared" si="15"/>
        <v>0</v>
      </c>
      <c r="BC24" s="509">
        <f t="shared" si="15"/>
        <v>0</v>
      </c>
      <c r="HZ24" s="737"/>
      <c r="IA24" s="737"/>
      <c r="IB24" s="737"/>
      <c r="IC24" s="737"/>
      <c r="ID24" s="350" t="s">
        <v>124</v>
      </c>
      <c r="IE24" s="349">
        <v>1668815</v>
      </c>
      <c r="IF24" s="349">
        <f>SUM(IE2:IE24)</f>
        <v>16897838</v>
      </c>
      <c r="IG24" s="350"/>
      <c r="IH24" s="350"/>
      <c r="II24" s="350"/>
      <c r="IJ24" s="349">
        <v>1749753</v>
      </c>
      <c r="IK24" s="349">
        <f>SUM(IJ2:IJ24)</f>
        <v>17849231</v>
      </c>
      <c r="IL24" s="350"/>
      <c r="IM24" s="350"/>
      <c r="IN24" s="350"/>
      <c r="IO24" s="349">
        <v>1845990</v>
      </c>
      <c r="IP24" s="349">
        <f>SUM(IO2:IO24)</f>
        <v>18830949</v>
      </c>
      <c r="IQ24" s="350"/>
      <c r="IR24" s="350"/>
      <c r="IS24" s="350"/>
      <c r="IT24" s="350"/>
      <c r="IU24" s="350"/>
      <c r="IV24" s="350"/>
    </row>
    <row r="25" spans="1:256" ht="15.75">
      <c r="A25" s="525" t="str">
        <f>+$ID$21</f>
        <v>11</v>
      </c>
      <c r="B25" s="232"/>
      <c r="C25" s="527">
        <f>+IF($E$1=2004,$IJ$21*$IL$2,IF($E$1=2005,$IO$21*$IQ$2,IF($E$1=2003,$IE$21*$IG$2,0)))</f>
        <v>1230949</v>
      </c>
      <c r="D25" s="527">
        <f t="shared" si="0"/>
        <v>0</v>
      </c>
      <c r="E25" s="528">
        <f t="shared" si="16"/>
        <v>0</v>
      </c>
      <c r="F25" s="529">
        <f t="shared" si="17"/>
        <v>0</v>
      </c>
      <c r="G25" s="527">
        <f t="shared" si="18"/>
        <v>0</v>
      </c>
      <c r="H25" s="528">
        <f t="shared" si="1"/>
        <v>0</v>
      </c>
      <c r="I25" s="527">
        <f t="shared" si="19"/>
        <v>0</v>
      </c>
      <c r="J25" s="527">
        <f t="shared" si="20"/>
        <v>0</v>
      </c>
      <c r="K25" s="537">
        <f t="shared" si="21"/>
        <v>0</v>
      </c>
      <c r="L25" s="527">
        <f t="shared" si="22"/>
        <v>0</v>
      </c>
      <c r="M25" s="527">
        <f t="shared" si="23"/>
        <v>0</v>
      </c>
      <c r="N25" s="527">
        <f t="shared" si="24"/>
        <v>0</v>
      </c>
      <c r="O25" s="527">
        <f t="shared" si="25"/>
        <v>0</v>
      </c>
      <c r="P25" s="527">
        <f t="shared" si="26"/>
        <v>0</v>
      </c>
      <c r="Q25" s="498">
        <f t="shared" si="27"/>
        <v>0</v>
      </c>
      <c r="R25" s="542">
        <f t="shared" si="28"/>
        <v>0</v>
      </c>
      <c r="S25" s="532">
        <f t="shared" si="29"/>
        <v>0</v>
      </c>
      <c r="T25" s="531">
        <f t="shared" si="30"/>
        <v>0</v>
      </c>
      <c r="U25" s="498">
        <f t="shared" si="31"/>
        <v>0</v>
      </c>
      <c r="V25" s="539">
        <f t="shared" si="35"/>
        <v>0</v>
      </c>
      <c r="W25" s="534">
        <f t="shared" si="2"/>
        <v>0</v>
      </c>
      <c r="X25" s="540">
        <f t="shared" si="36"/>
        <v>0</v>
      </c>
      <c r="Y25" s="541">
        <f t="shared" si="32"/>
        <v>0</v>
      </c>
      <c r="Z25" s="235"/>
      <c r="AA25" s="545">
        <f t="shared" si="33"/>
        <v>0</v>
      </c>
      <c r="AB25" s="48"/>
      <c r="AC25" s="506">
        <f t="shared" si="3"/>
        <v>0</v>
      </c>
      <c r="AD25" s="48"/>
      <c r="AE25" s="506">
        <f t="shared" si="4"/>
        <v>0</v>
      </c>
      <c r="AF25" s="48"/>
      <c r="AG25" s="506">
        <f t="shared" si="5"/>
        <v>0</v>
      </c>
      <c r="AH25" s="48"/>
      <c r="AI25" s="506">
        <f t="shared" si="6"/>
        <v>0</v>
      </c>
      <c r="AJ25" s="48"/>
      <c r="AK25" s="508">
        <f t="shared" si="7"/>
        <v>0</v>
      </c>
      <c r="AL25" s="500">
        <f t="shared" si="8"/>
        <v>0</v>
      </c>
      <c r="AM25" s="500">
        <f t="shared" si="8"/>
        <v>0</v>
      </c>
      <c r="AN25" s="48"/>
      <c r="AO25" s="506">
        <f t="shared" si="9"/>
        <v>0</v>
      </c>
      <c r="AP25" s="48"/>
      <c r="AQ25" s="506">
        <f t="shared" si="10"/>
        <v>0</v>
      </c>
      <c r="AR25" s="48"/>
      <c r="AS25" s="506">
        <f t="shared" si="11"/>
        <v>0</v>
      </c>
      <c r="AT25" s="48"/>
      <c r="AU25" s="506">
        <f t="shared" si="12"/>
        <v>0</v>
      </c>
      <c r="AV25" s="48"/>
      <c r="AW25" s="506">
        <f t="shared" si="13"/>
        <v>0</v>
      </c>
      <c r="AX25" s="48"/>
      <c r="AY25" s="508">
        <f t="shared" si="14"/>
        <v>0</v>
      </c>
      <c r="AZ25" s="500">
        <f t="shared" si="34"/>
        <v>0</v>
      </c>
      <c r="BA25" s="500">
        <f t="shared" si="34"/>
        <v>0</v>
      </c>
      <c r="BB25" s="509">
        <f t="shared" si="15"/>
        <v>0</v>
      </c>
      <c r="BC25" s="509">
        <f t="shared" si="15"/>
        <v>0</v>
      </c>
      <c r="HZ25" s="737"/>
      <c r="IA25" s="737"/>
      <c r="IB25" s="737"/>
      <c r="IC25" s="737"/>
      <c r="ID25" s="350"/>
      <c r="IE25" s="350"/>
      <c r="IF25" s="349">
        <f>+IF23-IF24</f>
        <v>-994260</v>
      </c>
      <c r="IG25" s="350"/>
      <c r="IH25" s="350"/>
      <c r="II25" s="350"/>
      <c r="IJ25" s="350"/>
      <c r="IK25" s="349">
        <f>+IK23-IK24</f>
        <v>-1945653</v>
      </c>
      <c r="IL25" s="350"/>
      <c r="IM25" s="350"/>
      <c r="IN25" s="350"/>
      <c r="IO25" s="349"/>
      <c r="IP25" s="349">
        <f>+IP23-IP24</f>
        <v>-2927371</v>
      </c>
      <c r="IQ25" s="350"/>
      <c r="IR25" s="350"/>
      <c r="IS25" s="350"/>
      <c r="IT25" s="350"/>
      <c r="IU25" s="350"/>
      <c r="IV25" s="350"/>
    </row>
    <row r="26" spans="1:256" ht="15.75">
      <c r="A26" s="525" t="str">
        <f>+$ID$22</f>
        <v>12</v>
      </c>
      <c r="B26" s="232"/>
      <c r="C26" s="527">
        <f>+IF($E$1=2004,$IJ$22*$IL$2,IF($E$1=2005,$IO$22*$IQ$2,IF($E$1=2003,$IE$22*$IG$2,0)))</f>
        <v>1464288</v>
      </c>
      <c r="D26" s="527">
        <f t="shared" si="0"/>
        <v>0</v>
      </c>
      <c r="E26" s="528">
        <f t="shared" si="16"/>
        <v>0</v>
      </c>
      <c r="F26" s="529">
        <f t="shared" si="17"/>
        <v>0</v>
      </c>
      <c r="G26" s="527">
        <f t="shared" si="18"/>
        <v>0</v>
      </c>
      <c r="H26" s="528">
        <f t="shared" si="1"/>
        <v>0</v>
      </c>
      <c r="I26" s="527">
        <f t="shared" si="19"/>
        <v>0</v>
      </c>
      <c r="J26" s="527">
        <f t="shared" si="20"/>
        <v>0</v>
      </c>
      <c r="K26" s="537">
        <f t="shared" si="21"/>
        <v>0</v>
      </c>
      <c r="L26" s="527">
        <f t="shared" si="22"/>
        <v>0</v>
      </c>
      <c r="M26" s="527">
        <f t="shared" si="23"/>
        <v>0</v>
      </c>
      <c r="N26" s="527">
        <f t="shared" si="24"/>
        <v>0</v>
      </c>
      <c r="O26" s="527">
        <f t="shared" si="25"/>
        <v>0</v>
      </c>
      <c r="P26" s="527">
        <f t="shared" si="26"/>
        <v>0</v>
      </c>
      <c r="Q26" s="498">
        <f t="shared" si="27"/>
        <v>0</v>
      </c>
      <c r="R26" s="542">
        <f t="shared" si="28"/>
        <v>0</v>
      </c>
      <c r="S26" s="532">
        <f t="shared" si="29"/>
        <v>0</v>
      </c>
      <c r="T26" s="531">
        <f t="shared" si="30"/>
        <v>0</v>
      </c>
      <c r="U26" s="498">
        <f t="shared" si="31"/>
        <v>0</v>
      </c>
      <c r="V26" s="539">
        <f t="shared" si="35"/>
        <v>0</v>
      </c>
      <c r="W26" s="534">
        <f t="shared" si="2"/>
        <v>0</v>
      </c>
      <c r="X26" s="540">
        <f t="shared" si="36"/>
        <v>0</v>
      </c>
      <c r="Y26" s="541">
        <f t="shared" si="32"/>
        <v>0</v>
      </c>
      <c r="Z26" s="235"/>
      <c r="AA26" s="545">
        <f t="shared" si="33"/>
        <v>0</v>
      </c>
      <c r="AB26" s="48"/>
      <c r="AC26" s="506">
        <f t="shared" si="3"/>
        <v>0</v>
      </c>
      <c r="AD26" s="48"/>
      <c r="AE26" s="506">
        <f t="shared" si="4"/>
        <v>0</v>
      </c>
      <c r="AF26" s="48"/>
      <c r="AG26" s="506">
        <f t="shared" si="5"/>
        <v>0</v>
      </c>
      <c r="AH26" s="48"/>
      <c r="AI26" s="506">
        <f t="shared" si="6"/>
        <v>0</v>
      </c>
      <c r="AJ26" s="48"/>
      <c r="AK26" s="508">
        <f t="shared" si="7"/>
        <v>0</v>
      </c>
      <c r="AL26" s="500">
        <f t="shared" si="8"/>
        <v>0</v>
      </c>
      <c r="AM26" s="500">
        <f t="shared" si="8"/>
        <v>0</v>
      </c>
      <c r="AN26" s="48"/>
      <c r="AO26" s="506">
        <f t="shared" si="9"/>
        <v>0</v>
      </c>
      <c r="AP26" s="48"/>
      <c r="AQ26" s="506">
        <f t="shared" si="10"/>
        <v>0</v>
      </c>
      <c r="AR26" s="48"/>
      <c r="AS26" s="506">
        <f t="shared" si="11"/>
        <v>0</v>
      </c>
      <c r="AT26" s="48"/>
      <c r="AU26" s="506">
        <f t="shared" si="12"/>
        <v>0</v>
      </c>
      <c r="AV26" s="48"/>
      <c r="AW26" s="506">
        <f t="shared" si="13"/>
        <v>0</v>
      </c>
      <c r="AX26" s="48"/>
      <c r="AY26" s="508">
        <f t="shared" si="14"/>
        <v>0</v>
      </c>
      <c r="AZ26" s="500">
        <f t="shared" si="34"/>
        <v>0</v>
      </c>
      <c r="BA26" s="500">
        <f t="shared" si="34"/>
        <v>0</v>
      </c>
      <c r="BB26" s="509">
        <f t="shared" si="15"/>
        <v>0</v>
      </c>
      <c r="BC26" s="509">
        <f t="shared" si="15"/>
        <v>0</v>
      </c>
      <c r="HZ26" s="737"/>
      <c r="IA26" s="737"/>
      <c r="IB26" s="737"/>
      <c r="IC26" s="737"/>
      <c r="ID26" s="350" t="s">
        <v>153</v>
      </c>
      <c r="IE26" s="349">
        <v>370564.09089999995</v>
      </c>
      <c r="IF26" s="350"/>
      <c r="IG26" s="350"/>
      <c r="IH26" s="350"/>
      <c r="II26" s="350"/>
      <c r="IJ26" s="349">
        <f>370564.0909*1.0649</f>
        <v>394613.70039941</v>
      </c>
      <c r="IK26" s="350"/>
      <c r="IL26" s="350"/>
      <c r="IM26" s="350"/>
      <c r="IN26" s="350"/>
      <c r="IO26" s="349">
        <v>416317</v>
      </c>
      <c r="IP26" s="350"/>
      <c r="IQ26" s="350"/>
      <c r="IR26" s="350"/>
      <c r="IS26" s="350"/>
      <c r="IT26" s="350"/>
      <c r="IU26" s="350"/>
      <c r="IV26" s="350"/>
    </row>
    <row r="27" spans="1:256" ht="16.5" customHeight="1">
      <c r="A27" s="525" t="str">
        <f>+$ID$23</f>
        <v>13</v>
      </c>
      <c r="B27" s="232"/>
      <c r="C27" s="527">
        <f>+IF($E$1=2004,$IJ$23*$IL$2,IF($E$1=2005,$IO$23*$IQ$2,IF($E$1=2003,$IE$23*$IG$2,0)))</f>
        <v>1620857</v>
      </c>
      <c r="D27" s="527">
        <f t="shared" si="0"/>
        <v>0</v>
      </c>
      <c r="E27" s="528">
        <f t="shared" si="16"/>
        <v>0</v>
      </c>
      <c r="F27" s="529">
        <f t="shared" si="17"/>
        <v>0</v>
      </c>
      <c r="G27" s="527">
        <f t="shared" si="18"/>
        <v>0</v>
      </c>
      <c r="H27" s="528">
        <f t="shared" si="1"/>
        <v>0</v>
      </c>
      <c r="I27" s="527">
        <f t="shared" si="19"/>
        <v>0</v>
      </c>
      <c r="J27" s="527">
        <f t="shared" si="20"/>
        <v>0</v>
      </c>
      <c r="K27" s="537">
        <f t="shared" si="21"/>
        <v>0</v>
      </c>
      <c r="L27" s="527">
        <f t="shared" si="22"/>
        <v>0</v>
      </c>
      <c r="M27" s="527">
        <f t="shared" si="23"/>
        <v>0</v>
      </c>
      <c r="N27" s="527">
        <f t="shared" si="24"/>
        <v>0</v>
      </c>
      <c r="O27" s="527">
        <f t="shared" si="25"/>
        <v>0</v>
      </c>
      <c r="P27" s="527">
        <f t="shared" si="26"/>
        <v>0</v>
      </c>
      <c r="Q27" s="498">
        <f t="shared" si="27"/>
        <v>0</v>
      </c>
      <c r="R27" s="542">
        <f t="shared" si="28"/>
        <v>0</v>
      </c>
      <c r="S27" s="532">
        <f t="shared" si="29"/>
        <v>0</v>
      </c>
      <c r="T27" s="531">
        <f t="shared" si="30"/>
        <v>0</v>
      </c>
      <c r="U27" s="498">
        <f t="shared" si="31"/>
        <v>0</v>
      </c>
      <c r="V27" s="539">
        <f t="shared" si="35"/>
        <v>0</v>
      </c>
      <c r="W27" s="534">
        <f t="shared" si="2"/>
        <v>0</v>
      </c>
      <c r="X27" s="540">
        <f t="shared" si="36"/>
        <v>0</v>
      </c>
      <c r="Y27" s="541">
        <f t="shared" si="32"/>
        <v>0</v>
      </c>
      <c r="Z27" s="235"/>
      <c r="AA27" s="545">
        <f t="shared" si="33"/>
        <v>0</v>
      </c>
      <c r="AB27" s="48"/>
      <c r="AC27" s="506">
        <f t="shared" si="3"/>
        <v>0</v>
      </c>
      <c r="AD27" s="48"/>
      <c r="AE27" s="506">
        <f t="shared" si="4"/>
        <v>0</v>
      </c>
      <c r="AF27" s="48"/>
      <c r="AG27" s="506">
        <f t="shared" si="5"/>
        <v>0</v>
      </c>
      <c r="AH27" s="48"/>
      <c r="AI27" s="506">
        <f t="shared" si="6"/>
        <v>0</v>
      </c>
      <c r="AJ27" s="48"/>
      <c r="AK27" s="508">
        <f t="shared" si="7"/>
        <v>0</v>
      </c>
      <c r="AL27" s="500">
        <f t="shared" si="8"/>
        <v>0</v>
      </c>
      <c r="AM27" s="500">
        <f t="shared" si="8"/>
        <v>0</v>
      </c>
      <c r="AN27" s="48"/>
      <c r="AO27" s="506">
        <f t="shared" si="9"/>
        <v>0</v>
      </c>
      <c r="AP27" s="48"/>
      <c r="AQ27" s="506">
        <f t="shared" si="10"/>
        <v>0</v>
      </c>
      <c r="AR27" s="48"/>
      <c r="AS27" s="506">
        <f t="shared" si="11"/>
        <v>0</v>
      </c>
      <c r="AT27" s="48"/>
      <c r="AU27" s="506">
        <f t="shared" si="12"/>
        <v>0</v>
      </c>
      <c r="AV27" s="48"/>
      <c r="AW27" s="506">
        <f t="shared" si="13"/>
        <v>0</v>
      </c>
      <c r="AX27" s="48"/>
      <c r="AY27" s="508">
        <f t="shared" si="14"/>
        <v>0</v>
      </c>
      <c r="AZ27" s="500">
        <f t="shared" si="34"/>
        <v>0</v>
      </c>
      <c r="BA27" s="500">
        <f t="shared" si="34"/>
        <v>0</v>
      </c>
      <c r="BB27" s="509">
        <f t="shared" si="15"/>
        <v>0</v>
      </c>
      <c r="BC27" s="509">
        <f t="shared" si="15"/>
        <v>0</v>
      </c>
      <c r="HZ27" s="737"/>
      <c r="IA27" s="737"/>
      <c r="IB27" s="737"/>
      <c r="IC27" s="737"/>
      <c r="ID27" s="350" t="s">
        <v>154</v>
      </c>
      <c r="IE27" s="349">
        <v>524608.3312</v>
      </c>
      <c r="IF27" s="350"/>
      <c r="IG27" s="350"/>
      <c r="IH27" s="350"/>
      <c r="II27" s="350"/>
      <c r="IJ27" s="349">
        <f>524608.3312*1.0649</f>
        <v>558655.41189488</v>
      </c>
      <c r="IK27" s="350"/>
      <c r="IL27" s="350"/>
      <c r="IM27" s="350"/>
      <c r="IN27" s="350"/>
      <c r="IO27" s="349">
        <v>589381</v>
      </c>
      <c r="IP27" s="350"/>
      <c r="IQ27" s="350"/>
      <c r="IR27" s="350"/>
      <c r="IS27" s="350"/>
      <c r="IT27" s="350"/>
      <c r="IU27" s="350"/>
      <c r="IV27" s="350"/>
    </row>
    <row r="28" spans="1:256" ht="16.5" customHeight="1">
      <c r="A28" s="525" t="str">
        <f>+$ID$24</f>
        <v>14</v>
      </c>
      <c r="B28" s="232"/>
      <c r="C28" s="527">
        <f>+IF($E$1=2004,$IJ$24*$IL$2,IF($E$1=2005,$IO$24*$IQ$2,IF($E$1=2003,$IE$24*$IG$2,0)))</f>
        <v>1845990</v>
      </c>
      <c r="D28" s="527">
        <f t="shared" si="0"/>
        <v>0</v>
      </c>
      <c r="E28" s="528">
        <f t="shared" si="16"/>
        <v>0</v>
      </c>
      <c r="F28" s="529">
        <f t="shared" si="17"/>
        <v>0</v>
      </c>
      <c r="G28" s="527">
        <f t="shared" si="18"/>
        <v>0</v>
      </c>
      <c r="H28" s="528">
        <f t="shared" si="1"/>
        <v>0</v>
      </c>
      <c r="I28" s="527">
        <f t="shared" si="19"/>
        <v>0</v>
      </c>
      <c r="J28" s="527">
        <f t="shared" si="20"/>
        <v>0</v>
      </c>
      <c r="K28" s="537">
        <f t="shared" si="21"/>
        <v>0</v>
      </c>
      <c r="L28" s="527">
        <f t="shared" si="22"/>
        <v>0</v>
      </c>
      <c r="M28" s="527">
        <f t="shared" si="23"/>
        <v>0</v>
      </c>
      <c r="N28" s="527">
        <f t="shared" si="24"/>
        <v>0</v>
      </c>
      <c r="O28" s="527">
        <f t="shared" si="25"/>
        <v>0</v>
      </c>
      <c r="P28" s="527">
        <f t="shared" si="26"/>
        <v>0</v>
      </c>
      <c r="Q28" s="498">
        <f t="shared" si="27"/>
        <v>0</v>
      </c>
      <c r="R28" s="542">
        <f t="shared" si="28"/>
        <v>0</v>
      </c>
      <c r="S28" s="532">
        <f t="shared" si="29"/>
        <v>0</v>
      </c>
      <c r="T28" s="531">
        <f t="shared" si="30"/>
        <v>0</v>
      </c>
      <c r="U28" s="498">
        <f t="shared" si="31"/>
        <v>0</v>
      </c>
      <c r="V28" s="539">
        <f t="shared" si="35"/>
        <v>0</v>
      </c>
      <c r="W28" s="534">
        <f t="shared" si="2"/>
        <v>0</v>
      </c>
      <c r="X28" s="540">
        <f t="shared" si="36"/>
        <v>0</v>
      </c>
      <c r="Y28" s="541">
        <f t="shared" si="32"/>
        <v>0</v>
      </c>
      <c r="Z28" s="235"/>
      <c r="AA28" s="545">
        <f t="shared" si="33"/>
        <v>0</v>
      </c>
      <c r="AB28" s="48"/>
      <c r="AC28" s="506">
        <f t="shared" si="3"/>
        <v>0</v>
      </c>
      <c r="AD28" s="48"/>
      <c r="AE28" s="506">
        <f t="shared" si="4"/>
        <v>0</v>
      </c>
      <c r="AF28" s="48"/>
      <c r="AG28" s="506">
        <f t="shared" si="5"/>
        <v>0</v>
      </c>
      <c r="AH28" s="48"/>
      <c r="AI28" s="506">
        <f t="shared" si="6"/>
        <v>0</v>
      </c>
      <c r="AJ28" s="48"/>
      <c r="AK28" s="508">
        <f t="shared" si="7"/>
        <v>0</v>
      </c>
      <c r="AL28" s="500">
        <f t="shared" si="8"/>
        <v>0</v>
      </c>
      <c r="AM28" s="500">
        <f t="shared" si="8"/>
        <v>0</v>
      </c>
      <c r="AN28" s="48"/>
      <c r="AO28" s="506">
        <f t="shared" si="9"/>
        <v>0</v>
      </c>
      <c r="AP28" s="48"/>
      <c r="AQ28" s="506">
        <f t="shared" si="10"/>
        <v>0</v>
      </c>
      <c r="AR28" s="48"/>
      <c r="AS28" s="506">
        <f t="shared" si="11"/>
        <v>0</v>
      </c>
      <c r="AT28" s="48"/>
      <c r="AU28" s="506">
        <f t="shared" si="12"/>
        <v>0</v>
      </c>
      <c r="AV28" s="48"/>
      <c r="AW28" s="506">
        <f t="shared" si="13"/>
        <v>0</v>
      </c>
      <c r="AX28" s="48"/>
      <c r="AY28" s="508">
        <f t="shared" si="14"/>
        <v>0</v>
      </c>
      <c r="AZ28" s="500">
        <f t="shared" si="34"/>
        <v>0</v>
      </c>
      <c r="BA28" s="500">
        <f t="shared" si="34"/>
        <v>0</v>
      </c>
      <c r="BB28" s="509">
        <f t="shared" si="15"/>
        <v>0</v>
      </c>
      <c r="BC28" s="509">
        <f t="shared" si="15"/>
        <v>0</v>
      </c>
      <c r="HZ28" s="737"/>
      <c r="IA28" s="737"/>
      <c r="IB28" s="737"/>
      <c r="IC28" s="737"/>
      <c r="ID28" s="350" t="s">
        <v>155</v>
      </c>
      <c r="IE28" s="349">
        <v>554686.181</v>
      </c>
      <c r="IF28" s="350"/>
      <c r="IG28" s="350"/>
      <c r="IH28" s="350"/>
      <c r="II28" s="350"/>
      <c r="IJ28" s="349">
        <f>554686.181*1.0649</f>
        <v>590685.3141469</v>
      </c>
      <c r="IK28" s="350"/>
      <c r="IL28" s="350"/>
      <c r="IM28" s="350"/>
      <c r="IN28" s="350"/>
      <c r="IO28" s="349">
        <v>623173</v>
      </c>
      <c r="IP28" s="350"/>
      <c r="IQ28" s="350"/>
      <c r="IR28" s="350"/>
      <c r="IS28" s="350"/>
      <c r="IT28" s="350"/>
      <c r="IU28" s="350"/>
      <c r="IV28" s="350"/>
    </row>
    <row r="29" spans="1:256" ht="15.75">
      <c r="A29" s="526" t="str">
        <f>+$ID$26</f>
        <v>OP</v>
      </c>
      <c r="B29" s="233"/>
      <c r="C29" s="527">
        <f>+IF($E$1=2004,$IJ$26*$IL$2,IF($E$1=2005,$IO$26*$IQ$2,IF($E$1=2003,$IE$26*$IG$2,0)))</f>
        <v>416317</v>
      </c>
      <c r="D29" s="527">
        <f t="shared" si="0"/>
        <v>0</v>
      </c>
      <c r="E29" s="528">
        <f t="shared" si="16"/>
        <v>0</v>
      </c>
      <c r="F29" s="529">
        <f t="shared" si="17"/>
        <v>0</v>
      </c>
      <c r="G29" s="527">
        <f t="shared" si="18"/>
        <v>0</v>
      </c>
      <c r="H29" s="528">
        <f t="shared" si="1"/>
        <v>0</v>
      </c>
      <c r="I29" s="527">
        <f t="shared" si="19"/>
        <v>0</v>
      </c>
      <c r="J29" s="527">
        <f t="shared" si="20"/>
        <v>0</v>
      </c>
      <c r="K29" s="537">
        <f>SUM(D29:J29)</f>
        <v>0</v>
      </c>
      <c r="L29" s="527">
        <f>(SUM(D29:I29))*$L$1</f>
        <v>0</v>
      </c>
      <c r="M29" s="527">
        <f>(SUM(D29:I29))*$M$1</f>
        <v>0</v>
      </c>
      <c r="N29" s="527">
        <f>(SUM(D29:I29))*$N$1</f>
        <v>0</v>
      </c>
      <c r="O29" s="527">
        <f>(SUM(D29:I29))*$O$1</f>
        <v>0</v>
      </c>
      <c r="P29" s="527">
        <f>(SUM(D29:I29))*$P$1</f>
        <v>0</v>
      </c>
      <c r="Q29" s="498">
        <f>SUM(L29:P29)</f>
        <v>0</v>
      </c>
      <c r="R29" s="542">
        <f t="shared" si="28"/>
        <v>0</v>
      </c>
      <c r="S29" s="532">
        <f t="shared" si="29"/>
        <v>0</v>
      </c>
      <c r="T29" s="531">
        <f>SUM(D29:E29)*$T$1</f>
        <v>0</v>
      </c>
      <c r="U29" s="498">
        <f>SUM(S29:T29)</f>
        <v>0</v>
      </c>
      <c r="V29" s="539">
        <f>+K29+Q29+R29+U29</f>
        <v>0</v>
      </c>
      <c r="W29" s="534">
        <f t="shared" si="2"/>
        <v>0</v>
      </c>
      <c r="X29" s="540">
        <f>+W29+U29</f>
        <v>0</v>
      </c>
      <c r="Y29" s="541">
        <f t="shared" si="32"/>
        <v>0</v>
      </c>
      <c r="Z29" s="235"/>
      <c r="AA29" s="545">
        <f t="shared" si="33"/>
        <v>0</v>
      </c>
      <c r="AB29" s="48"/>
      <c r="AC29" s="506">
        <f t="shared" si="3"/>
        <v>0</v>
      </c>
      <c r="AD29" s="48"/>
      <c r="AE29" s="506">
        <f t="shared" si="4"/>
        <v>0</v>
      </c>
      <c r="AF29" s="48"/>
      <c r="AG29" s="506">
        <f t="shared" si="5"/>
        <v>0</v>
      </c>
      <c r="AH29" s="48"/>
      <c r="AI29" s="506">
        <f t="shared" si="6"/>
        <v>0</v>
      </c>
      <c r="AJ29" s="48"/>
      <c r="AK29" s="508">
        <f t="shared" si="7"/>
        <v>0</v>
      </c>
      <c r="AL29" s="500">
        <f aca="true" t="shared" si="37" ref="AL29:AM32">+AB29+AD29+AF29+AH29+AJ29</f>
        <v>0</v>
      </c>
      <c r="AM29" s="500">
        <f t="shared" si="37"/>
        <v>0</v>
      </c>
      <c r="AN29" s="48"/>
      <c r="AO29" s="506">
        <f t="shared" si="9"/>
        <v>0</v>
      </c>
      <c r="AP29" s="48"/>
      <c r="AQ29" s="506">
        <f t="shared" si="10"/>
        <v>0</v>
      </c>
      <c r="AR29" s="48"/>
      <c r="AS29" s="506">
        <f t="shared" si="11"/>
        <v>0</v>
      </c>
      <c r="AT29" s="48"/>
      <c r="AU29" s="506">
        <f t="shared" si="12"/>
        <v>0</v>
      </c>
      <c r="AV29" s="48"/>
      <c r="AW29" s="506">
        <f t="shared" si="13"/>
        <v>0</v>
      </c>
      <c r="AX29" s="48"/>
      <c r="AY29" s="508">
        <f t="shared" si="14"/>
        <v>0</v>
      </c>
      <c r="AZ29" s="500">
        <f aca="true" t="shared" si="38" ref="AZ29:BA32">+AN29+AP29+AR29+AT29+AV29+AX29</f>
        <v>0</v>
      </c>
      <c r="BA29" s="500">
        <f t="shared" si="38"/>
        <v>0</v>
      </c>
      <c r="BB29" s="509">
        <f aca="true" t="shared" si="39" ref="BB29:BC32">+AL29+AZ29</f>
        <v>0</v>
      </c>
      <c r="BC29" s="509">
        <f t="shared" si="39"/>
        <v>0</v>
      </c>
      <c r="HZ29" s="737"/>
      <c r="IA29" s="737"/>
      <c r="IB29" s="737"/>
      <c r="IC29" s="737"/>
      <c r="ID29" s="350" t="s">
        <v>156</v>
      </c>
      <c r="IE29" s="349">
        <v>555575.3938000001</v>
      </c>
      <c r="IF29" s="350"/>
      <c r="IG29" s="350"/>
      <c r="IH29" s="350"/>
      <c r="II29" s="350">
        <f>8.33+18.875</f>
        <v>27.205</v>
      </c>
      <c r="IJ29" s="349">
        <f>555575.3938*1.0649</f>
        <v>591632.23685762</v>
      </c>
      <c r="IK29" s="350"/>
      <c r="IL29" s="350"/>
      <c r="IM29" s="350"/>
      <c r="IN29" s="350">
        <f>8.33+18.875</f>
        <v>27.205</v>
      </c>
      <c r="IO29" s="349">
        <v>624172</v>
      </c>
      <c r="IP29" s="350"/>
      <c r="IQ29" s="350"/>
      <c r="IR29" s="350"/>
      <c r="IS29" s="350">
        <f>8.33+18.875</f>
        <v>27.205</v>
      </c>
      <c r="IT29" s="350"/>
      <c r="IU29" s="350"/>
      <c r="IV29" s="350"/>
    </row>
    <row r="30" spans="1:256" ht="15.75">
      <c r="A30" s="526" t="str">
        <f>+$ID$27</f>
        <v>OS</v>
      </c>
      <c r="B30" s="233"/>
      <c r="C30" s="527">
        <f>+IF($E$1=2004,$IJ$27*$IL$2,IF($E$1=2005,$IO$27*$IQ$2,IF($E$1=2003,$IE$27*$IG$2,0)))</f>
        <v>589381</v>
      </c>
      <c r="D30" s="527">
        <f t="shared" si="0"/>
        <v>0</v>
      </c>
      <c r="E30" s="528">
        <f t="shared" si="16"/>
        <v>0</v>
      </c>
      <c r="F30" s="529">
        <f t="shared" si="17"/>
        <v>0</v>
      </c>
      <c r="G30" s="527">
        <f t="shared" si="18"/>
        <v>0</v>
      </c>
      <c r="H30" s="528">
        <f t="shared" si="1"/>
        <v>0</v>
      </c>
      <c r="I30" s="527">
        <f t="shared" si="19"/>
        <v>0</v>
      </c>
      <c r="J30" s="527">
        <f t="shared" si="20"/>
        <v>0</v>
      </c>
      <c r="K30" s="537">
        <f>SUM(D30:J30)</f>
        <v>0</v>
      </c>
      <c r="L30" s="527">
        <f t="shared" si="22"/>
        <v>0</v>
      </c>
      <c r="M30" s="527">
        <f>(SUM(D30:I30))*$M$1</f>
        <v>0</v>
      </c>
      <c r="N30" s="527">
        <f>(SUM(D30:I30))*$N$1</f>
        <v>0</v>
      </c>
      <c r="O30" s="527">
        <f>(SUM(D30:I30))*$O$1</f>
        <v>0</v>
      </c>
      <c r="P30" s="527">
        <f>(SUM(D30:I30))*$P$1</f>
        <v>0</v>
      </c>
      <c r="Q30" s="498">
        <f>SUM(L30:P30)</f>
        <v>0</v>
      </c>
      <c r="R30" s="542">
        <f t="shared" si="28"/>
        <v>0</v>
      </c>
      <c r="S30" s="532">
        <f t="shared" si="29"/>
        <v>0</v>
      </c>
      <c r="T30" s="531">
        <f t="shared" si="30"/>
        <v>0</v>
      </c>
      <c r="U30" s="498">
        <f>SUM(S30:T30)</f>
        <v>0</v>
      </c>
      <c r="V30" s="539">
        <f t="shared" si="35"/>
        <v>0</v>
      </c>
      <c r="W30" s="534">
        <f t="shared" si="2"/>
        <v>0</v>
      </c>
      <c r="X30" s="540">
        <f>+W30+U30</f>
        <v>0</v>
      </c>
      <c r="Y30" s="541">
        <f t="shared" si="32"/>
        <v>0</v>
      </c>
      <c r="Z30" s="235"/>
      <c r="AA30" s="545">
        <f t="shared" si="33"/>
        <v>0</v>
      </c>
      <c r="AB30" s="48"/>
      <c r="AC30" s="506">
        <f t="shared" si="3"/>
        <v>0</v>
      </c>
      <c r="AD30" s="48"/>
      <c r="AE30" s="506">
        <f t="shared" si="4"/>
        <v>0</v>
      </c>
      <c r="AF30" s="48"/>
      <c r="AG30" s="506">
        <f t="shared" si="5"/>
        <v>0</v>
      </c>
      <c r="AH30" s="48"/>
      <c r="AI30" s="506">
        <f t="shared" si="6"/>
        <v>0</v>
      </c>
      <c r="AJ30" s="48"/>
      <c r="AK30" s="508">
        <f t="shared" si="7"/>
        <v>0</v>
      </c>
      <c r="AL30" s="500">
        <f t="shared" si="37"/>
        <v>0</v>
      </c>
      <c r="AM30" s="500">
        <f t="shared" si="37"/>
        <v>0</v>
      </c>
      <c r="AN30" s="48"/>
      <c r="AO30" s="506">
        <f t="shared" si="9"/>
        <v>0</v>
      </c>
      <c r="AP30" s="48"/>
      <c r="AQ30" s="506">
        <f t="shared" si="10"/>
        <v>0</v>
      </c>
      <c r="AR30" s="48"/>
      <c r="AS30" s="506">
        <f t="shared" si="11"/>
        <v>0</v>
      </c>
      <c r="AT30" s="48"/>
      <c r="AU30" s="506">
        <f t="shared" si="12"/>
        <v>0</v>
      </c>
      <c r="AV30" s="48"/>
      <c r="AW30" s="506">
        <f t="shared" si="13"/>
        <v>0</v>
      </c>
      <c r="AX30" s="48"/>
      <c r="AY30" s="508">
        <f t="shared" si="14"/>
        <v>0</v>
      </c>
      <c r="AZ30" s="500">
        <f t="shared" si="38"/>
        <v>0</v>
      </c>
      <c r="BA30" s="500">
        <f t="shared" si="38"/>
        <v>0</v>
      </c>
      <c r="BB30" s="509">
        <f t="shared" si="39"/>
        <v>0</v>
      </c>
      <c r="BC30" s="509">
        <f t="shared" si="39"/>
        <v>0</v>
      </c>
      <c r="HZ30" s="737"/>
      <c r="IA30" s="737"/>
      <c r="IB30" s="737"/>
      <c r="IC30" s="737"/>
      <c r="ID30" s="350"/>
      <c r="IE30" s="349"/>
      <c r="IF30" s="350"/>
      <c r="IG30" s="350"/>
      <c r="IH30" s="350"/>
      <c r="II30" s="350"/>
      <c r="IJ30" s="349">
        <f>SUM(IJ2:IJ29)</f>
        <v>19984817.663298808</v>
      </c>
      <c r="IK30" s="350"/>
      <c r="IL30" s="350"/>
      <c r="IM30" s="350"/>
      <c r="IN30" s="350"/>
      <c r="IO30" s="349">
        <f>SUM(IO2:IO29)</f>
        <v>21083992</v>
      </c>
      <c r="IP30" s="350"/>
      <c r="IQ30" s="350"/>
      <c r="IR30" s="350"/>
      <c r="IS30" s="350"/>
      <c r="IT30" s="350"/>
      <c r="IU30" s="350"/>
      <c r="IV30" s="350"/>
    </row>
    <row r="31" spans="1:256" ht="15.75">
      <c r="A31" s="526" t="str">
        <f>+$ID$28</f>
        <v>DO</v>
      </c>
      <c r="B31" s="233"/>
      <c r="C31" s="527">
        <f>+IF($E$1=2004,$IJ$28*$IL$2,IF($E$1=2005,$IO$28*$IQ$2,IF($E$1=2003,$IE$28*$IG$2,0)))</f>
        <v>623173</v>
      </c>
      <c r="D31" s="527">
        <f t="shared" si="0"/>
        <v>0</v>
      </c>
      <c r="E31" s="528">
        <f t="shared" si="16"/>
        <v>0</v>
      </c>
      <c r="F31" s="529">
        <f t="shared" si="17"/>
        <v>0</v>
      </c>
      <c r="G31" s="527">
        <f t="shared" si="18"/>
        <v>0</v>
      </c>
      <c r="H31" s="528">
        <f t="shared" si="1"/>
        <v>0</v>
      </c>
      <c r="I31" s="527">
        <f t="shared" si="19"/>
        <v>0</v>
      </c>
      <c r="J31" s="527">
        <f t="shared" si="20"/>
        <v>0</v>
      </c>
      <c r="K31" s="537">
        <f>SUM(D31:J31)</f>
        <v>0</v>
      </c>
      <c r="L31" s="527">
        <f t="shared" si="22"/>
        <v>0</v>
      </c>
      <c r="M31" s="527">
        <f>(SUM(D31:I31))*$M$1</f>
        <v>0</v>
      </c>
      <c r="N31" s="527">
        <f>(SUM(D31:I31))*$N$1</f>
        <v>0</v>
      </c>
      <c r="O31" s="527">
        <f>(SUM(D31:I31))*$O$1</f>
        <v>0</v>
      </c>
      <c r="P31" s="527">
        <f>(SUM(D31:I31))*$P$1</f>
        <v>0</v>
      </c>
      <c r="Q31" s="498">
        <f>SUM(L31:P31)</f>
        <v>0</v>
      </c>
      <c r="R31" s="542">
        <f t="shared" si="28"/>
        <v>0</v>
      </c>
      <c r="S31" s="532">
        <f t="shared" si="29"/>
        <v>0</v>
      </c>
      <c r="T31" s="531">
        <f t="shared" si="30"/>
        <v>0</v>
      </c>
      <c r="U31" s="498">
        <f>SUM(S31:T31)</f>
        <v>0</v>
      </c>
      <c r="V31" s="539">
        <f t="shared" si="35"/>
        <v>0</v>
      </c>
      <c r="W31" s="534">
        <f t="shared" si="2"/>
        <v>0</v>
      </c>
      <c r="X31" s="540">
        <f>+W31+U31</f>
        <v>0</v>
      </c>
      <c r="Y31" s="541">
        <f t="shared" si="32"/>
        <v>0</v>
      </c>
      <c r="Z31" s="235"/>
      <c r="AA31" s="545">
        <f t="shared" si="33"/>
        <v>0</v>
      </c>
      <c r="AB31" s="48"/>
      <c r="AC31" s="506">
        <f t="shared" si="3"/>
        <v>0</v>
      </c>
      <c r="AD31" s="48"/>
      <c r="AE31" s="506">
        <f t="shared" si="4"/>
        <v>0</v>
      </c>
      <c r="AF31" s="48"/>
      <c r="AG31" s="506">
        <f t="shared" si="5"/>
        <v>0</v>
      </c>
      <c r="AH31" s="48"/>
      <c r="AI31" s="506">
        <f t="shared" si="6"/>
        <v>0</v>
      </c>
      <c r="AJ31" s="48"/>
      <c r="AK31" s="508">
        <f t="shared" si="7"/>
        <v>0</v>
      </c>
      <c r="AL31" s="500">
        <f t="shared" si="37"/>
        <v>0</v>
      </c>
      <c r="AM31" s="500">
        <f t="shared" si="37"/>
        <v>0</v>
      </c>
      <c r="AN31" s="48"/>
      <c r="AO31" s="506">
        <f t="shared" si="9"/>
        <v>0</v>
      </c>
      <c r="AP31" s="48"/>
      <c r="AQ31" s="506">
        <f t="shared" si="10"/>
        <v>0</v>
      </c>
      <c r="AR31" s="48"/>
      <c r="AS31" s="506">
        <f t="shared" si="11"/>
        <v>0</v>
      </c>
      <c r="AT31" s="48"/>
      <c r="AU31" s="506">
        <f t="shared" si="12"/>
        <v>0</v>
      </c>
      <c r="AV31" s="48"/>
      <c r="AW31" s="506">
        <f t="shared" si="13"/>
        <v>0</v>
      </c>
      <c r="AX31" s="48"/>
      <c r="AY31" s="508">
        <f t="shared" si="14"/>
        <v>0</v>
      </c>
      <c r="AZ31" s="500">
        <f t="shared" si="38"/>
        <v>0</v>
      </c>
      <c r="BA31" s="500">
        <f t="shared" si="38"/>
        <v>0</v>
      </c>
      <c r="BB31" s="509">
        <f t="shared" si="39"/>
        <v>0</v>
      </c>
      <c r="BC31" s="509">
        <f t="shared" si="39"/>
        <v>0</v>
      </c>
      <c r="HZ31" s="737"/>
      <c r="IA31" s="737"/>
      <c r="IB31" s="737"/>
      <c r="IC31" s="737"/>
      <c r="ID31" s="350"/>
      <c r="IE31" s="350">
        <v>18903271.996900003</v>
      </c>
      <c r="IF31" s="350"/>
      <c r="IG31" s="350"/>
      <c r="IH31" s="350"/>
      <c r="II31" s="350"/>
      <c r="IJ31" s="350"/>
      <c r="IK31" s="350"/>
      <c r="IL31" s="350"/>
      <c r="IM31" s="350"/>
      <c r="IN31" s="350"/>
      <c r="IO31" s="350"/>
      <c r="IP31" s="350"/>
      <c r="IQ31" s="350"/>
      <c r="IR31" s="350"/>
      <c r="IS31" s="350"/>
      <c r="IT31" s="350"/>
      <c r="IU31" s="350"/>
      <c r="IV31" s="350"/>
    </row>
    <row r="32" spans="1:256" ht="16.5" thickBot="1">
      <c r="A32" s="552" t="str">
        <f>+$ID$29</f>
        <v>OS1</v>
      </c>
      <c r="B32" s="379"/>
      <c r="C32" s="553">
        <f>+IF($E$1=2004,$IJ$29*$IL$2,IF($E$1=2005,$IO$29*$IQ$2,IF($E$1=2003,$IE$29*$IG$2,0)))</f>
        <v>624172</v>
      </c>
      <c r="D32" s="553">
        <f t="shared" si="0"/>
        <v>0</v>
      </c>
      <c r="E32" s="554">
        <f t="shared" si="16"/>
        <v>0</v>
      </c>
      <c r="F32" s="555">
        <f t="shared" si="17"/>
        <v>0</v>
      </c>
      <c r="G32" s="553">
        <f t="shared" si="18"/>
        <v>0</v>
      </c>
      <c r="H32" s="554">
        <f t="shared" si="1"/>
        <v>0</v>
      </c>
      <c r="I32" s="553">
        <f t="shared" si="19"/>
        <v>0</v>
      </c>
      <c r="J32" s="553">
        <f t="shared" si="20"/>
        <v>0</v>
      </c>
      <c r="K32" s="556">
        <f>SUM(D32:J32)</f>
        <v>0</v>
      </c>
      <c r="L32" s="553">
        <f t="shared" si="22"/>
        <v>0</v>
      </c>
      <c r="M32" s="553">
        <f>(SUM(D32:I32))*$M$1</f>
        <v>0</v>
      </c>
      <c r="N32" s="553">
        <f>(SUM(D32:I32))*$N$1</f>
        <v>0</v>
      </c>
      <c r="O32" s="553">
        <f>(SUM(D32:I32))*$O$1</f>
        <v>0</v>
      </c>
      <c r="P32" s="553">
        <f>(SUM(D32:I32))*$P$1</f>
        <v>0</v>
      </c>
      <c r="Q32" s="557">
        <f>SUM(L32:P32)</f>
        <v>0</v>
      </c>
      <c r="R32" s="543">
        <f t="shared" si="28"/>
        <v>0</v>
      </c>
      <c r="S32" s="533">
        <f t="shared" si="29"/>
        <v>0</v>
      </c>
      <c r="T32" s="558">
        <f t="shared" si="30"/>
        <v>0</v>
      </c>
      <c r="U32" s="557">
        <f>SUM(S32:T32)</f>
        <v>0</v>
      </c>
      <c r="V32" s="559">
        <f t="shared" si="35"/>
        <v>0</v>
      </c>
      <c r="W32" s="567">
        <f t="shared" si="2"/>
        <v>0</v>
      </c>
      <c r="X32" s="560">
        <f>+W32+U32</f>
        <v>0</v>
      </c>
      <c r="Y32" s="561">
        <f t="shared" si="32"/>
        <v>0</v>
      </c>
      <c r="Z32" s="562"/>
      <c r="AA32" s="563">
        <f t="shared" si="33"/>
        <v>0</v>
      </c>
      <c r="AB32" s="564"/>
      <c r="AC32" s="507">
        <f t="shared" si="3"/>
        <v>0</v>
      </c>
      <c r="AD32" s="564"/>
      <c r="AE32" s="507">
        <f t="shared" si="4"/>
        <v>0</v>
      </c>
      <c r="AF32" s="564"/>
      <c r="AG32" s="507">
        <f t="shared" si="5"/>
        <v>0</v>
      </c>
      <c r="AH32" s="564"/>
      <c r="AI32" s="507">
        <f t="shared" si="6"/>
        <v>0</v>
      </c>
      <c r="AJ32" s="564"/>
      <c r="AK32" s="565">
        <f t="shared" si="7"/>
        <v>0</v>
      </c>
      <c r="AL32" s="517">
        <f t="shared" si="37"/>
        <v>0</v>
      </c>
      <c r="AM32" s="517">
        <f t="shared" si="37"/>
        <v>0</v>
      </c>
      <c r="AN32" s="564"/>
      <c r="AO32" s="507">
        <f t="shared" si="9"/>
        <v>0</v>
      </c>
      <c r="AP32" s="564"/>
      <c r="AQ32" s="507">
        <f t="shared" si="10"/>
        <v>0</v>
      </c>
      <c r="AR32" s="564"/>
      <c r="AS32" s="507">
        <f t="shared" si="11"/>
        <v>0</v>
      </c>
      <c r="AT32" s="564"/>
      <c r="AU32" s="507">
        <f t="shared" si="12"/>
        <v>0</v>
      </c>
      <c r="AV32" s="564"/>
      <c r="AW32" s="507">
        <f t="shared" si="13"/>
        <v>0</v>
      </c>
      <c r="AX32" s="564"/>
      <c r="AY32" s="565">
        <f t="shared" si="14"/>
        <v>0</v>
      </c>
      <c r="AZ32" s="517">
        <f t="shared" si="38"/>
        <v>0</v>
      </c>
      <c r="BA32" s="517">
        <f t="shared" si="38"/>
        <v>0</v>
      </c>
      <c r="BB32" s="566">
        <f t="shared" si="39"/>
        <v>0</v>
      </c>
      <c r="BC32" s="566">
        <f t="shared" si="39"/>
        <v>0</v>
      </c>
      <c r="HZ32" s="737"/>
      <c r="IA32" s="737"/>
      <c r="IB32" s="737"/>
      <c r="IC32" s="737"/>
      <c r="ID32" s="350"/>
      <c r="IE32" s="350"/>
      <c r="IF32" s="350"/>
      <c r="IG32" s="350"/>
      <c r="IH32" s="350"/>
      <c r="II32" s="350"/>
      <c r="IJ32" s="350">
        <f>+IJ26/1.025</f>
        <v>384988.9759994244</v>
      </c>
      <c r="IK32" s="350"/>
      <c r="IL32" s="350" t="s">
        <v>227</v>
      </c>
      <c r="IM32" s="350"/>
      <c r="IN32" s="350"/>
      <c r="IO32" s="350"/>
      <c r="IP32" s="350"/>
      <c r="IQ32" s="350"/>
      <c r="IR32" s="350"/>
      <c r="IS32" s="350"/>
      <c r="IT32" s="350"/>
      <c r="IU32" s="350"/>
      <c r="IV32" s="350"/>
    </row>
    <row r="33" spans="1:256" ht="32.25" thickBot="1">
      <c r="A33" s="548" t="s">
        <v>78</v>
      </c>
      <c r="B33" s="548">
        <f>SUM(B7:B32)</f>
        <v>0</v>
      </c>
      <c r="C33" s="549"/>
      <c r="D33" s="549">
        <f aca="true" t="shared" si="40" ref="D33:AA33">SUM(D7:D32)</f>
        <v>0</v>
      </c>
      <c r="E33" s="549">
        <f t="shared" si="40"/>
        <v>0</v>
      </c>
      <c r="F33" s="549">
        <f t="shared" si="40"/>
        <v>0</v>
      </c>
      <c r="G33" s="549">
        <f t="shared" si="40"/>
        <v>0</v>
      </c>
      <c r="H33" s="549">
        <f t="shared" si="40"/>
        <v>0</v>
      </c>
      <c r="I33" s="549">
        <f t="shared" si="40"/>
        <v>0</v>
      </c>
      <c r="J33" s="549">
        <f t="shared" si="40"/>
        <v>0</v>
      </c>
      <c r="K33" s="549">
        <f t="shared" si="40"/>
        <v>0</v>
      </c>
      <c r="L33" s="549">
        <f t="shared" si="40"/>
        <v>0</v>
      </c>
      <c r="M33" s="549">
        <f t="shared" si="40"/>
        <v>0</v>
      </c>
      <c r="N33" s="549">
        <f t="shared" si="40"/>
        <v>0</v>
      </c>
      <c r="O33" s="549">
        <f t="shared" si="40"/>
        <v>0</v>
      </c>
      <c r="P33" s="549">
        <f t="shared" si="40"/>
        <v>0</v>
      </c>
      <c r="Q33" s="549">
        <f t="shared" si="40"/>
        <v>0</v>
      </c>
      <c r="R33" s="549">
        <f t="shared" si="40"/>
        <v>0</v>
      </c>
      <c r="S33" s="549">
        <f t="shared" si="40"/>
        <v>0</v>
      </c>
      <c r="T33" s="549">
        <f t="shared" si="40"/>
        <v>0</v>
      </c>
      <c r="U33" s="549">
        <f t="shared" si="40"/>
        <v>0</v>
      </c>
      <c r="V33" s="549">
        <f t="shared" si="40"/>
        <v>0</v>
      </c>
      <c r="W33" s="568">
        <f t="shared" si="40"/>
        <v>0</v>
      </c>
      <c r="X33" s="549">
        <f t="shared" si="40"/>
        <v>0</v>
      </c>
      <c r="Y33" s="549">
        <f t="shared" si="32"/>
        <v>0</v>
      </c>
      <c r="Z33" s="550">
        <f t="shared" si="40"/>
        <v>0</v>
      </c>
      <c r="AA33" s="676">
        <f t="shared" si="40"/>
        <v>0</v>
      </c>
      <c r="AB33" s="546">
        <f aca="true" t="shared" si="41" ref="AB33:BC33">SUM(AB7:AB32)</f>
        <v>0</v>
      </c>
      <c r="AC33" s="551">
        <f t="shared" si="41"/>
        <v>0</v>
      </c>
      <c r="AD33" s="551">
        <f t="shared" si="41"/>
        <v>0</v>
      </c>
      <c r="AE33" s="551">
        <f t="shared" si="41"/>
        <v>0</v>
      </c>
      <c r="AF33" s="551">
        <f t="shared" si="41"/>
        <v>0</v>
      </c>
      <c r="AG33" s="551">
        <f t="shared" si="41"/>
        <v>0</v>
      </c>
      <c r="AH33" s="551">
        <f t="shared" si="41"/>
        <v>0</v>
      </c>
      <c r="AI33" s="551">
        <f t="shared" si="41"/>
        <v>0</v>
      </c>
      <c r="AJ33" s="551">
        <f t="shared" si="41"/>
        <v>0</v>
      </c>
      <c r="AK33" s="551">
        <f t="shared" si="41"/>
        <v>0</v>
      </c>
      <c r="AL33" s="551">
        <f t="shared" si="41"/>
        <v>0</v>
      </c>
      <c r="AM33" s="551">
        <f t="shared" si="41"/>
        <v>0</v>
      </c>
      <c r="AN33" s="551">
        <f t="shared" si="41"/>
        <v>0</v>
      </c>
      <c r="AO33" s="551">
        <f t="shared" si="41"/>
        <v>0</v>
      </c>
      <c r="AP33" s="551">
        <f t="shared" si="41"/>
        <v>0</v>
      </c>
      <c r="AQ33" s="551">
        <f t="shared" si="41"/>
        <v>0</v>
      </c>
      <c r="AR33" s="551">
        <f t="shared" si="41"/>
        <v>0</v>
      </c>
      <c r="AS33" s="551">
        <f t="shared" si="41"/>
        <v>0</v>
      </c>
      <c r="AT33" s="551">
        <f t="shared" si="41"/>
        <v>0</v>
      </c>
      <c r="AU33" s="551">
        <f t="shared" si="41"/>
        <v>0</v>
      </c>
      <c r="AV33" s="551">
        <f t="shared" si="41"/>
        <v>0</v>
      </c>
      <c r="AW33" s="551">
        <f t="shared" si="41"/>
        <v>0</v>
      </c>
      <c r="AX33" s="551">
        <f t="shared" si="41"/>
        <v>0</v>
      </c>
      <c r="AY33" s="551">
        <f t="shared" si="41"/>
        <v>0</v>
      </c>
      <c r="AZ33" s="551">
        <f t="shared" si="41"/>
        <v>0</v>
      </c>
      <c r="BA33" s="551">
        <f t="shared" si="41"/>
        <v>0</v>
      </c>
      <c r="BB33" s="551">
        <f t="shared" si="41"/>
        <v>0</v>
      </c>
      <c r="BC33" s="551">
        <f t="shared" si="41"/>
        <v>0</v>
      </c>
      <c r="HZ33" s="737"/>
      <c r="IA33" s="737"/>
      <c r="IB33" s="737"/>
      <c r="IC33" s="737"/>
      <c r="ID33" s="350"/>
      <c r="IE33" s="350"/>
      <c r="IF33" s="350"/>
      <c r="IG33" s="350"/>
      <c r="IH33" s="350"/>
      <c r="II33" s="350"/>
      <c r="IJ33" s="347"/>
      <c r="IK33" s="347"/>
      <c r="IL33" s="821" t="s">
        <v>212</v>
      </c>
      <c r="IM33" s="821" t="s">
        <v>213</v>
      </c>
      <c r="IN33" s="821" t="s">
        <v>214</v>
      </c>
      <c r="IO33" s="821"/>
      <c r="IP33" s="609" t="s">
        <v>215</v>
      </c>
      <c r="IQ33" s="350"/>
      <c r="IR33" s="350"/>
      <c r="IS33" s="350"/>
      <c r="IT33" s="350"/>
      <c r="IU33" s="350"/>
      <c r="IV33" s="350"/>
    </row>
    <row r="34" spans="1:256" ht="15">
      <c r="A34" t="str">
        <f>+$IK$8</f>
        <v>auxilio de movilización</v>
      </c>
      <c r="B34" s="238"/>
      <c r="C34" s="46">
        <f>+IF($E$1=2003,$IG$8*$IH$4,IF($E$1=2004,$IL$8*$IM$4,IF($E$1=2005,$IQ$8*$IR$4,0)))*B34</f>
        <v>0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11"/>
      <c r="W34"/>
      <c r="HZ34" s="737"/>
      <c r="IA34" s="737"/>
      <c r="IB34" s="737"/>
      <c r="IC34" s="737"/>
      <c r="ID34" s="350"/>
      <c r="IE34" s="350"/>
      <c r="IF34" s="350"/>
      <c r="IG34" s="350"/>
      <c r="IH34" s="350"/>
      <c r="II34" s="350"/>
      <c r="IJ34" s="348"/>
      <c r="IK34" s="348"/>
      <c r="IL34" s="821"/>
      <c r="IM34" s="821"/>
      <c r="IN34" s="610" t="s">
        <v>216</v>
      </c>
      <c r="IO34" s="610" t="s">
        <v>217</v>
      </c>
      <c r="IP34" s="350"/>
      <c r="IQ34" s="350"/>
      <c r="IR34" s="350"/>
      <c r="IS34" s="350"/>
      <c r="IT34" s="350"/>
      <c r="IU34" s="350"/>
      <c r="IV34" s="350"/>
    </row>
    <row r="35" spans="4:256" ht="15.75" thickBot="1">
      <c r="D35" s="47"/>
      <c r="HZ35" s="737"/>
      <c r="IA35" s="737"/>
      <c r="IB35" s="737"/>
      <c r="IC35" s="737"/>
      <c r="ID35" s="350"/>
      <c r="IE35" s="350"/>
      <c r="IF35" s="350"/>
      <c r="IG35" s="350"/>
      <c r="IH35" s="350"/>
      <c r="II35" s="350"/>
      <c r="IJ35" s="348"/>
      <c r="IK35" s="348">
        <f>+IN35+IO35+IP35</f>
        <v>15.47625</v>
      </c>
      <c r="IL35" s="611">
        <v>2003</v>
      </c>
      <c r="IM35" s="612">
        <v>25.5</v>
      </c>
      <c r="IN35" s="612">
        <v>8</v>
      </c>
      <c r="IO35" s="613">
        <v>0.10125</v>
      </c>
      <c r="IP35" s="614">
        <v>7.375</v>
      </c>
      <c r="IQ35" s="350"/>
      <c r="IR35" s="350"/>
      <c r="IS35" s="350"/>
      <c r="IT35" s="350"/>
      <c r="IU35" s="350"/>
      <c r="IV35" s="350"/>
    </row>
    <row r="36" spans="1:256" ht="16.5" thickBot="1">
      <c r="A36" s="31" t="s">
        <v>251</v>
      </c>
      <c r="D36" s="223" t="s">
        <v>232</v>
      </c>
      <c r="E36" s="728">
        <f>+E1</f>
        <v>2005</v>
      </c>
      <c r="F36" s="5"/>
      <c r="G36" s="346"/>
      <c r="H36" s="5"/>
      <c r="L36" s="96">
        <v>0.04</v>
      </c>
      <c r="M36" s="96">
        <v>0.005</v>
      </c>
      <c r="N36" s="96">
        <v>0.03</v>
      </c>
      <c r="O36" s="96">
        <v>0.01</v>
      </c>
      <c r="P36" s="96">
        <v>0.005</v>
      </c>
      <c r="Q36" s="96"/>
      <c r="R36" s="96"/>
      <c r="S36" s="96">
        <f>1/12</f>
        <v>0.08333333333333333</v>
      </c>
      <c r="T36" s="96">
        <v>0.08</v>
      </c>
      <c r="U36" s="96"/>
      <c r="V36" s="96"/>
      <c r="W36" s="96">
        <v>0.10875</v>
      </c>
      <c r="X36" s="96"/>
      <c r="Y36" s="97"/>
      <c r="Z36" s="98"/>
      <c r="AA36" s="99">
        <f>0.4*1</f>
        <v>0.4</v>
      </c>
      <c r="AB36" s="100"/>
      <c r="AC36" s="101">
        <f>0.35*1</f>
        <v>0.35</v>
      </c>
      <c r="AD36" s="100"/>
      <c r="AE36" s="101">
        <f>0.35*1</f>
        <v>0.35</v>
      </c>
      <c r="AG36" s="99">
        <f>0.3*1</f>
        <v>0.3</v>
      </c>
      <c r="AL36" s="100"/>
      <c r="AM36" s="99">
        <f>0.25*1</f>
        <v>0.25</v>
      </c>
      <c r="AP36" s="100"/>
      <c r="AQ36" s="99">
        <f>0.2*1</f>
        <v>0.2</v>
      </c>
      <c r="AR36" s="100"/>
      <c r="AS36" s="99">
        <f>0.2*1</f>
        <v>0.2</v>
      </c>
      <c r="AT36" s="100"/>
      <c r="AU36" s="99">
        <f>0.1*1</f>
        <v>0.1</v>
      </c>
      <c r="AV36" s="100"/>
      <c r="AW36" s="100"/>
      <c r="AX36" s="100"/>
      <c r="AY36" s="99">
        <f>0.15*1</f>
        <v>0.15</v>
      </c>
      <c r="AZ36" s="100"/>
      <c r="BA36" s="100"/>
      <c r="BB36" s="102"/>
      <c r="BC36" s="103">
        <f>0.5*1</f>
        <v>0.5</v>
      </c>
      <c r="BD36" s="96"/>
      <c r="BE36" s="103">
        <f>0.3*1</f>
        <v>0.3</v>
      </c>
      <c r="BF36" s="96"/>
      <c r="BG36" s="103">
        <f>0.25*1</f>
        <v>0.25</v>
      </c>
      <c r="BH36" s="96"/>
      <c r="BI36" s="103">
        <f>0.2*1</f>
        <v>0.2</v>
      </c>
      <c r="BJ36" s="96"/>
      <c r="BK36" s="104">
        <f>0.1*1</f>
        <v>0.1</v>
      </c>
      <c r="BL36" s="96"/>
      <c r="BM36" s="96"/>
      <c r="BN36" s="96"/>
      <c r="BO36" s="103">
        <f>100*1</f>
        <v>100</v>
      </c>
      <c r="BP36" s="96"/>
      <c r="BQ36" s="103">
        <f>150*1</f>
        <v>150</v>
      </c>
      <c r="BR36" s="96"/>
      <c r="BS36" s="103">
        <f>360*1</f>
        <v>360</v>
      </c>
      <c r="BT36" s="96"/>
      <c r="BU36" s="103">
        <f>500*1</f>
        <v>500</v>
      </c>
      <c r="BV36" s="96"/>
      <c r="BW36" s="103">
        <f>2100*1</f>
        <v>2100</v>
      </c>
      <c r="BX36" s="96"/>
      <c r="BY36" s="103">
        <f>2200*1</f>
        <v>2200</v>
      </c>
      <c r="BZ36" s="96"/>
      <c r="CA36" s="96"/>
      <c r="CB36" s="103"/>
      <c r="CC36" s="103"/>
      <c r="HZ36" s="737"/>
      <c r="IA36" s="737"/>
      <c r="IB36" s="737"/>
      <c r="IC36" s="737"/>
      <c r="ID36" s="350"/>
      <c r="IE36" s="350"/>
      <c r="IF36" s="350"/>
      <c r="IG36" s="350"/>
      <c r="IH36" s="350"/>
      <c r="II36" s="350"/>
      <c r="IJ36" s="348"/>
      <c r="IK36" s="348"/>
      <c r="IL36" s="611"/>
      <c r="IM36" s="612"/>
      <c r="IN36" s="612"/>
      <c r="IO36" s="613"/>
      <c r="IP36" s="614"/>
      <c r="IQ36" s="350"/>
      <c r="IR36" s="350"/>
      <c r="IS36" s="350"/>
      <c r="IT36" s="350"/>
      <c r="IU36" s="350"/>
      <c r="IV36" s="350"/>
    </row>
    <row r="37" spans="1:256" ht="27" customHeight="1">
      <c r="A37" s="1" t="s">
        <v>0</v>
      </c>
      <c r="D37" s="818" t="s">
        <v>234</v>
      </c>
      <c r="E37" s="818"/>
      <c r="F37" s="729" t="str">
        <f>+G2</f>
        <v>Palmar del Rio</v>
      </c>
      <c r="G37" s="819" t="str">
        <f>+G5</f>
        <v>ESTA MATRIZ ES UN INSTRUMENTO PARA PROYECTAR COSTOS MÁS NO DEBE SER UTILIZADA PARA LIQUIDAR NÓMINAS</v>
      </c>
      <c r="H37" s="819"/>
      <c r="I37" s="819"/>
      <c r="J37" s="32" t="str">
        <f>+D37</f>
        <v>ENTIDAD TERRITORIAL:</v>
      </c>
      <c r="K37"/>
      <c r="L37" s="32" t="str">
        <f>+F37</f>
        <v>Palmar del Rio</v>
      </c>
      <c r="N37" s="114" t="str">
        <f>+D36</f>
        <v>VIGENCIA:</v>
      </c>
      <c r="O37" s="131">
        <f>+E36</f>
        <v>2005</v>
      </c>
      <c r="P37" s="225"/>
      <c r="R37" s="32" t="str">
        <f>+D37</f>
        <v>ENTIDAD TERRITORIAL:</v>
      </c>
      <c r="S37"/>
      <c r="T37" s="32" t="str">
        <f>+F37</f>
        <v>Palmar del Rio</v>
      </c>
      <c r="V37" s="114" t="str">
        <f>+D36</f>
        <v>VIGENCIA:</v>
      </c>
      <c r="W37" s="131">
        <f>+E36</f>
        <v>2005</v>
      </c>
      <c r="X37" s="225"/>
      <c r="Y37" s="2"/>
      <c r="Z37" s="84" t="str">
        <f>+D37</f>
        <v>ENTIDAD TERRITORIAL:</v>
      </c>
      <c r="AB37" s="52" t="str">
        <f>+F37</f>
        <v>Palmar del Rio</v>
      </c>
      <c r="AD37" s="52"/>
      <c r="AE37" s="139" t="str">
        <f>+D36</f>
        <v>VIGENCIA:</v>
      </c>
      <c r="AF37" s="140">
        <f>+E36</f>
        <v>2005</v>
      </c>
      <c r="AG37" s="226"/>
      <c r="AL37" s="51"/>
      <c r="AM37" s="53"/>
      <c r="AP37" s="51"/>
      <c r="AQ37" s="52"/>
      <c r="AR37" s="53"/>
      <c r="AS37" s="52"/>
      <c r="AT37" s="52" t="str">
        <f>+D37</f>
        <v>ENTIDAD TERRITORIAL:</v>
      </c>
      <c r="AU37" s="53"/>
      <c r="AV37" s="52" t="str">
        <f>+F37</f>
        <v>Palmar del Rio</v>
      </c>
      <c r="AW37" s="51"/>
      <c r="AX37" s="139">
        <f>+AF37</f>
        <v>2005</v>
      </c>
      <c r="AY37" s="226"/>
      <c r="AZ37" s="86" t="str">
        <f>+D37</f>
        <v>ENTIDAD TERRITORIAL:</v>
      </c>
      <c r="BC37" s="32" t="str">
        <f>+F37</f>
        <v>Palmar del Rio</v>
      </c>
      <c r="BD37" s="32"/>
      <c r="BE37" s="114" t="str">
        <f>+D36</f>
        <v>VIGENCIA:</v>
      </c>
      <c r="BF37" s="131">
        <f>+E36</f>
        <v>2005</v>
      </c>
      <c r="BG37" s="225"/>
      <c r="BH37" s="4"/>
      <c r="BJ37" s="4"/>
      <c r="BK37" s="32" t="str">
        <f>+$E$2</f>
        <v>ENTIDAD TERRITORIAL:</v>
      </c>
      <c r="BM37" s="32" t="str">
        <f>+F37</f>
        <v>Palmar del Rio</v>
      </c>
      <c r="BN37" s="32"/>
      <c r="BO37" s="114" t="str">
        <f>+D36</f>
        <v>VIGENCIA:</v>
      </c>
      <c r="BP37" s="131">
        <f>+E36</f>
        <v>2005</v>
      </c>
      <c r="BQ37" s="225"/>
      <c r="BR37" s="32" t="str">
        <f>+$E$2</f>
        <v>ENTIDAD TERRITORIAL:</v>
      </c>
      <c r="BT37" s="32"/>
      <c r="BU37" s="32" t="str">
        <f>+F37</f>
        <v>Palmar del Rio</v>
      </c>
      <c r="BV37" s="4"/>
      <c r="BW37" s="32" t="str">
        <f>+D36</f>
        <v>VIGENCIA:</v>
      </c>
      <c r="BX37" s="32">
        <f>+E36</f>
        <v>2005</v>
      </c>
      <c r="BY37" s="224"/>
      <c r="BZ37" s="32"/>
      <c r="CA37" s="4"/>
      <c r="HZ37" s="737"/>
      <c r="IA37" s="737"/>
      <c r="IB37" s="737"/>
      <c r="IC37" s="737"/>
      <c r="ID37" s="350"/>
      <c r="IE37" s="350"/>
      <c r="IF37" s="350"/>
      <c r="IG37" s="350"/>
      <c r="IH37" s="350"/>
      <c r="II37" s="350"/>
      <c r="IJ37" s="348"/>
      <c r="IK37" s="348"/>
      <c r="IL37" s="611"/>
      <c r="IM37" s="612"/>
      <c r="IN37" s="612"/>
      <c r="IO37" s="613"/>
      <c r="IP37" s="614"/>
      <c r="IQ37" s="350"/>
      <c r="IR37" s="350"/>
      <c r="IS37" s="350"/>
      <c r="IT37" s="350"/>
      <c r="IU37" s="350"/>
      <c r="IV37" s="350"/>
    </row>
    <row r="38" spans="1:256" ht="29.25" customHeight="1">
      <c r="A38" s="1" t="str">
        <f>+A3</f>
        <v>OFICINA ASESORA DE PLANEACIÓN Y FINANZAS</v>
      </c>
      <c r="D38" s="223"/>
      <c r="E38" s="223"/>
      <c r="F38" s="729"/>
      <c r="J38" s="32"/>
      <c r="K38"/>
      <c r="L38" s="32"/>
      <c r="N38" s="114"/>
      <c r="O38" s="131"/>
      <c r="P38" s="225"/>
      <c r="R38" s="32"/>
      <c r="S38"/>
      <c r="T38" s="32"/>
      <c r="V38" s="114"/>
      <c r="W38" s="131"/>
      <c r="X38" s="225"/>
      <c r="Y38" s="2"/>
      <c r="Z38" s="84"/>
      <c r="AB38" s="52"/>
      <c r="AD38" s="52"/>
      <c r="AE38" s="139"/>
      <c r="AF38" s="140"/>
      <c r="AG38" s="226"/>
      <c r="AL38" s="51"/>
      <c r="AM38" s="53"/>
      <c r="AP38" s="51"/>
      <c r="AQ38" s="52"/>
      <c r="AR38" s="53"/>
      <c r="AS38" s="52"/>
      <c r="AT38" s="52"/>
      <c r="AU38" s="53"/>
      <c r="AV38" s="52"/>
      <c r="AW38" s="51"/>
      <c r="AX38" s="139"/>
      <c r="AY38" s="226"/>
      <c r="AZ38" s="86"/>
      <c r="BC38" s="32"/>
      <c r="BD38" s="32"/>
      <c r="BE38" s="114"/>
      <c r="BF38" s="131"/>
      <c r="BG38" s="225"/>
      <c r="BH38" s="4"/>
      <c r="BJ38" s="4"/>
      <c r="BK38" s="32"/>
      <c r="BM38" s="32"/>
      <c r="BN38" s="32"/>
      <c r="BO38" s="114"/>
      <c r="BP38" s="131"/>
      <c r="BQ38" s="225"/>
      <c r="BR38" s="32"/>
      <c r="BT38" s="32"/>
      <c r="BU38" s="32"/>
      <c r="BV38" s="4"/>
      <c r="BW38" s="32"/>
      <c r="BX38" s="32"/>
      <c r="BY38" s="224"/>
      <c r="BZ38" s="32"/>
      <c r="CA38" s="4"/>
      <c r="HZ38" s="737"/>
      <c r="IA38" s="737"/>
      <c r="IB38" s="737"/>
      <c r="IC38" s="737"/>
      <c r="ID38" s="350"/>
      <c r="IE38" s="350"/>
      <c r="IF38" s="350"/>
      <c r="IG38" s="350"/>
      <c r="IH38" s="350"/>
      <c r="II38" s="350"/>
      <c r="IJ38" s="348"/>
      <c r="IK38" s="348"/>
      <c r="IL38" s="611"/>
      <c r="IM38" s="612"/>
      <c r="IN38" s="612"/>
      <c r="IO38" s="613"/>
      <c r="IP38" s="614"/>
      <c r="IQ38" s="350"/>
      <c r="IR38" s="350"/>
      <c r="IS38" s="350"/>
      <c r="IT38" s="350"/>
      <c r="IU38" s="350"/>
      <c r="IV38" s="350"/>
    </row>
    <row r="39" spans="1:256" ht="23.25">
      <c r="A39" s="483" t="s">
        <v>345</v>
      </c>
      <c r="C39"/>
      <c r="F39" s="822" t="str">
        <f>+F4</f>
        <v>SITUACIÓN ACTUAL</v>
      </c>
      <c r="G39" s="822"/>
      <c r="I39" s="79"/>
      <c r="J39" s="35" t="str">
        <f>+$A$39</f>
        <v>SALARIO DE LOS DIRECTIVOS DOCENTES (DECRETO 2277/79)</v>
      </c>
      <c r="L39" s="33"/>
      <c r="N39"/>
      <c r="R39" s="35" t="str">
        <f>+$A$39</f>
        <v>SALARIO DE LOS DIRECTIVOS DOCENTES (DECRETO 2277/79)</v>
      </c>
      <c r="X39" s="4"/>
      <c r="Y39" s="2"/>
      <c r="Z39" s="89" t="s">
        <v>355</v>
      </c>
      <c r="AB39" s="51"/>
      <c r="AC39" s="51"/>
      <c r="AD39" s="51"/>
      <c r="AE39" s="51"/>
      <c r="AF39" s="51"/>
      <c r="AG39" s="51"/>
      <c r="AL39" s="51"/>
      <c r="AM39" s="53"/>
      <c r="AP39" s="51"/>
      <c r="AQ39" s="55"/>
      <c r="AR39" s="51"/>
      <c r="AS39" s="51"/>
      <c r="AT39" s="52" t="str">
        <f>+Z39</f>
        <v>SOBRESUELDOS DE LOS DIRECTIVOS DOCENTES DECRETO 2277/79</v>
      </c>
      <c r="AU39" s="51"/>
      <c r="AV39" s="51"/>
      <c r="AW39" s="51"/>
      <c r="AX39" s="53"/>
      <c r="AY39" s="53"/>
      <c r="AZ39" s="90" t="s">
        <v>356</v>
      </c>
      <c r="BB39" s="4"/>
      <c r="BC39" s="4"/>
      <c r="BD39" s="4"/>
      <c r="BE39" s="4"/>
      <c r="BF39" s="4"/>
      <c r="BH39" s="34"/>
      <c r="BI39" s="34"/>
      <c r="BJ39" s="4"/>
      <c r="BK39" s="91" t="str">
        <f>+$AZ$4</f>
        <v>PRIMAS EXTRAORDINARIAS DE LOS DOCENTES DECRETO 2277/79</v>
      </c>
      <c r="BL39" s="4"/>
      <c r="BM39" s="34"/>
      <c r="BN39" s="4"/>
      <c r="BO39" s="34"/>
      <c r="BP39" s="4">
        <f>150*12</f>
        <v>1800</v>
      </c>
      <c r="BR39" s="91" t="str">
        <f>+$AZ$4</f>
        <v>PRIMAS EXTRAORDINARIAS DE LOS DOCENTES DECRETO 2277/79</v>
      </c>
      <c r="BS39" s="4"/>
      <c r="BT39" s="35"/>
      <c r="BU39" s="34"/>
      <c r="BV39" s="4"/>
      <c r="BW39" s="34"/>
      <c r="BX39" s="91"/>
      <c r="BY39" s="4"/>
      <c r="BZ39" s="4"/>
      <c r="CA39" s="4"/>
      <c r="HZ39" s="737"/>
      <c r="IA39" s="737"/>
      <c r="IB39" s="737"/>
      <c r="IC39" s="737"/>
      <c r="ID39" s="350"/>
      <c r="IE39" s="350"/>
      <c r="IF39" s="350"/>
      <c r="IG39" s="350"/>
      <c r="IH39" s="350"/>
      <c r="II39" s="350"/>
      <c r="IJ39" s="348"/>
      <c r="IK39" s="348"/>
      <c r="IL39" s="611"/>
      <c r="IM39" s="612"/>
      <c r="IN39" s="612"/>
      <c r="IO39" s="613"/>
      <c r="IP39" s="614"/>
      <c r="IQ39" s="350"/>
      <c r="IR39" s="350"/>
      <c r="IS39" s="350"/>
      <c r="IT39" s="350"/>
      <c r="IU39" s="350"/>
      <c r="IV39" s="350"/>
    </row>
    <row r="40" spans="1:256" ht="17.25" thickBot="1">
      <c r="A40" s="409" t="s">
        <v>317</v>
      </c>
      <c r="C40"/>
      <c r="E40" s="37"/>
      <c r="F40" s="37"/>
      <c r="H40" s="112" t="s">
        <v>209</v>
      </c>
      <c r="I40"/>
      <c r="J40" s="34" t="str">
        <f>+$A$5</f>
        <v>FINANCIADOS CON RECURSOS DEL Sistema General de Participaciones </v>
      </c>
      <c r="K40" s="38"/>
      <c r="L40" s="33"/>
      <c r="M40" s="33"/>
      <c r="N40"/>
      <c r="O40" s="33"/>
      <c r="P40" s="33"/>
      <c r="Q40" s="38"/>
      <c r="R40" s="34" t="str">
        <f>+$A$5</f>
        <v>FINANCIADOS CON RECURSOS DEL Sistema General de Participaciones </v>
      </c>
      <c r="S40" s="38"/>
      <c r="T40" s="39"/>
      <c r="U40" s="38"/>
      <c r="V40" s="38"/>
      <c r="W40" s="38"/>
      <c r="Y40" s="13"/>
      <c r="Z40" s="85" t="str">
        <f>+A40</f>
        <v>FINANCIADOS CON RECURSOS DEL Sistema General de Participaciones </v>
      </c>
      <c r="AB40" s="54"/>
      <c r="AC40" s="54"/>
      <c r="AD40" s="54"/>
      <c r="AE40" s="54"/>
      <c r="AF40" s="54"/>
      <c r="AG40" s="54"/>
      <c r="AL40" s="54"/>
      <c r="AM40" s="53"/>
      <c r="AP40" s="51"/>
      <c r="AQ40" s="55"/>
      <c r="AR40" s="51"/>
      <c r="AS40" s="59"/>
      <c r="AT40" s="58" t="str">
        <f>+$A$5</f>
        <v>FINANCIADOS CON RECURSOS DEL Sistema General de Participaciones </v>
      </c>
      <c r="AU40" s="51"/>
      <c r="AV40" s="56"/>
      <c r="AW40" s="56"/>
      <c r="AX40" s="53"/>
      <c r="AY40" s="53"/>
      <c r="AZ40" s="87" t="str">
        <f>+A40</f>
        <v>FINANCIADOS CON RECURSOS DEL Sistema General de Participaciones </v>
      </c>
      <c r="BB40" s="37"/>
      <c r="BC40" s="37"/>
      <c r="BD40" s="37"/>
      <c r="BE40" s="37"/>
      <c r="BF40" s="37"/>
      <c r="BH40" s="36"/>
      <c r="BI40" s="36"/>
      <c r="BJ40" s="33"/>
      <c r="BK40" s="61" t="str">
        <f>+$A$5</f>
        <v>FINANCIADOS CON RECURSOS DEL Sistema General de Participaciones </v>
      </c>
      <c r="BL40" s="37"/>
      <c r="BM40" s="36"/>
      <c r="BN40" s="37"/>
      <c r="BO40" s="36"/>
      <c r="BP40" s="37"/>
      <c r="BR40" s="61" t="str">
        <f>+$A$5</f>
        <v>FINANCIADOS CON RECURSOS DEL Sistema General de Participaciones </v>
      </c>
      <c r="BS40" s="37"/>
      <c r="BT40" s="35"/>
      <c r="BU40" s="36"/>
      <c r="BV40" s="37"/>
      <c r="BW40" s="36"/>
      <c r="BX40" s="61"/>
      <c r="BY40" s="33"/>
      <c r="BZ40" s="38"/>
      <c r="CA40" s="38"/>
      <c r="HZ40" s="737"/>
      <c r="IA40" s="737"/>
      <c r="IB40" s="737"/>
      <c r="IC40" s="737"/>
      <c r="ID40" s="350"/>
      <c r="IE40" s="350"/>
      <c r="IF40" s="350"/>
      <c r="IG40" s="350"/>
      <c r="IH40" s="350"/>
      <c r="II40" s="350"/>
      <c r="IJ40" s="348"/>
      <c r="IK40" s="348"/>
      <c r="IL40" s="611"/>
      <c r="IM40" s="612"/>
      <c r="IN40" s="612"/>
      <c r="IO40" s="613"/>
      <c r="IP40" s="614"/>
      <c r="IQ40" s="350"/>
      <c r="IR40" s="350"/>
      <c r="IS40" s="350"/>
      <c r="IT40" s="350"/>
      <c r="IU40" s="350"/>
      <c r="IV40" s="350"/>
    </row>
    <row r="41" spans="1:256" ht="145.5" customHeight="1" thickBot="1">
      <c r="A41" s="361" t="s">
        <v>84</v>
      </c>
      <c r="B41" s="362" t="s">
        <v>141</v>
      </c>
      <c r="C41" s="363" t="s">
        <v>198</v>
      </c>
      <c r="D41" s="363" t="s">
        <v>185</v>
      </c>
      <c r="E41" s="363" t="s">
        <v>186</v>
      </c>
      <c r="F41" s="363" t="s">
        <v>187</v>
      </c>
      <c r="G41" s="363" t="s">
        <v>188</v>
      </c>
      <c r="H41" s="363" t="s">
        <v>197</v>
      </c>
      <c r="I41" s="364" t="s">
        <v>87</v>
      </c>
      <c r="J41" s="363" t="s">
        <v>142</v>
      </c>
      <c r="K41" s="363" t="s">
        <v>91</v>
      </c>
      <c r="L41" s="363" t="s">
        <v>28</v>
      </c>
      <c r="M41" s="363" t="s">
        <v>92</v>
      </c>
      <c r="N41" s="363" t="s">
        <v>93</v>
      </c>
      <c r="O41" s="363" t="s">
        <v>143</v>
      </c>
      <c r="P41" s="363" t="s">
        <v>95</v>
      </c>
      <c r="Q41" s="365" t="s">
        <v>144</v>
      </c>
      <c r="R41" s="366" t="s">
        <v>145</v>
      </c>
      <c r="S41" s="363" t="s">
        <v>98</v>
      </c>
      <c r="T41" s="363" t="s">
        <v>183</v>
      </c>
      <c r="U41" s="365" t="s">
        <v>224</v>
      </c>
      <c r="V41" s="363" t="s">
        <v>184</v>
      </c>
      <c r="W41" s="387" t="s">
        <v>225</v>
      </c>
      <c r="X41" s="367" t="s">
        <v>182</v>
      </c>
      <c r="Y41" s="368" t="s">
        <v>146</v>
      </c>
      <c r="Z41" s="376" t="s">
        <v>271</v>
      </c>
      <c r="AA41" s="369" t="s">
        <v>173</v>
      </c>
      <c r="AB41" s="377" t="s">
        <v>272</v>
      </c>
      <c r="AC41" s="375" t="s">
        <v>174</v>
      </c>
      <c r="AD41" s="377" t="s">
        <v>273</v>
      </c>
      <c r="AE41" s="375" t="s">
        <v>261</v>
      </c>
      <c r="AF41" s="377" t="s">
        <v>274</v>
      </c>
      <c r="AG41" s="375" t="s">
        <v>262</v>
      </c>
      <c r="AH41" s="377" t="s">
        <v>275</v>
      </c>
      <c r="AI41" s="375" t="s">
        <v>262</v>
      </c>
      <c r="AJ41" s="377" t="s">
        <v>276</v>
      </c>
      <c r="AK41" s="375" t="s">
        <v>264</v>
      </c>
      <c r="AL41" s="377" t="s">
        <v>277</v>
      </c>
      <c r="AM41" s="375" t="s">
        <v>175</v>
      </c>
      <c r="AN41" s="377" t="s">
        <v>278</v>
      </c>
      <c r="AO41" s="375" t="s">
        <v>265</v>
      </c>
      <c r="AP41" s="377" t="s">
        <v>279</v>
      </c>
      <c r="AQ41" s="375" t="s">
        <v>263</v>
      </c>
      <c r="AR41" s="386" t="s">
        <v>280</v>
      </c>
      <c r="AS41" s="398" t="s">
        <v>266</v>
      </c>
      <c r="AT41" s="377" t="s">
        <v>281</v>
      </c>
      <c r="AU41" s="375" t="s">
        <v>267</v>
      </c>
      <c r="AV41" s="399" t="s">
        <v>270</v>
      </c>
      <c r="AW41" s="399" t="s">
        <v>157</v>
      </c>
      <c r="AX41" s="371" t="s">
        <v>282</v>
      </c>
      <c r="AY41" s="370" t="s">
        <v>283</v>
      </c>
      <c r="AZ41" s="370" t="s">
        <v>284</v>
      </c>
      <c r="BA41" s="370" t="s">
        <v>158</v>
      </c>
      <c r="BB41" s="370" t="s">
        <v>285</v>
      </c>
      <c r="BC41" s="370" t="s">
        <v>159</v>
      </c>
      <c r="BD41" s="370" t="s">
        <v>286</v>
      </c>
      <c r="BE41" s="370" t="s">
        <v>160</v>
      </c>
      <c r="BF41" s="370" t="s">
        <v>287</v>
      </c>
      <c r="BG41" s="370" t="s">
        <v>161</v>
      </c>
      <c r="BH41" s="370" t="s">
        <v>162</v>
      </c>
      <c r="BI41" s="370" t="s">
        <v>163</v>
      </c>
      <c r="BJ41" s="370" t="s">
        <v>288</v>
      </c>
      <c r="BK41" s="370" t="s">
        <v>164</v>
      </c>
      <c r="BL41" s="370" t="s">
        <v>289</v>
      </c>
      <c r="BM41" s="370" t="s">
        <v>165</v>
      </c>
      <c r="BN41" s="370" t="s">
        <v>290</v>
      </c>
      <c r="BO41" s="370" t="s">
        <v>166</v>
      </c>
      <c r="BP41" s="370" t="s">
        <v>291</v>
      </c>
      <c r="BQ41" s="370" t="s">
        <v>167</v>
      </c>
      <c r="BR41" s="370" t="s">
        <v>292</v>
      </c>
      <c r="BS41" s="370" t="s">
        <v>168</v>
      </c>
      <c r="BT41" s="370" t="s">
        <v>293</v>
      </c>
      <c r="BU41" s="370" t="s">
        <v>169</v>
      </c>
      <c r="BV41" s="370" t="s">
        <v>353</v>
      </c>
      <c r="BW41" s="370" t="s">
        <v>354</v>
      </c>
      <c r="BX41" s="370" t="s">
        <v>170</v>
      </c>
      <c r="BY41" s="370" t="s">
        <v>349</v>
      </c>
      <c r="HZ41" s="737"/>
      <c r="IA41" s="737"/>
      <c r="IB41" s="737"/>
      <c r="IC41" s="737"/>
      <c r="ID41" s="350"/>
      <c r="IE41" s="350"/>
      <c r="IF41" s="350"/>
      <c r="IG41" s="350"/>
      <c r="IH41" s="350"/>
      <c r="II41" s="350"/>
      <c r="IJ41" s="348"/>
      <c r="IK41" s="348"/>
      <c r="IL41" s="611"/>
      <c r="IM41" s="612"/>
      <c r="IN41" s="612"/>
      <c r="IO41" s="613"/>
      <c r="IP41" s="614"/>
      <c r="IQ41" s="350"/>
      <c r="IR41" s="350"/>
      <c r="IS41" s="350"/>
      <c r="IT41" s="350"/>
      <c r="IU41" s="350"/>
      <c r="IV41" s="350"/>
    </row>
    <row r="42" spans="1:256" ht="15.75">
      <c r="A42" s="525" t="str">
        <f>+$ID$2</f>
        <v>BACHILLER </v>
      </c>
      <c r="B42" s="535"/>
      <c r="C42" s="527">
        <f>+IF($E$1=2004,$IJ$2*$IL$2,IF($E$1=2005,$IO$2*$IQ$2,IF($E$1=2003,$IE$2*$IG$2,0)))</f>
        <v>416109</v>
      </c>
      <c r="D42" s="527">
        <f aca="true" t="shared" si="42" ref="D42:D67">C42*B42*$IL$4</f>
        <v>0</v>
      </c>
      <c r="E42" s="528">
        <f>+IF(B42&lt;AV42,"inconsist",AW42)</f>
        <v>0</v>
      </c>
      <c r="F42" s="529">
        <f>IF($E$1=2003,IF(C42&lt;=$IG$6,$IG$7,0),IF($E$1=2004,IF(C42&lt;=$IL$6,$IL$7,0),IF($E$1=2005,IF(C42&lt;=$IQ$6,$IQ$7,0),0)))*B42*$IH$4</f>
        <v>0</v>
      </c>
      <c r="G42" s="527">
        <f>+IF($E$1=2003,IF(C42&lt;=$IH$5,$IG$9,0),IF($E$1=2004,IF(C42&lt;=$IM$5,$IL$9,0),IF($E$1=2005,IF(C42&lt;=$IR$5,$IQ$9,0),0)))*B42*$IH$4</f>
        <v>0</v>
      </c>
      <c r="H42" s="528">
        <f aca="true" t="shared" si="43" ref="H42:H67">BY42</f>
        <v>0</v>
      </c>
      <c r="I42" s="527">
        <f>(+SUM(D42:G42))/24</f>
        <v>0</v>
      </c>
      <c r="J42" s="527">
        <f>(SUM(D42:I42)/$IL$4)</f>
        <v>0</v>
      </c>
      <c r="K42" s="497">
        <f>SUM(D42:J42)</f>
        <v>0</v>
      </c>
      <c r="L42" s="527">
        <f>(SUM(D42:I42))*$L$1</f>
        <v>0</v>
      </c>
      <c r="M42" s="527">
        <f>(SUM(D42:I42))*$M$1</f>
        <v>0</v>
      </c>
      <c r="N42" s="527">
        <f>(SUM(D42:I42))*$N$1</f>
        <v>0</v>
      </c>
      <c r="O42" s="527">
        <f>(SUM(D42:I42))*$O$1</f>
        <v>0</v>
      </c>
      <c r="P42" s="527">
        <f>(SUM(D42:I42))*$P$1</f>
        <v>0</v>
      </c>
      <c r="Q42" s="498">
        <f>SUM(L42:P42)</f>
        <v>0</v>
      </c>
      <c r="R42" s="499">
        <f>IF($E$1=2003,IF(C42&lt;=$IH$5,$IG$10,0),IF($E$1=2004,IF(C42&lt;=$IM$5,$IL$10,0),IF($E$1=2005,IF(C42&lt;=$IR$5,$IQ$10,0),0)))*B42</f>
        <v>0</v>
      </c>
      <c r="S42" s="530">
        <f>SUM(D42:J42)*$S$1</f>
        <v>0</v>
      </c>
      <c r="T42" s="531">
        <f>SUM(D42:E42)*$T$1</f>
        <v>0</v>
      </c>
      <c r="U42" s="498">
        <f>SUM(S42:T42)</f>
        <v>0</v>
      </c>
      <c r="V42" s="516">
        <f>+K42+Q42+R42+U42</f>
        <v>0</v>
      </c>
      <c r="W42" s="534">
        <f aca="true" t="shared" si="44" ref="W42:W67">IF($E$1=2003,(D42+E42)*$IO$35,IF($E$1=2004,(D42+E42)*$IO$75,IF($E$1=2005,(D42+E42)*$IO$76,IF($E$1=2006,(D42+E42)*$IO$77,IF($E$1=2007,(D42+E42)*$IO$78,IF($E$1=2008,(D42+E42)*$IO$79))))))</f>
        <v>0</v>
      </c>
      <c r="X42" s="501">
        <f>+W42+U42</f>
        <v>0</v>
      </c>
      <c r="Y42" s="502">
        <f>V42+W42</f>
        <v>0</v>
      </c>
      <c r="Z42" s="234"/>
      <c r="AA42" s="524">
        <f>+C42*Z42*$AA$1*$IL$4</f>
        <v>0</v>
      </c>
      <c r="AB42" s="236"/>
      <c r="AC42" s="524">
        <f>+C42*AB42*$AC$1*$IL$4</f>
        <v>0</v>
      </c>
      <c r="AD42" s="731"/>
      <c r="AE42" s="524">
        <f>+C42*AD42*$AC$1*$IL$4</f>
        <v>0</v>
      </c>
      <c r="AF42" s="372"/>
      <c r="AG42" s="524">
        <f>+C42*AF42*$AD$1*$IL$4</f>
        <v>0</v>
      </c>
      <c r="AH42" s="731"/>
      <c r="AI42" s="524">
        <f>+C42*AH42*$AD$1*$IL$4</f>
        <v>0</v>
      </c>
      <c r="AJ42" s="731"/>
      <c r="AK42" s="524">
        <f>+C42*AJ42*$AF$1*$IL$4</f>
        <v>0</v>
      </c>
      <c r="AL42" s="373"/>
      <c r="AM42" s="524">
        <f>+C42*AL42*$AF$1*$IL$4</f>
        <v>0</v>
      </c>
      <c r="AN42" s="731"/>
      <c r="AO42" s="524">
        <f>+C42*AN42*$AH$1*$IL$4</f>
        <v>0</v>
      </c>
      <c r="AP42" s="373"/>
      <c r="AQ42" s="524">
        <f>+C42*AP42*$AH$1*$IL$4</f>
        <v>0</v>
      </c>
      <c r="AR42" s="373"/>
      <c r="AS42" s="524">
        <f>+C42*AR42*$AH$1*$IL$4</f>
        <v>0</v>
      </c>
      <c r="AT42" s="373"/>
      <c r="AU42" s="521">
        <f>+C42*AT42*$AJ$1*$IL$4</f>
        <v>0</v>
      </c>
      <c r="AV42" s="478">
        <f>+Z42+AB42+AD42+AF42+AH42+AJ42+AL42+AN42+AP42+AR42+AT42</f>
        <v>0</v>
      </c>
      <c r="AW42" s="381">
        <f>+AA42+AC42+AE42+AG42+AI42+AK42+AM42+AO42+AQ42+AS42+AU42</f>
        <v>0</v>
      </c>
      <c r="AX42" s="88"/>
      <c r="AY42" s="505">
        <f aca="true" t="shared" si="45" ref="AY42:AY67">+C42*AX42*$AB$1*$IL$4</f>
        <v>0</v>
      </c>
      <c r="AZ42" s="48"/>
      <c r="BA42" s="505">
        <f aca="true" t="shared" si="46" ref="BA42:BA67">+C42*AZ42*$AD$1*$IL$4</f>
        <v>0</v>
      </c>
      <c r="BB42" s="48"/>
      <c r="BC42" s="505">
        <f aca="true" t="shared" si="47" ref="BC42:BC67">+C42*BB42*$AF$1*$IL$4</f>
        <v>0</v>
      </c>
      <c r="BD42" s="48"/>
      <c r="BE42" s="505">
        <f aca="true" t="shared" si="48" ref="BE42:BE67">+C42*BD42*$AH$1*$IL$4</f>
        <v>0</v>
      </c>
      <c r="BF42" s="48"/>
      <c r="BG42" s="508">
        <f aca="true" t="shared" si="49" ref="BG42:BG67">+C42*BF42*$AJ$1*$IL$4</f>
        <v>0</v>
      </c>
      <c r="BH42" s="500">
        <f aca="true" t="shared" si="50" ref="BH42:BH67">+AX42+AZ42+BB42+BD42+BF42</f>
        <v>0</v>
      </c>
      <c r="BI42" s="500">
        <f aca="true" t="shared" si="51" ref="BI42:BI67">+AY42+BA42+BC42+BE42+BG42</f>
        <v>0</v>
      </c>
      <c r="BJ42" s="48"/>
      <c r="BK42" s="505">
        <f aca="true" t="shared" si="52" ref="BK42:BK67">+BJ42*$AN$1*$IL$4</f>
        <v>0</v>
      </c>
      <c r="BL42" s="48"/>
      <c r="BM42" s="505">
        <f aca="true" t="shared" si="53" ref="BM42:BM67">+BL42*$AP$1*$IL$4</f>
        <v>0</v>
      </c>
      <c r="BN42" s="48"/>
      <c r="BO42" s="505">
        <f aca="true" t="shared" si="54" ref="BO42:BO67">+BN42*$AR$1*$IL$4</f>
        <v>0</v>
      </c>
      <c r="BP42" s="48"/>
      <c r="BQ42" s="505">
        <f aca="true" t="shared" si="55" ref="BQ42:BQ67">+BP42*$AT$1*$IL$4</f>
        <v>0</v>
      </c>
      <c r="BR42" s="48"/>
      <c r="BS42" s="505">
        <f aca="true" t="shared" si="56" ref="BS42:BS67">+BR42*$AV$1*$IL$4</f>
        <v>0</v>
      </c>
      <c r="BT42" s="48"/>
      <c r="BU42" s="508">
        <f aca="true" t="shared" si="57" ref="BU42:BU67">+BT42*$AX$1*$IL$4</f>
        <v>0</v>
      </c>
      <c r="BV42" s="500">
        <f>+BJ42+BL42+BN42+BP42+BR42+BT42</f>
        <v>0</v>
      </c>
      <c r="BW42" s="500">
        <f>+BK42+BM42+BO42+BQ42+BS42+BU42</f>
        <v>0</v>
      </c>
      <c r="BX42" s="509">
        <f aca="true" t="shared" si="58" ref="BX42:BX67">+BH42+BV42</f>
        <v>0</v>
      </c>
      <c r="BY42" s="509">
        <f aca="true" t="shared" si="59" ref="BY42:BY67">+BI42+BW42</f>
        <v>0</v>
      </c>
      <c r="HZ42" s="737"/>
      <c r="IA42" s="737"/>
      <c r="IB42" s="737"/>
      <c r="IC42" s="737"/>
      <c r="ID42" s="350"/>
      <c r="IE42" s="350"/>
      <c r="IF42" s="350"/>
      <c r="IG42" s="350"/>
      <c r="IH42" s="350"/>
      <c r="II42" s="350"/>
      <c r="IJ42" s="348"/>
      <c r="IK42" s="348"/>
      <c r="IL42" s="611"/>
      <c r="IM42" s="612"/>
      <c r="IN42" s="612"/>
      <c r="IO42" s="613"/>
      <c r="IP42" s="614"/>
      <c r="IQ42" s="350"/>
      <c r="IR42" s="350"/>
      <c r="IS42" s="350"/>
      <c r="IT42" s="350"/>
      <c r="IU42" s="350"/>
      <c r="IV42" s="350"/>
    </row>
    <row r="43" spans="1:256" ht="15.75">
      <c r="A43" s="525" t="str">
        <f>+$ID$4</f>
        <v>PROF.TECN </v>
      </c>
      <c r="B43" s="535"/>
      <c r="C43" s="527">
        <f>+IF($E$1=2004,$IJ$4*$IL$2,IF($E$1=2005,$IO$4*$IQ$2,IF($E$1=2003,$IE$4*$IG$2,0)))</f>
        <v>555057</v>
      </c>
      <c r="D43" s="527">
        <f t="shared" si="42"/>
        <v>0</v>
      </c>
      <c r="E43" s="528">
        <f aca="true" t="shared" si="60" ref="E43:E67">+IF(B43&lt;AV43,"inconsist",AW43)</f>
        <v>0</v>
      </c>
      <c r="F43" s="529">
        <f aca="true" t="shared" si="61" ref="F43:F67">IF($E$1=2003,IF(C43&lt;=$IG$6,$IG$7,0),IF($E$1=2004,IF(C43&lt;=$IL$6,$IL$7,0),IF($E$1=2005,IF(C43&lt;=$IQ$6,$IQ$7,0),0)))*B43*$IH$4</f>
        <v>0</v>
      </c>
      <c r="G43" s="527">
        <f aca="true" t="shared" si="62" ref="G43:G67">+IF($E$1=2003,IF(C43&lt;=$IH$5,$IG$9,0),IF($E$1=2004,IF(C43&lt;=$IM$5,$IL$9,0),IF($E$1=2005,IF(C43&lt;=$IR$5,$IQ$9,0),0)))*B43*$IH$4</f>
        <v>0</v>
      </c>
      <c r="H43" s="528">
        <f t="shared" si="43"/>
        <v>0</v>
      </c>
      <c r="I43" s="527">
        <f aca="true" t="shared" si="63" ref="I43:I67">(+SUM(D43:G43))/24</f>
        <v>0</v>
      </c>
      <c r="J43" s="527">
        <f aca="true" t="shared" si="64" ref="J43:J67">(SUM(D43:I43)/$IL$4)</f>
        <v>0</v>
      </c>
      <c r="K43" s="497">
        <f aca="true" t="shared" si="65" ref="K43:K63">SUM(D43:J43)</f>
        <v>0</v>
      </c>
      <c r="L43" s="527">
        <f aca="true" t="shared" si="66" ref="L43:L63">(SUM(D43:I43))*$L$1</f>
        <v>0</v>
      </c>
      <c r="M43" s="527">
        <f aca="true" t="shared" si="67" ref="M43:M63">(SUM(D43:I43))*$M$1</f>
        <v>0</v>
      </c>
      <c r="N43" s="527">
        <f aca="true" t="shared" si="68" ref="N43:N63">(SUM(D43:I43))*$N$1</f>
        <v>0</v>
      </c>
      <c r="O43" s="527">
        <f aca="true" t="shared" si="69" ref="O43:O63">(SUM(D43:I43))*$O$1</f>
        <v>0</v>
      </c>
      <c r="P43" s="527">
        <f aca="true" t="shared" si="70" ref="P43:P63">(SUM(D43:I43))*$P$1</f>
        <v>0</v>
      </c>
      <c r="Q43" s="498">
        <f aca="true" t="shared" si="71" ref="Q43:Q63">SUM(L43:P43)</f>
        <v>0</v>
      </c>
      <c r="R43" s="503">
        <f aca="true" t="shared" si="72" ref="R43:R67">IF($E$1=2003,IF(C43&lt;=$IH$5,$IG$10,0),IF($E$1=2004,IF(C43&lt;=$IM$5,$IL$10,0),IF($E$1=2005,IF(C43&lt;=$IR$5,$IQ$10,0),0)))*B43</f>
        <v>0</v>
      </c>
      <c r="S43" s="532">
        <f aca="true" t="shared" si="73" ref="S43:S67">SUM(D43:J43)*$S$1</f>
        <v>0</v>
      </c>
      <c r="T43" s="531">
        <f aca="true" t="shared" si="74" ref="T43:T63">SUM(D43:E43)*$T$1</f>
        <v>0</v>
      </c>
      <c r="U43" s="498">
        <f aca="true" t="shared" si="75" ref="U43:U63">SUM(S43:T43)</f>
        <v>0</v>
      </c>
      <c r="V43" s="500">
        <f>+K43+Q43+R43+U43</f>
        <v>0</v>
      </c>
      <c r="W43" s="534">
        <f t="shared" si="44"/>
        <v>0</v>
      </c>
      <c r="X43" s="501">
        <f>+W43+U43</f>
        <v>0</v>
      </c>
      <c r="Y43" s="502">
        <f aca="true" t="shared" si="76" ref="Y43:Y68">V43+W43</f>
        <v>0</v>
      </c>
      <c r="Z43" s="235"/>
      <c r="AA43" s="522">
        <f aca="true" t="shared" si="77" ref="AA43:AA67">+C43*Z43*$AA$1*$IL$4</f>
        <v>0</v>
      </c>
      <c r="AB43" s="237"/>
      <c r="AC43" s="522">
        <f aca="true" t="shared" si="78" ref="AC43:AC67">+C43*AB43*$AC$1*$IL$4</f>
        <v>0</v>
      </c>
      <c r="AD43" s="732"/>
      <c r="AE43" s="522">
        <f aca="true" t="shared" si="79" ref="AE43:AE67">+C43*AD43*$AC$1*$IL$4</f>
        <v>0</v>
      </c>
      <c r="AF43" s="233"/>
      <c r="AG43" s="522">
        <f aca="true" t="shared" si="80" ref="AG43:AG67">+C43*AF43*$AD$1*$IL$4</f>
        <v>0</v>
      </c>
      <c r="AH43" s="732"/>
      <c r="AI43" s="522">
        <f aca="true" t="shared" si="81" ref="AI43:AI67">+C43*AH43*$AD$1*$IL$4</f>
        <v>0</v>
      </c>
      <c r="AJ43" s="732"/>
      <c r="AK43" s="522">
        <f aca="true" t="shared" si="82" ref="AK43:AK67">+C43*AJ43*$AF$1*$IL$4</f>
        <v>0</v>
      </c>
      <c r="AL43" s="374"/>
      <c r="AM43" s="522">
        <f aca="true" t="shared" si="83" ref="AM43:AM67">+C43*AL43*$AF$1*$IL$4</f>
        <v>0</v>
      </c>
      <c r="AN43" s="732"/>
      <c r="AO43" s="522">
        <f aca="true" t="shared" si="84" ref="AO43:AO67">+C43*AN43*$AH$1*$IL$4</f>
        <v>0</v>
      </c>
      <c r="AP43" s="374"/>
      <c r="AQ43" s="522">
        <f aca="true" t="shared" si="85" ref="AQ43:AQ67">+C43*AP43*$AH$1*$IL$4</f>
        <v>0</v>
      </c>
      <c r="AR43" s="374"/>
      <c r="AS43" s="522">
        <f aca="true" t="shared" si="86" ref="AS43:AS67">+C43*AR43*$AH$1*$IL$4</f>
        <v>0</v>
      </c>
      <c r="AT43" s="374"/>
      <c r="AU43" s="522">
        <f aca="true" t="shared" si="87" ref="AU43:AU67">+C43*AT43*$AJ$1*$IL$4</f>
        <v>0</v>
      </c>
      <c r="AV43" s="382">
        <f aca="true" t="shared" si="88" ref="AV43:AV67">+Z43+AB43+AD43+AF43+AH43+AJ43+AL43+AN43+AP43+AR43+AT43</f>
        <v>0</v>
      </c>
      <c r="AW43" s="383">
        <f aca="true" t="shared" si="89" ref="AW43:AW67">+AA43+AC43+AE43+AG43+AI43+AK43+AM43+AO43+AQ43+AS43+AU43</f>
        <v>0</v>
      </c>
      <c r="AX43" s="88"/>
      <c r="AY43" s="506">
        <f t="shared" si="45"/>
        <v>0</v>
      </c>
      <c r="AZ43" s="48"/>
      <c r="BA43" s="506">
        <f t="shared" si="46"/>
        <v>0</v>
      </c>
      <c r="BB43" s="48"/>
      <c r="BC43" s="506">
        <f t="shared" si="47"/>
        <v>0</v>
      </c>
      <c r="BD43" s="48"/>
      <c r="BE43" s="506">
        <f t="shared" si="48"/>
        <v>0</v>
      </c>
      <c r="BF43" s="48"/>
      <c r="BG43" s="508">
        <f t="shared" si="49"/>
        <v>0</v>
      </c>
      <c r="BH43" s="500">
        <f t="shared" si="50"/>
        <v>0</v>
      </c>
      <c r="BI43" s="500">
        <f t="shared" si="51"/>
        <v>0</v>
      </c>
      <c r="BJ43" s="48"/>
      <c r="BK43" s="506">
        <f t="shared" si="52"/>
        <v>0</v>
      </c>
      <c r="BL43" s="48"/>
      <c r="BM43" s="506">
        <f t="shared" si="53"/>
        <v>0</v>
      </c>
      <c r="BN43" s="48"/>
      <c r="BO43" s="506">
        <f t="shared" si="54"/>
        <v>0</v>
      </c>
      <c r="BP43" s="48"/>
      <c r="BQ43" s="506">
        <f t="shared" si="55"/>
        <v>0</v>
      </c>
      <c r="BR43" s="48"/>
      <c r="BS43" s="506">
        <f t="shared" si="56"/>
        <v>0</v>
      </c>
      <c r="BT43" s="48"/>
      <c r="BU43" s="508">
        <f t="shared" si="57"/>
        <v>0</v>
      </c>
      <c r="BV43" s="500">
        <f aca="true" t="shared" si="90" ref="BV43:BV67">+BJ43+BL43+BN43+BP43+BR43+BT43</f>
        <v>0</v>
      </c>
      <c r="BW43" s="500">
        <f aca="true" t="shared" si="91" ref="BW43:BW67">+BK43+BM43+BO43+BQ43+BS43+BU43</f>
        <v>0</v>
      </c>
      <c r="BX43" s="509">
        <f t="shared" si="58"/>
        <v>0</v>
      </c>
      <c r="BY43" s="509">
        <f t="shared" si="59"/>
        <v>0</v>
      </c>
      <c r="HZ43" s="737"/>
      <c r="IA43" s="737"/>
      <c r="IB43" s="737"/>
      <c r="IC43" s="737"/>
      <c r="ID43" s="350"/>
      <c r="IE43" s="350"/>
      <c r="IF43" s="350"/>
      <c r="IG43" s="350"/>
      <c r="IH43" s="350"/>
      <c r="II43" s="350"/>
      <c r="IJ43" s="348"/>
      <c r="IK43" s="348"/>
      <c r="IL43" s="611"/>
      <c r="IM43" s="612"/>
      <c r="IN43" s="612"/>
      <c r="IO43" s="613"/>
      <c r="IP43" s="614"/>
      <c r="IQ43" s="350"/>
      <c r="IR43" s="350"/>
      <c r="IS43" s="350"/>
      <c r="IT43" s="350"/>
      <c r="IU43" s="350"/>
      <c r="IV43" s="350"/>
    </row>
    <row r="44" spans="1:256" ht="15.75">
      <c r="A44" s="525" t="str">
        <f>+$ID$5</f>
        <v>PROF.UNIV. </v>
      </c>
      <c r="B44" s="535"/>
      <c r="C44" s="527">
        <f>+IF($E$1=2004,$IJ$5*$IL$2,IF($E$1=2005,$IO$5*$IQ$2,IF($E$1=2003,$IE$5*$IG$2,0)))</f>
        <v>678232</v>
      </c>
      <c r="D44" s="527">
        <f t="shared" si="42"/>
        <v>0</v>
      </c>
      <c r="E44" s="528">
        <f t="shared" si="60"/>
        <v>0</v>
      </c>
      <c r="F44" s="529">
        <f t="shared" si="61"/>
        <v>0</v>
      </c>
      <c r="G44" s="527">
        <f t="shared" si="62"/>
        <v>0</v>
      </c>
      <c r="H44" s="528">
        <f t="shared" si="43"/>
        <v>0</v>
      </c>
      <c r="I44" s="527">
        <f t="shared" si="63"/>
        <v>0</v>
      </c>
      <c r="J44" s="527">
        <f t="shared" si="64"/>
        <v>0</v>
      </c>
      <c r="K44" s="497">
        <f t="shared" si="65"/>
        <v>0</v>
      </c>
      <c r="L44" s="527">
        <f t="shared" si="66"/>
        <v>0</v>
      </c>
      <c r="M44" s="527">
        <f t="shared" si="67"/>
        <v>0</v>
      </c>
      <c r="N44" s="527">
        <f t="shared" si="68"/>
        <v>0</v>
      </c>
      <c r="O44" s="527">
        <f t="shared" si="69"/>
        <v>0</v>
      </c>
      <c r="P44" s="527">
        <f t="shared" si="70"/>
        <v>0</v>
      </c>
      <c r="Q44" s="498">
        <f t="shared" si="71"/>
        <v>0</v>
      </c>
      <c r="R44" s="503">
        <f t="shared" si="72"/>
        <v>0</v>
      </c>
      <c r="S44" s="532">
        <f t="shared" si="73"/>
        <v>0</v>
      </c>
      <c r="T44" s="531">
        <f t="shared" si="74"/>
        <v>0</v>
      </c>
      <c r="U44" s="498">
        <f t="shared" si="75"/>
        <v>0</v>
      </c>
      <c r="V44" s="500">
        <f aca="true" t="shared" si="92" ref="V44:V63">+K44+Q44+R44+U44</f>
        <v>0</v>
      </c>
      <c r="W44" s="534">
        <f t="shared" si="44"/>
        <v>0</v>
      </c>
      <c r="X44" s="501">
        <f>+W44+U44</f>
        <v>0</v>
      </c>
      <c r="Y44" s="502">
        <f t="shared" si="76"/>
        <v>0</v>
      </c>
      <c r="Z44" s="235"/>
      <c r="AA44" s="522">
        <f t="shared" si="77"/>
        <v>0</v>
      </c>
      <c r="AB44" s="237"/>
      <c r="AC44" s="522">
        <f t="shared" si="78"/>
        <v>0</v>
      </c>
      <c r="AD44" s="732"/>
      <c r="AE44" s="522">
        <f t="shared" si="79"/>
        <v>0</v>
      </c>
      <c r="AF44" s="233"/>
      <c r="AG44" s="522">
        <f t="shared" si="80"/>
        <v>0</v>
      </c>
      <c r="AH44" s="732"/>
      <c r="AI44" s="522">
        <f t="shared" si="81"/>
        <v>0</v>
      </c>
      <c r="AJ44" s="732"/>
      <c r="AK44" s="522">
        <f t="shared" si="82"/>
        <v>0</v>
      </c>
      <c r="AL44" s="374"/>
      <c r="AM44" s="522">
        <f t="shared" si="83"/>
        <v>0</v>
      </c>
      <c r="AN44" s="732"/>
      <c r="AO44" s="522">
        <f t="shared" si="84"/>
        <v>0</v>
      </c>
      <c r="AP44" s="374"/>
      <c r="AQ44" s="522">
        <f t="shared" si="85"/>
        <v>0</v>
      </c>
      <c r="AR44" s="374"/>
      <c r="AS44" s="522">
        <f t="shared" si="86"/>
        <v>0</v>
      </c>
      <c r="AT44" s="374"/>
      <c r="AU44" s="522">
        <f t="shared" si="87"/>
        <v>0</v>
      </c>
      <c r="AV44" s="382">
        <f t="shared" si="88"/>
        <v>0</v>
      </c>
      <c r="AW44" s="383">
        <f t="shared" si="89"/>
        <v>0</v>
      </c>
      <c r="AX44" s="88"/>
      <c r="AY44" s="506">
        <f t="shared" si="45"/>
        <v>0</v>
      </c>
      <c r="AZ44" s="48"/>
      <c r="BA44" s="506">
        <f t="shared" si="46"/>
        <v>0</v>
      </c>
      <c r="BB44" s="48"/>
      <c r="BC44" s="506">
        <f t="shared" si="47"/>
        <v>0</v>
      </c>
      <c r="BD44" s="48"/>
      <c r="BE44" s="506">
        <f t="shared" si="48"/>
        <v>0</v>
      </c>
      <c r="BF44" s="48"/>
      <c r="BG44" s="508">
        <f t="shared" si="49"/>
        <v>0</v>
      </c>
      <c r="BH44" s="500">
        <f t="shared" si="50"/>
        <v>0</v>
      </c>
      <c r="BI44" s="500">
        <f t="shared" si="51"/>
        <v>0</v>
      </c>
      <c r="BJ44" s="48"/>
      <c r="BK44" s="506">
        <f t="shared" si="52"/>
        <v>0</v>
      </c>
      <c r="BL44" s="48"/>
      <c r="BM44" s="506">
        <f t="shared" si="53"/>
        <v>0</v>
      </c>
      <c r="BN44" s="48"/>
      <c r="BO44" s="506">
        <f t="shared" si="54"/>
        <v>0</v>
      </c>
      <c r="BP44" s="48"/>
      <c r="BQ44" s="506">
        <f t="shared" si="55"/>
        <v>0</v>
      </c>
      <c r="BR44" s="48"/>
      <c r="BS44" s="506">
        <f t="shared" si="56"/>
        <v>0</v>
      </c>
      <c r="BT44" s="48"/>
      <c r="BU44" s="508">
        <f t="shared" si="57"/>
        <v>0</v>
      </c>
      <c r="BV44" s="500">
        <f t="shared" si="90"/>
        <v>0</v>
      </c>
      <c r="BW44" s="500">
        <f t="shared" si="91"/>
        <v>0</v>
      </c>
      <c r="BX44" s="509">
        <f t="shared" si="58"/>
        <v>0</v>
      </c>
      <c r="BY44" s="509">
        <f t="shared" si="59"/>
        <v>0</v>
      </c>
      <c r="HZ44" s="737"/>
      <c r="IA44" s="737"/>
      <c r="IB44" s="737"/>
      <c r="IC44" s="737"/>
      <c r="ID44" s="350"/>
      <c r="IE44" s="350"/>
      <c r="IF44" s="350"/>
      <c r="IG44" s="350"/>
      <c r="IH44" s="350"/>
      <c r="II44" s="350"/>
      <c r="IJ44" s="348"/>
      <c r="IK44" s="348"/>
      <c r="IL44" s="611"/>
      <c r="IM44" s="612"/>
      <c r="IN44" s="612"/>
      <c r="IO44" s="613"/>
      <c r="IP44" s="614"/>
      <c r="IQ44" s="350"/>
      <c r="IR44" s="350"/>
      <c r="IS44" s="350"/>
      <c r="IT44" s="350"/>
      <c r="IU44" s="350"/>
      <c r="IV44" s="350"/>
    </row>
    <row r="45" spans="1:256" ht="15.75">
      <c r="A45" s="525" t="str">
        <f>+$ID$6</f>
        <v>INSTR.IV-C</v>
      </c>
      <c r="B45" s="535"/>
      <c r="C45" s="527">
        <f>+IF($E$1=2004,$IJ$6*$IL$2,IF($E$1=2005,$IO$6*$IQ$2,IF($E$1=2003,$IE$6*$IG$2,0)))</f>
        <v>755487</v>
      </c>
      <c r="D45" s="527">
        <f t="shared" si="42"/>
        <v>0</v>
      </c>
      <c r="E45" s="528">
        <f t="shared" si="60"/>
        <v>0</v>
      </c>
      <c r="F45" s="529">
        <f t="shared" si="61"/>
        <v>0</v>
      </c>
      <c r="G45" s="527">
        <f t="shared" si="62"/>
        <v>0</v>
      </c>
      <c r="H45" s="528">
        <f t="shared" si="43"/>
        <v>0</v>
      </c>
      <c r="I45" s="527">
        <f t="shared" si="63"/>
        <v>0</v>
      </c>
      <c r="J45" s="527">
        <f t="shared" si="64"/>
        <v>0</v>
      </c>
      <c r="K45" s="497">
        <f t="shared" si="65"/>
        <v>0</v>
      </c>
      <c r="L45" s="527">
        <f t="shared" si="66"/>
        <v>0</v>
      </c>
      <c r="M45" s="527">
        <f t="shared" si="67"/>
        <v>0</v>
      </c>
      <c r="N45" s="527">
        <f t="shared" si="68"/>
        <v>0</v>
      </c>
      <c r="O45" s="527">
        <f t="shared" si="69"/>
        <v>0</v>
      </c>
      <c r="P45" s="527">
        <f t="shared" si="70"/>
        <v>0</v>
      </c>
      <c r="Q45" s="498">
        <f t="shared" si="71"/>
        <v>0</v>
      </c>
      <c r="R45" s="503">
        <f t="shared" si="72"/>
        <v>0</v>
      </c>
      <c r="S45" s="532">
        <f t="shared" si="73"/>
        <v>0</v>
      </c>
      <c r="T45" s="531">
        <f t="shared" si="74"/>
        <v>0</v>
      </c>
      <c r="U45" s="498">
        <f t="shared" si="75"/>
        <v>0</v>
      </c>
      <c r="V45" s="500">
        <f t="shared" si="92"/>
        <v>0</v>
      </c>
      <c r="W45" s="534">
        <f t="shared" si="44"/>
        <v>0</v>
      </c>
      <c r="X45" s="501">
        <f>+W45+U45</f>
        <v>0</v>
      </c>
      <c r="Y45" s="502">
        <f t="shared" si="76"/>
        <v>0</v>
      </c>
      <c r="Z45" s="235"/>
      <c r="AA45" s="522">
        <f t="shared" si="77"/>
        <v>0</v>
      </c>
      <c r="AB45" s="237"/>
      <c r="AC45" s="522">
        <f t="shared" si="78"/>
        <v>0</v>
      </c>
      <c r="AD45" s="732"/>
      <c r="AE45" s="522">
        <f t="shared" si="79"/>
        <v>0</v>
      </c>
      <c r="AF45" s="233"/>
      <c r="AG45" s="522">
        <f t="shared" si="80"/>
        <v>0</v>
      </c>
      <c r="AH45" s="732"/>
      <c r="AI45" s="522">
        <f t="shared" si="81"/>
        <v>0</v>
      </c>
      <c r="AJ45" s="732"/>
      <c r="AK45" s="522">
        <f t="shared" si="82"/>
        <v>0</v>
      </c>
      <c r="AL45" s="374"/>
      <c r="AM45" s="522">
        <f t="shared" si="83"/>
        <v>0</v>
      </c>
      <c r="AN45" s="732"/>
      <c r="AO45" s="522">
        <f t="shared" si="84"/>
        <v>0</v>
      </c>
      <c r="AP45" s="374"/>
      <c r="AQ45" s="522">
        <f t="shared" si="85"/>
        <v>0</v>
      </c>
      <c r="AR45" s="374"/>
      <c r="AS45" s="522">
        <f t="shared" si="86"/>
        <v>0</v>
      </c>
      <c r="AT45" s="374"/>
      <c r="AU45" s="522">
        <f t="shared" si="87"/>
        <v>0</v>
      </c>
      <c r="AV45" s="382">
        <f t="shared" si="88"/>
        <v>0</v>
      </c>
      <c r="AW45" s="383">
        <f t="shared" si="89"/>
        <v>0</v>
      </c>
      <c r="AX45" s="88"/>
      <c r="AY45" s="506">
        <f t="shared" si="45"/>
        <v>0</v>
      </c>
      <c r="AZ45" s="48"/>
      <c r="BA45" s="506">
        <f t="shared" si="46"/>
        <v>0</v>
      </c>
      <c r="BB45" s="48"/>
      <c r="BC45" s="506">
        <f t="shared" si="47"/>
        <v>0</v>
      </c>
      <c r="BD45" s="48"/>
      <c r="BE45" s="506">
        <f t="shared" si="48"/>
        <v>0</v>
      </c>
      <c r="BF45" s="48"/>
      <c r="BG45" s="508">
        <f t="shared" si="49"/>
        <v>0</v>
      </c>
      <c r="BH45" s="500">
        <f t="shared" si="50"/>
        <v>0</v>
      </c>
      <c r="BI45" s="500">
        <f t="shared" si="51"/>
        <v>0</v>
      </c>
      <c r="BJ45" s="48"/>
      <c r="BK45" s="506">
        <f t="shared" si="52"/>
        <v>0</v>
      </c>
      <c r="BL45" s="48"/>
      <c r="BM45" s="506">
        <f t="shared" si="53"/>
        <v>0</v>
      </c>
      <c r="BN45" s="48"/>
      <c r="BO45" s="506">
        <f t="shared" si="54"/>
        <v>0</v>
      </c>
      <c r="BP45" s="48"/>
      <c r="BQ45" s="506">
        <f t="shared" si="55"/>
        <v>0</v>
      </c>
      <c r="BR45" s="48"/>
      <c r="BS45" s="506">
        <f t="shared" si="56"/>
        <v>0</v>
      </c>
      <c r="BT45" s="48"/>
      <c r="BU45" s="508">
        <f t="shared" si="57"/>
        <v>0</v>
      </c>
      <c r="BV45" s="500">
        <f t="shared" si="90"/>
        <v>0</v>
      </c>
      <c r="BW45" s="500">
        <f t="shared" si="91"/>
        <v>0</v>
      </c>
      <c r="BX45" s="509">
        <f t="shared" si="58"/>
        <v>0</v>
      </c>
      <c r="BY45" s="509">
        <f t="shared" si="59"/>
        <v>0</v>
      </c>
      <c r="HZ45" s="737"/>
      <c r="IA45" s="737"/>
      <c r="IB45" s="737"/>
      <c r="IC45" s="737"/>
      <c r="ID45" s="350"/>
      <c r="IE45" s="350"/>
      <c r="IF45" s="350"/>
      <c r="IG45" s="350"/>
      <c r="IH45" s="350"/>
      <c r="II45" s="350"/>
      <c r="IJ45" s="348"/>
      <c r="IK45" s="348"/>
      <c r="IL45" s="611"/>
      <c r="IM45" s="612"/>
      <c r="IN45" s="612"/>
      <c r="IO45" s="613"/>
      <c r="IP45" s="614"/>
      <c r="IQ45" s="350"/>
      <c r="IR45" s="350"/>
      <c r="IS45" s="350"/>
      <c r="IT45" s="350"/>
      <c r="IU45" s="350"/>
      <c r="IV45" s="350"/>
    </row>
    <row r="46" spans="1:256" ht="15.75">
      <c r="A46" s="525" t="str">
        <f>+$ID$7</f>
        <v>INSTR.III-B</v>
      </c>
      <c r="B46" s="535"/>
      <c r="C46" s="527">
        <f>+IF($E$1=2004,$IJ$7*$IL$2,IF($E$1=2005,$IO$7*$IQ$2,IF($E$1=2003,$IE$7*$IG$2,0)))</f>
        <v>802486</v>
      </c>
      <c r="D46" s="527">
        <f t="shared" si="42"/>
        <v>0</v>
      </c>
      <c r="E46" s="528">
        <f t="shared" si="60"/>
        <v>0</v>
      </c>
      <c r="F46" s="529">
        <f t="shared" si="61"/>
        <v>0</v>
      </c>
      <c r="G46" s="527">
        <f t="shared" si="62"/>
        <v>0</v>
      </c>
      <c r="H46" s="528">
        <f t="shared" si="43"/>
        <v>0</v>
      </c>
      <c r="I46" s="527">
        <f t="shared" si="63"/>
        <v>0</v>
      </c>
      <c r="J46" s="527">
        <f t="shared" si="64"/>
        <v>0</v>
      </c>
      <c r="K46" s="497">
        <f t="shared" si="65"/>
        <v>0</v>
      </c>
      <c r="L46" s="527">
        <f t="shared" si="66"/>
        <v>0</v>
      </c>
      <c r="M46" s="527">
        <f t="shared" si="67"/>
        <v>0</v>
      </c>
      <c r="N46" s="527">
        <f t="shared" si="68"/>
        <v>0</v>
      </c>
      <c r="O46" s="527">
        <f t="shared" si="69"/>
        <v>0</v>
      </c>
      <c r="P46" s="527">
        <f t="shared" si="70"/>
        <v>0</v>
      </c>
      <c r="Q46" s="498">
        <f t="shared" si="71"/>
        <v>0</v>
      </c>
      <c r="R46" s="503">
        <f t="shared" si="72"/>
        <v>0</v>
      </c>
      <c r="S46" s="532">
        <f t="shared" si="73"/>
        <v>0</v>
      </c>
      <c r="T46" s="531">
        <f t="shared" si="74"/>
        <v>0</v>
      </c>
      <c r="U46" s="498">
        <f t="shared" si="75"/>
        <v>0</v>
      </c>
      <c r="V46" s="500">
        <f t="shared" si="92"/>
        <v>0</v>
      </c>
      <c r="W46" s="534">
        <f t="shared" si="44"/>
        <v>0</v>
      </c>
      <c r="X46" s="501">
        <f>+W46+U46</f>
        <v>0</v>
      </c>
      <c r="Y46" s="502">
        <f t="shared" si="76"/>
        <v>0</v>
      </c>
      <c r="Z46" s="235"/>
      <c r="AA46" s="522">
        <f t="shared" si="77"/>
        <v>0</v>
      </c>
      <c r="AB46" s="237"/>
      <c r="AC46" s="522">
        <f t="shared" si="78"/>
        <v>0</v>
      </c>
      <c r="AD46" s="732"/>
      <c r="AE46" s="522">
        <f t="shared" si="79"/>
        <v>0</v>
      </c>
      <c r="AF46" s="233"/>
      <c r="AG46" s="522">
        <f t="shared" si="80"/>
        <v>0</v>
      </c>
      <c r="AH46" s="732"/>
      <c r="AI46" s="522">
        <f t="shared" si="81"/>
        <v>0</v>
      </c>
      <c r="AJ46" s="732"/>
      <c r="AK46" s="522">
        <f t="shared" si="82"/>
        <v>0</v>
      </c>
      <c r="AL46" s="374"/>
      <c r="AM46" s="522">
        <f t="shared" si="83"/>
        <v>0</v>
      </c>
      <c r="AN46" s="732"/>
      <c r="AO46" s="522">
        <f t="shared" si="84"/>
        <v>0</v>
      </c>
      <c r="AP46" s="374"/>
      <c r="AQ46" s="522">
        <f t="shared" si="85"/>
        <v>0</v>
      </c>
      <c r="AR46" s="374"/>
      <c r="AS46" s="522">
        <f t="shared" si="86"/>
        <v>0</v>
      </c>
      <c r="AT46" s="374"/>
      <c r="AU46" s="522">
        <f t="shared" si="87"/>
        <v>0</v>
      </c>
      <c r="AV46" s="382">
        <f t="shared" si="88"/>
        <v>0</v>
      </c>
      <c r="AW46" s="383">
        <f t="shared" si="89"/>
        <v>0</v>
      </c>
      <c r="AX46" s="88"/>
      <c r="AY46" s="506">
        <f t="shared" si="45"/>
        <v>0</v>
      </c>
      <c r="AZ46" s="48"/>
      <c r="BA46" s="506">
        <f t="shared" si="46"/>
        <v>0</v>
      </c>
      <c r="BB46" s="48"/>
      <c r="BC46" s="506">
        <f t="shared" si="47"/>
        <v>0</v>
      </c>
      <c r="BD46" s="48"/>
      <c r="BE46" s="506">
        <f t="shared" si="48"/>
        <v>0</v>
      </c>
      <c r="BF46" s="48"/>
      <c r="BG46" s="508">
        <f t="shared" si="49"/>
        <v>0</v>
      </c>
      <c r="BH46" s="500">
        <f t="shared" si="50"/>
        <v>0</v>
      </c>
      <c r="BI46" s="500">
        <f t="shared" si="51"/>
        <v>0</v>
      </c>
      <c r="BJ46" s="48"/>
      <c r="BK46" s="506">
        <f t="shared" si="52"/>
        <v>0</v>
      </c>
      <c r="BL46" s="48"/>
      <c r="BM46" s="506">
        <f t="shared" si="53"/>
        <v>0</v>
      </c>
      <c r="BN46" s="48"/>
      <c r="BO46" s="506">
        <f t="shared" si="54"/>
        <v>0</v>
      </c>
      <c r="BP46" s="48"/>
      <c r="BQ46" s="506">
        <f t="shared" si="55"/>
        <v>0</v>
      </c>
      <c r="BR46" s="48"/>
      <c r="BS46" s="506">
        <f t="shared" si="56"/>
        <v>0</v>
      </c>
      <c r="BT46" s="48"/>
      <c r="BU46" s="508">
        <f t="shared" si="57"/>
        <v>0</v>
      </c>
      <c r="BV46" s="500">
        <f t="shared" si="90"/>
        <v>0</v>
      </c>
      <c r="BW46" s="500">
        <f t="shared" si="91"/>
        <v>0</v>
      </c>
      <c r="BX46" s="509">
        <f t="shared" si="58"/>
        <v>0</v>
      </c>
      <c r="BY46" s="509">
        <f t="shared" si="59"/>
        <v>0</v>
      </c>
      <c r="HZ46" s="737"/>
      <c r="IA46" s="737"/>
      <c r="IB46" s="737"/>
      <c r="IC46" s="737"/>
      <c r="ID46" s="350"/>
      <c r="IE46" s="350"/>
      <c r="IF46" s="350"/>
      <c r="IG46" s="350"/>
      <c r="IH46" s="350"/>
      <c r="II46" s="350"/>
      <c r="IJ46" s="348"/>
      <c r="IK46" s="348"/>
      <c r="IL46" s="611"/>
      <c r="IM46" s="612"/>
      <c r="IN46" s="612"/>
      <c r="IO46" s="613"/>
      <c r="IP46" s="614"/>
      <c r="IQ46" s="350"/>
      <c r="IR46" s="350"/>
      <c r="IS46" s="350"/>
      <c r="IT46" s="350"/>
      <c r="IU46" s="350"/>
      <c r="IV46" s="350"/>
    </row>
    <row r="47" spans="1:256" ht="15.75">
      <c r="A47" s="525" t="str">
        <f>+$ID$8</f>
        <v>INSTR.I-II-A</v>
      </c>
      <c r="B47" s="535"/>
      <c r="C47" s="527">
        <f>+IF($E$1=2004,$IJ$8*$IL$2,IF($E$1=2005,$IO$8*$IQ$2,IF($E$1=2003,$IE$8*$IG$2,0)))</f>
        <v>933335</v>
      </c>
      <c r="D47" s="527">
        <f t="shared" si="42"/>
        <v>0</v>
      </c>
      <c r="E47" s="528">
        <f t="shared" si="60"/>
        <v>0</v>
      </c>
      <c r="F47" s="529">
        <f t="shared" si="61"/>
        <v>0</v>
      </c>
      <c r="G47" s="527">
        <f t="shared" si="62"/>
        <v>0</v>
      </c>
      <c r="H47" s="528">
        <f t="shared" si="43"/>
        <v>0</v>
      </c>
      <c r="I47" s="527">
        <f t="shared" si="63"/>
        <v>0</v>
      </c>
      <c r="J47" s="527">
        <f t="shared" si="64"/>
        <v>0</v>
      </c>
      <c r="K47" s="497">
        <f t="shared" si="65"/>
        <v>0</v>
      </c>
      <c r="L47" s="527">
        <f t="shared" si="66"/>
        <v>0</v>
      </c>
      <c r="M47" s="527">
        <f t="shared" si="67"/>
        <v>0</v>
      </c>
      <c r="N47" s="527">
        <f t="shared" si="68"/>
        <v>0</v>
      </c>
      <c r="O47" s="527">
        <f t="shared" si="69"/>
        <v>0</v>
      </c>
      <c r="P47" s="527">
        <f t="shared" si="70"/>
        <v>0</v>
      </c>
      <c r="Q47" s="498">
        <f t="shared" si="71"/>
        <v>0</v>
      </c>
      <c r="R47" s="503">
        <f t="shared" si="72"/>
        <v>0</v>
      </c>
      <c r="S47" s="532">
        <f t="shared" si="73"/>
        <v>0</v>
      </c>
      <c r="T47" s="531">
        <f t="shared" si="74"/>
        <v>0</v>
      </c>
      <c r="U47" s="498">
        <f t="shared" si="75"/>
        <v>0</v>
      </c>
      <c r="V47" s="500">
        <f t="shared" si="92"/>
        <v>0</v>
      </c>
      <c r="W47" s="534">
        <f t="shared" si="44"/>
        <v>0</v>
      </c>
      <c r="X47" s="501">
        <f aca="true" t="shared" si="93" ref="X47:X63">+W47+U47</f>
        <v>0</v>
      </c>
      <c r="Y47" s="502">
        <f t="shared" si="76"/>
        <v>0</v>
      </c>
      <c r="Z47" s="235"/>
      <c r="AA47" s="522">
        <f t="shared" si="77"/>
        <v>0</v>
      </c>
      <c r="AB47" s="237"/>
      <c r="AC47" s="522">
        <f t="shared" si="78"/>
        <v>0</v>
      </c>
      <c r="AD47" s="732"/>
      <c r="AE47" s="522">
        <f t="shared" si="79"/>
        <v>0</v>
      </c>
      <c r="AF47" s="233"/>
      <c r="AG47" s="522">
        <f t="shared" si="80"/>
        <v>0</v>
      </c>
      <c r="AH47" s="732"/>
      <c r="AI47" s="522">
        <f t="shared" si="81"/>
        <v>0</v>
      </c>
      <c r="AJ47" s="732"/>
      <c r="AK47" s="522">
        <f t="shared" si="82"/>
        <v>0</v>
      </c>
      <c r="AL47" s="374"/>
      <c r="AM47" s="522">
        <f t="shared" si="83"/>
        <v>0</v>
      </c>
      <c r="AN47" s="732"/>
      <c r="AO47" s="522">
        <f t="shared" si="84"/>
        <v>0</v>
      </c>
      <c r="AP47" s="374"/>
      <c r="AQ47" s="522">
        <f t="shared" si="85"/>
        <v>0</v>
      </c>
      <c r="AR47" s="374"/>
      <c r="AS47" s="522">
        <f t="shared" si="86"/>
        <v>0</v>
      </c>
      <c r="AT47" s="374"/>
      <c r="AU47" s="522">
        <f t="shared" si="87"/>
        <v>0</v>
      </c>
      <c r="AV47" s="382">
        <f t="shared" si="88"/>
        <v>0</v>
      </c>
      <c r="AW47" s="383">
        <f t="shared" si="89"/>
        <v>0</v>
      </c>
      <c r="AX47" s="88"/>
      <c r="AY47" s="506">
        <f t="shared" si="45"/>
        <v>0</v>
      </c>
      <c r="AZ47" s="48"/>
      <c r="BA47" s="506">
        <f t="shared" si="46"/>
        <v>0</v>
      </c>
      <c r="BB47" s="48"/>
      <c r="BC47" s="506">
        <f t="shared" si="47"/>
        <v>0</v>
      </c>
      <c r="BD47" s="48"/>
      <c r="BE47" s="506">
        <f t="shared" si="48"/>
        <v>0</v>
      </c>
      <c r="BF47" s="48"/>
      <c r="BG47" s="508">
        <f t="shared" si="49"/>
        <v>0</v>
      </c>
      <c r="BH47" s="500">
        <f t="shared" si="50"/>
        <v>0</v>
      </c>
      <c r="BI47" s="500">
        <f t="shared" si="51"/>
        <v>0</v>
      </c>
      <c r="BJ47" s="48"/>
      <c r="BK47" s="506">
        <f t="shared" si="52"/>
        <v>0</v>
      </c>
      <c r="BL47" s="48"/>
      <c r="BM47" s="506">
        <f t="shared" si="53"/>
        <v>0</v>
      </c>
      <c r="BN47" s="48"/>
      <c r="BO47" s="506">
        <f t="shared" si="54"/>
        <v>0</v>
      </c>
      <c r="BP47" s="48"/>
      <c r="BQ47" s="506">
        <f t="shared" si="55"/>
        <v>0</v>
      </c>
      <c r="BR47" s="48"/>
      <c r="BS47" s="506">
        <f t="shared" si="56"/>
        <v>0</v>
      </c>
      <c r="BT47" s="48"/>
      <c r="BU47" s="508">
        <f t="shared" si="57"/>
        <v>0</v>
      </c>
      <c r="BV47" s="500">
        <f t="shared" si="90"/>
        <v>0</v>
      </c>
      <c r="BW47" s="500">
        <f t="shared" si="91"/>
        <v>0</v>
      </c>
      <c r="BX47" s="509">
        <f t="shared" si="58"/>
        <v>0</v>
      </c>
      <c r="BY47" s="509">
        <f t="shared" si="59"/>
        <v>0</v>
      </c>
      <c r="HZ47" s="737"/>
      <c r="IA47" s="737"/>
      <c r="IB47" s="737"/>
      <c r="IC47" s="737"/>
      <c r="ID47" s="350"/>
      <c r="IE47" s="350"/>
      <c r="IF47" s="350"/>
      <c r="IG47" s="350"/>
      <c r="IH47" s="350"/>
      <c r="II47" s="350"/>
      <c r="IJ47" s="348"/>
      <c r="IK47" s="348"/>
      <c r="IL47" s="611"/>
      <c r="IM47" s="612"/>
      <c r="IN47" s="612"/>
      <c r="IO47" s="613"/>
      <c r="IP47" s="614"/>
      <c r="IQ47" s="350"/>
      <c r="IR47" s="350"/>
      <c r="IS47" s="350"/>
      <c r="IT47" s="350"/>
      <c r="IU47" s="350"/>
      <c r="IV47" s="350"/>
    </row>
    <row r="48" spans="1:256" ht="15.75">
      <c r="A48" s="525" t="str">
        <f>+$ID$9</f>
        <v>A</v>
      </c>
      <c r="B48" s="535"/>
      <c r="C48" s="527">
        <f>+IF($E$1=2004,$IJ$9*$IL$2,IF($E$1=2005,$IO$9*$IQ$2,IF($E$1=2003,$IE$9*$IG$2,0)))</f>
        <v>452915</v>
      </c>
      <c r="D48" s="527">
        <f t="shared" si="42"/>
        <v>0</v>
      </c>
      <c r="E48" s="528">
        <f t="shared" si="60"/>
        <v>0</v>
      </c>
      <c r="F48" s="529">
        <f t="shared" si="61"/>
        <v>0</v>
      </c>
      <c r="G48" s="527">
        <f t="shared" si="62"/>
        <v>0</v>
      </c>
      <c r="H48" s="528">
        <f t="shared" si="43"/>
        <v>0</v>
      </c>
      <c r="I48" s="527">
        <f t="shared" si="63"/>
        <v>0</v>
      </c>
      <c r="J48" s="527">
        <f t="shared" si="64"/>
        <v>0</v>
      </c>
      <c r="K48" s="497">
        <f t="shared" si="65"/>
        <v>0</v>
      </c>
      <c r="L48" s="527">
        <f t="shared" si="66"/>
        <v>0</v>
      </c>
      <c r="M48" s="527">
        <f t="shared" si="67"/>
        <v>0</v>
      </c>
      <c r="N48" s="527">
        <f t="shared" si="68"/>
        <v>0</v>
      </c>
      <c r="O48" s="527">
        <f t="shared" si="69"/>
        <v>0</v>
      </c>
      <c r="P48" s="527">
        <f t="shared" si="70"/>
        <v>0</v>
      </c>
      <c r="Q48" s="498">
        <f t="shared" si="71"/>
        <v>0</v>
      </c>
      <c r="R48" s="503">
        <f t="shared" si="72"/>
        <v>0</v>
      </c>
      <c r="S48" s="532">
        <f t="shared" si="73"/>
        <v>0</v>
      </c>
      <c r="T48" s="531">
        <f t="shared" si="74"/>
        <v>0</v>
      </c>
      <c r="U48" s="498">
        <f t="shared" si="75"/>
        <v>0</v>
      </c>
      <c r="V48" s="500">
        <f t="shared" si="92"/>
        <v>0</v>
      </c>
      <c r="W48" s="534">
        <f t="shared" si="44"/>
        <v>0</v>
      </c>
      <c r="X48" s="501">
        <f t="shared" si="93"/>
        <v>0</v>
      </c>
      <c r="Y48" s="502">
        <f t="shared" si="76"/>
        <v>0</v>
      </c>
      <c r="Z48" s="235"/>
      <c r="AA48" s="522">
        <f t="shared" si="77"/>
        <v>0</v>
      </c>
      <c r="AB48" s="237"/>
      <c r="AC48" s="522">
        <f t="shared" si="78"/>
        <v>0</v>
      </c>
      <c r="AD48" s="732"/>
      <c r="AE48" s="522">
        <f t="shared" si="79"/>
        <v>0</v>
      </c>
      <c r="AF48" s="233"/>
      <c r="AG48" s="522">
        <f t="shared" si="80"/>
        <v>0</v>
      </c>
      <c r="AH48" s="732"/>
      <c r="AI48" s="522">
        <f t="shared" si="81"/>
        <v>0</v>
      </c>
      <c r="AJ48" s="732"/>
      <c r="AK48" s="522">
        <f t="shared" si="82"/>
        <v>0</v>
      </c>
      <c r="AL48" s="374"/>
      <c r="AM48" s="522">
        <f t="shared" si="83"/>
        <v>0</v>
      </c>
      <c r="AN48" s="732"/>
      <c r="AO48" s="522">
        <f t="shared" si="84"/>
        <v>0</v>
      </c>
      <c r="AP48" s="374"/>
      <c r="AQ48" s="522">
        <f t="shared" si="85"/>
        <v>0</v>
      </c>
      <c r="AR48" s="374"/>
      <c r="AS48" s="522">
        <f t="shared" si="86"/>
        <v>0</v>
      </c>
      <c r="AT48" s="374"/>
      <c r="AU48" s="522">
        <f t="shared" si="87"/>
        <v>0</v>
      </c>
      <c r="AV48" s="382">
        <f t="shared" si="88"/>
        <v>0</v>
      </c>
      <c r="AW48" s="383">
        <f t="shared" si="89"/>
        <v>0</v>
      </c>
      <c r="AX48" s="88"/>
      <c r="AY48" s="506">
        <f t="shared" si="45"/>
        <v>0</v>
      </c>
      <c r="AZ48" s="48"/>
      <c r="BA48" s="506">
        <f t="shared" si="46"/>
        <v>0</v>
      </c>
      <c r="BB48" s="48"/>
      <c r="BC48" s="506">
        <f t="shared" si="47"/>
        <v>0</v>
      </c>
      <c r="BD48" s="48"/>
      <c r="BE48" s="506">
        <f t="shared" si="48"/>
        <v>0</v>
      </c>
      <c r="BF48" s="48"/>
      <c r="BG48" s="508">
        <f t="shared" si="49"/>
        <v>0</v>
      </c>
      <c r="BH48" s="500">
        <f t="shared" si="50"/>
        <v>0</v>
      </c>
      <c r="BI48" s="500">
        <f t="shared" si="51"/>
        <v>0</v>
      </c>
      <c r="BJ48" s="48"/>
      <c r="BK48" s="506">
        <f t="shared" si="52"/>
        <v>0</v>
      </c>
      <c r="BL48" s="48"/>
      <c r="BM48" s="506">
        <f t="shared" si="53"/>
        <v>0</v>
      </c>
      <c r="BN48" s="48"/>
      <c r="BO48" s="506">
        <f t="shared" si="54"/>
        <v>0</v>
      </c>
      <c r="BP48" s="48"/>
      <c r="BQ48" s="506">
        <f t="shared" si="55"/>
        <v>0</v>
      </c>
      <c r="BR48" s="48"/>
      <c r="BS48" s="506">
        <f t="shared" si="56"/>
        <v>0</v>
      </c>
      <c r="BT48" s="48"/>
      <c r="BU48" s="508">
        <f t="shared" si="57"/>
        <v>0</v>
      </c>
      <c r="BV48" s="500">
        <f t="shared" si="90"/>
        <v>0</v>
      </c>
      <c r="BW48" s="500">
        <f t="shared" si="91"/>
        <v>0</v>
      </c>
      <c r="BX48" s="509">
        <f t="shared" si="58"/>
        <v>0</v>
      </c>
      <c r="BY48" s="509">
        <f t="shared" si="59"/>
        <v>0</v>
      </c>
      <c r="HZ48" s="737"/>
      <c r="IA48" s="737"/>
      <c r="IB48" s="737"/>
      <c r="IC48" s="737"/>
      <c r="ID48" s="350"/>
      <c r="IE48" s="350"/>
      <c r="IF48" s="350"/>
      <c r="IG48" s="350"/>
      <c r="IH48" s="350"/>
      <c r="II48" s="350"/>
      <c r="IJ48" s="348"/>
      <c r="IK48" s="348"/>
      <c r="IL48" s="611"/>
      <c r="IM48" s="612"/>
      <c r="IN48" s="612"/>
      <c r="IO48" s="613"/>
      <c r="IP48" s="614"/>
      <c r="IQ48" s="350"/>
      <c r="IR48" s="350"/>
      <c r="IS48" s="350"/>
      <c r="IT48" s="350"/>
      <c r="IU48" s="350"/>
      <c r="IV48" s="350"/>
    </row>
    <row r="49" spans="1:256" ht="15.75">
      <c r="A49" s="525" t="str">
        <f>+$ID$10</f>
        <v>B</v>
      </c>
      <c r="B49" s="535"/>
      <c r="C49" s="527">
        <f>+IF($E$1=2004,$IJ$10*$IL$2,IF($E$1=2005,$IO$10*$IQ$2,IF($E$1=2003,$IE$10*$IG$2,0)))</f>
        <v>501731</v>
      </c>
      <c r="D49" s="527">
        <f t="shared" si="42"/>
        <v>0</v>
      </c>
      <c r="E49" s="528">
        <f t="shared" si="60"/>
        <v>0</v>
      </c>
      <c r="F49" s="529">
        <f t="shared" si="61"/>
        <v>0</v>
      </c>
      <c r="G49" s="527">
        <f t="shared" si="62"/>
        <v>0</v>
      </c>
      <c r="H49" s="528">
        <f t="shared" si="43"/>
        <v>0</v>
      </c>
      <c r="I49" s="527">
        <f t="shared" si="63"/>
        <v>0</v>
      </c>
      <c r="J49" s="527">
        <f t="shared" si="64"/>
        <v>0</v>
      </c>
      <c r="K49" s="497">
        <f t="shared" si="65"/>
        <v>0</v>
      </c>
      <c r="L49" s="527">
        <f t="shared" si="66"/>
        <v>0</v>
      </c>
      <c r="M49" s="527">
        <f t="shared" si="67"/>
        <v>0</v>
      </c>
      <c r="N49" s="527">
        <f t="shared" si="68"/>
        <v>0</v>
      </c>
      <c r="O49" s="527">
        <f t="shared" si="69"/>
        <v>0</v>
      </c>
      <c r="P49" s="527">
        <f t="shared" si="70"/>
        <v>0</v>
      </c>
      <c r="Q49" s="498">
        <f t="shared" si="71"/>
        <v>0</v>
      </c>
      <c r="R49" s="503">
        <f t="shared" si="72"/>
        <v>0</v>
      </c>
      <c r="S49" s="532">
        <f t="shared" si="73"/>
        <v>0</v>
      </c>
      <c r="T49" s="531">
        <f t="shared" si="74"/>
        <v>0</v>
      </c>
      <c r="U49" s="498">
        <f t="shared" si="75"/>
        <v>0</v>
      </c>
      <c r="V49" s="500">
        <f t="shared" si="92"/>
        <v>0</v>
      </c>
      <c r="W49" s="534">
        <f t="shared" si="44"/>
        <v>0</v>
      </c>
      <c r="X49" s="501">
        <f t="shared" si="93"/>
        <v>0</v>
      </c>
      <c r="Y49" s="502">
        <f t="shared" si="76"/>
        <v>0</v>
      </c>
      <c r="Z49" s="235"/>
      <c r="AA49" s="522">
        <f t="shared" si="77"/>
        <v>0</v>
      </c>
      <c r="AB49" s="237"/>
      <c r="AC49" s="522">
        <f t="shared" si="78"/>
        <v>0</v>
      </c>
      <c r="AD49" s="732"/>
      <c r="AE49" s="522">
        <f t="shared" si="79"/>
        <v>0</v>
      </c>
      <c r="AF49" s="233"/>
      <c r="AG49" s="522">
        <f t="shared" si="80"/>
        <v>0</v>
      </c>
      <c r="AH49" s="732"/>
      <c r="AI49" s="522">
        <f t="shared" si="81"/>
        <v>0</v>
      </c>
      <c r="AJ49" s="732"/>
      <c r="AK49" s="522">
        <f t="shared" si="82"/>
        <v>0</v>
      </c>
      <c r="AL49" s="374"/>
      <c r="AM49" s="522">
        <f t="shared" si="83"/>
        <v>0</v>
      </c>
      <c r="AN49" s="732"/>
      <c r="AO49" s="522">
        <f t="shared" si="84"/>
        <v>0</v>
      </c>
      <c r="AP49" s="374"/>
      <c r="AQ49" s="522">
        <f t="shared" si="85"/>
        <v>0</v>
      </c>
      <c r="AR49" s="374"/>
      <c r="AS49" s="522">
        <f t="shared" si="86"/>
        <v>0</v>
      </c>
      <c r="AT49" s="374"/>
      <c r="AU49" s="522">
        <f t="shared" si="87"/>
        <v>0</v>
      </c>
      <c r="AV49" s="382">
        <f t="shared" si="88"/>
        <v>0</v>
      </c>
      <c r="AW49" s="383">
        <f t="shared" si="89"/>
        <v>0</v>
      </c>
      <c r="AX49" s="88"/>
      <c r="AY49" s="506">
        <f t="shared" si="45"/>
        <v>0</v>
      </c>
      <c r="AZ49" s="48"/>
      <c r="BA49" s="506">
        <f t="shared" si="46"/>
        <v>0</v>
      </c>
      <c r="BB49" s="48"/>
      <c r="BC49" s="506">
        <f t="shared" si="47"/>
        <v>0</v>
      </c>
      <c r="BD49" s="48"/>
      <c r="BE49" s="506">
        <f t="shared" si="48"/>
        <v>0</v>
      </c>
      <c r="BF49" s="48"/>
      <c r="BG49" s="508">
        <f t="shared" si="49"/>
        <v>0</v>
      </c>
      <c r="BH49" s="500">
        <f t="shared" si="50"/>
        <v>0</v>
      </c>
      <c r="BI49" s="500">
        <f t="shared" si="51"/>
        <v>0</v>
      </c>
      <c r="BJ49" s="48"/>
      <c r="BK49" s="506">
        <f t="shared" si="52"/>
        <v>0</v>
      </c>
      <c r="BL49" s="48"/>
      <c r="BM49" s="506">
        <f t="shared" si="53"/>
        <v>0</v>
      </c>
      <c r="BN49" s="48"/>
      <c r="BO49" s="506">
        <f t="shared" si="54"/>
        <v>0</v>
      </c>
      <c r="BP49" s="48"/>
      <c r="BQ49" s="506">
        <f t="shared" si="55"/>
        <v>0</v>
      </c>
      <c r="BR49" s="48"/>
      <c r="BS49" s="506">
        <f t="shared" si="56"/>
        <v>0</v>
      </c>
      <c r="BT49" s="48"/>
      <c r="BU49" s="508">
        <f t="shared" si="57"/>
        <v>0</v>
      </c>
      <c r="BV49" s="500">
        <f t="shared" si="90"/>
        <v>0</v>
      </c>
      <c r="BW49" s="500">
        <f t="shared" si="91"/>
        <v>0</v>
      </c>
      <c r="BX49" s="509">
        <f t="shared" si="58"/>
        <v>0</v>
      </c>
      <c r="BY49" s="509">
        <f t="shared" si="59"/>
        <v>0</v>
      </c>
      <c r="HZ49" s="737"/>
      <c r="IA49" s="737"/>
      <c r="IB49" s="737"/>
      <c r="IC49" s="737"/>
      <c r="ID49" s="350"/>
      <c r="IE49" s="350"/>
      <c r="IF49" s="350"/>
      <c r="IG49" s="350"/>
      <c r="IH49" s="350"/>
      <c r="II49" s="350"/>
      <c r="IJ49" s="348"/>
      <c r="IK49" s="348"/>
      <c r="IL49" s="611"/>
      <c r="IM49" s="612"/>
      <c r="IN49" s="612"/>
      <c r="IO49" s="613"/>
      <c r="IP49" s="614"/>
      <c r="IQ49" s="350"/>
      <c r="IR49" s="350"/>
      <c r="IS49" s="350"/>
      <c r="IT49" s="350"/>
      <c r="IU49" s="350"/>
      <c r="IV49" s="350"/>
    </row>
    <row r="50" spans="1:256" ht="15.75">
      <c r="A50" s="525" t="str">
        <f>+$ID$11</f>
        <v>01</v>
      </c>
      <c r="B50" s="535"/>
      <c r="C50" s="527">
        <f>+IF($E$1=2004,$IJ$11*$IL$2,IF($E$1=2005,$IO$11*$IQ$2,IF($E$1=2003,$IE$11*$IG$2,0)))</f>
        <v>562289</v>
      </c>
      <c r="D50" s="527">
        <f t="shared" si="42"/>
        <v>0</v>
      </c>
      <c r="E50" s="528">
        <f t="shared" si="60"/>
        <v>0</v>
      </c>
      <c r="F50" s="529">
        <f t="shared" si="61"/>
        <v>0</v>
      </c>
      <c r="G50" s="527">
        <f t="shared" si="62"/>
        <v>0</v>
      </c>
      <c r="H50" s="528">
        <f t="shared" si="43"/>
        <v>0</v>
      </c>
      <c r="I50" s="527">
        <f t="shared" si="63"/>
        <v>0</v>
      </c>
      <c r="J50" s="527">
        <f t="shared" si="64"/>
        <v>0</v>
      </c>
      <c r="K50" s="497">
        <f t="shared" si="65"/>
        <v>0</v>
      </c>
      <c r="L50" s="527">
        <f t="shared" si="66"/>
        <v>0</v>
      </c>
      <c r="M50" s="527">
        <f t="shared" si="67"/>
        <v>0</v>
      </c>
      <c r="N50" s="527">
        <f t="shared" si="68"/>
        <v>0</v>
      </c>
      <c r="O50" s="527">
        <f t="shared" si="69"/>
        <v>0</v>
      </c>
      <c r="P50" s="527">
        <f t="shared" si="70"/>
        <v>0</v>
      </c>
      <c r="Q50" s="498">
        <f t="shared" si="71"/>
        <v>0</v>
      </c>
      <c r="R50" s="503">
        <f t="shared" si="72"/>
        <v>0</v>
      </c>
      <c r="S50" s="532">
        <f t="shared" si="73"/>
        <v>0</v>
      </c>
      <c r="T50" s="531">
        <f t="shared" si="74"/>
        <v>0</v>
      </c>
      <c r="U50" s="498">
        <f t="shared" si="75"/>
        <v>0</v>
      </c>
      <c r="V50" s="500">
        <f t="shared" si="92"/>
        <v>0</v>
      </c>
      <c r="W50" s="534">
        <f t="shared" si="44"/>
        <v>0</v>
      </c>
      <c r="X50" s="501">
        <f t="shared" si="93"/>
        <v>0</v>
      </c>
      <c r="Y50" s="502">
        <f t="shared" si="76"/>
        <v>0</v>
      </c>
      <c r="Z50" s="235"/>
      <c r="AA50" s="522">
        <f t="shared" si="77"/>
        <v>0</v>
      </c>
      <c r="AB50" s="237"/>
      <c r="AC50" s="522">
        <f t="shared" si="78"/>
        <v>0</v>
      </c>
      <c r="AD50" s="732"/>
      <c r="AE50" s="522">
        <f t="shared" si="79"/>
        <v>0</v>
      </c>
      <c r="AF50" s="233"/>
      <c r="AG50" s="522">
        <f t="shared" si="80"/>
        <v>0</v>
      </c>
      <c r="AH50" s="732"/>
      <c r="AI50" s="522">
        <f t="shared" si="81"/>
        <v>0</v>
      </c>
      <c r="AJ50" s="732"/>
      <c r="AK50" s="522">
        <f t="shared" si="82"/>
        <v>0</v>
      </c>
      <c r="AL50" s="374"/>
      <c r="AM50" s="522">
        <f t="shared" si="83"/>
        <v>0</v>
      </c>
      <c r="AN50" s="732"/>
      <c r="AO50" s="522">
        <f t="shared" si="84"/>
        <v>0</v>
      </c>
      <c r="AP50" s="374"/>
      <c r="AQ50" s="522">
        <f t="shared" si="85"/>
        <v>0</v>
      </c>
      <c r="AR50" s="374"/>
      <c r="AS50" s="522">
        <f t="shared" si="86"/>
        <v>0</v>
      </c>
      <c r="AT50" s="374"/>
      <c r="AU50" s="522">
        <f t="shared" si="87"/>
        <v>0</v>
      </c>
      <c r="AV50" s="382">
        <f t="shared" si="88"/>
        <v>0</v>
      </c>
      <c r="AW50" s="383">
        <f t="shared" si="89"/>
        <v>0</v>
      </c>
      <c r="AX50" s="88"/>
      <c r="AY50" s="506">
        <f t="shared" si="45"/>
        <v>0</v>
      </c>
      <c r="AZ50" s="48"/>
      <c r="BA50" s="506">
        <f t="shared" si="46"/>
        <v>0</v>
      </c>
      <c r="BB50" s="48"/>
      <c r="BC50" s="506">
        <f t="shared" si="47"/>
        <v>0</v>
      </c>
      <c r="BD50" s="48"/>
      <c r="BE50" s="506">
        <f t="shared" si="48"/>
        <v>0</v>
      </c>
      <c r="BF50" s="48"/>
      <c r="BG50" s="508">
        <f t="shared" si="49"/>
        <v>0</v>
      </c>
      <c r="BH50" s="500">
        <f t="shared" si="50"/>
        <v>0</v>
      </c>
      <c r="BI50" s="500">
        <f t="shared" si="51"/>
        <v>0</v>
      </c>
      <c r="BJ50" s="48"/>
      <c r="BK50" s="506">
        <f t="shared" si="52"/>
        <v>0</v>
      </c>
      <c r="BL50" s="48"/>
      <c r="BM50" s="506">
        <f t="shared" si="53"/>
        <v>0</v>
      </c>
      <c r="BN50" s="48"/>
      <c r="BO50" s="506">
        <f t="shared" si="54"/>
        <v>0</v>
      </c>
      <c r="BP50" s="48"/>
      <c r="BQ50" s="506">
        <f t="shared" si="55"/>
        <v>0</v>
      </c>
      <c r="BR50" s="48"/>
      <c r="BS50" s="506">
        <f t="shared" si="56"/>
        <v>0</v>
      </c>
      <c r="BT50" s="48"/>
      <c r="BU50" s="508">
        <f t="shared" si="57"/>
        <v>0</v>
      </c>
      <c r="BV50" s="500">
        <f t="shared" si="90"/>
        <v>0</v>
      </c>
      <c r="BW50" s="500">
        <f t="shared" si="91"/>
        <v>0</v>
      </c>
      <c r="BX50" s="509">
        <f t="shared" si="58"/>
        <v>0</v>
      </c>
      <c r="BY50" s="509">
        <f t="shared" si="59"/>
        <v>0</v>
      </c>
      <c r="HZ50" s="737"/>
      <c r="IA50" s="737"/>
      <c r="IB50" s="737"/>
      <c r="IC50" s="737"/>
      <c r="ID50" s="350"/>
      <c r="IE50" s="350"/>
      <c r="IF50" s="350"/>
      <c r="IG50" s="350"/>
      <c r="IH50" s="350"/>
      <c r="II50" s="350"/>
      <c r="IJ50" s="348"/>
      <c r="IK50" s="348"/>
      <c r="IL50" s="611"/>
      <c r="IM50" s="612"/>
      <c r="IN50" s="612"/>
      <c r="IO50" s="613"/>
      <c r="IP50" s="614"/>
      <c r="IQ50" s="350"/>
      <c r="IR50" s="350"/>
      <c r="IS50" s="350"/>
      <c r="IT50" s="350"/>
      <c r="IU50" s="350"/>
      <c r="IV50" s="350"/>
    </row>
    <row r="51" spans="1:256" ht="15.75">
      <c r="A51" s="525" t="str">
        <f>+$ID$12</f>
        <v>02</v>
      </c>
      <c r="B51" s="535"/>
      <c r="C51" s="527">
        <f>+IF($E$1=2004,$IJ$12*$IL$2,IF($E$1=2005,$IO$12*$IQ$2,IF($E$1=2003,$IE$12*$IG$2,0)))</f>
        <v>582849</v>
      </c>
      <c r="D51" s="527">
        <f t="shared" si="42"/>
        <v>0</v>
      </c>
      <c r="E51" s="528">
        <f t="shared" si="60"/>
        <v>0</v>
      </c>
      <c r="F51" s="529">
        <f t="shared" si="61"/>
        <v>0</v>
      </c>
      <c r="G51" s="527">
        <f t="shared" si="62"/>
        <v>0</v>
      </c>
      <c r="H51" s="528">
        <f t="shared" si="43"/>
        <v>0</v>
      </c>
      <c r="I51" s="527">
        <f t="shared" si="63"/>
        <v>0</v>
      </c>
      <c r="J51" s="527">
        <f t="shared" si="64"/>
        <v>0</v>
      </c>
      <c r="K51" s="497">
        <f t="shared" si="65"/>
        <v>0</v>
      </c>
      <c r="L51" s="527">
        <f t="shared" si="66"/>
        <v>0</v>
      </c>
      <c r="M51" s="527">
        <f t="shared" si="67"/>
        <v>0</v>
      </c>
      <c r="N51" s="527">
        <f t="shared" si="68"/>
        <v>0</v>
      </c>
      <c r="O51" s="527">
        <f t="shared" si="69"/>
        <v>0</v>
      </c>
      <c r="P51" s="527">
        <f t="shared" si="70"/>
        <v>0</v>
      </c>
      <c r="Q51" s="498">
        <f t="shared" si="71"/>
        <v>0</v>
      </c>
      <c r="R51" s="503">
        <f t="shared" si="72"/>
        <v>0</v>
      </c>
      <c r="S51" s="532">
        <f t="shared" si="73"/>
        <v>0</v>
      </c>
      <c r="T51" s="531">
        <f t="shared" si="74"/>
        <v>0</v>
      </c>
      <c r="U51" s="498">
        <f t="shared" si="75"/>
        <v>0</v>
      </c>
      <c r="V51" s="500">
        <f t="shared" si="92"/>
        <v>0</v>
      </c>
      <c r="W51" s="534">
        <f t="shared" si="44"/>
        <v>0</v>
      </c>
      <c r="X51" s="501">
        <f t="shared" si="93"/>
        <v>0</v>
      </c>
      <c r="Y51" s="502">
        <f t="shared" si="76"/>
        <v>0</v>
      </c>
      <c r="Z51" s="235"/>
      <c r="AA51" s="522">
        <f t="shared" si="77"/>
        <v>0</v>
      </c>
      <c r="AB51" s="237"/>
      <c r="AC51" s="522">
        <f t="shared" si="78"/>
        <v>0</v>
      </c>
      <c r="AD51" s="732"/>
      <c r="AE51" s="522">
        <f t="shared" si="79"/>
        <v>0</v>
      </c>
      <c r="AF51" s="233"/>
      <c r="AG51" s="522">
        <f t="shared" si="80"/>
        <v>0</v>
      </c>
      <c r="AH51" s="732"/>
      <c r="AI51" s="522">
        <f t="shared" si="81"/>
        <v>0</v>
      </c>
      <c r="AJ51" s="732"/>
      <c r="AK51" s="522">
        <f t="shared" si="82"/>
        <v>0</v>
      </c>
      <c r="AL51" s="374"/>
      <c r="AM51" s="522">
        <f t="shared" si="83"/>
        <v>0</v>
      </c>
      <c r="AN51" s="732"/>
      <c r="AO51" s="522">
        <f t="shared" si="84"/>
        <v>0</v>
      </c>
      <c r="AP51" s="374"/>
      <c r="AQ51" s="522">
        <f t="shared" si="85"/>
        <v>0</v>
      </c>
      <c r="AR51" s="374"/>
      <c r="AS51" s="522">
        <f t="shared" si="86"/>
        <v>0</v>
      </c>
      <c r="AT51" s="374"/>
      <c r="AU51" s="522">
        <f t="shared" si="87"/>
        <v>0</v>
      </c>
      <c r="AV51" s="382">
        <f t="shared" si="88"/>
        <v>0</v>
      </c>
      <c r="AW51" s="383">
        <f t="shared" si="89"/>
        <v>0</v>
      </c>
      <c r="AX51" s="88"/>
      <c r="AY51" s="506">
        <f t="shared" si="45"/>
        <v>0</v>
      </c>
      <c r="AZ51" s="48"/>
      <c r="BA51" s="506">
        <f t="shared" si="46"/>
        <v>0</v>
      </c>
      <c r="BB51" s="48"/>
      <c r="BC51" s="506">
        <f t="shared" si="47"/>
        <v>0</v>
      </c>
      <c r="BD51" s="48"/>
      <c r="BE51" s="506">
        <f t="shared" si="48"/>
        <v>0</v>
      </c>
      <c r="BF51" s="48"/>
      <c r="BG51" s="508">
        <f t="shared" si="49"/>
        <v>0</v>
      </c>
      <c r="BH51" s="500">
        <f t="shared" si="50"/>
        <v>0</v>
      </c>
      <c r="BI51" s="500">
        <f t="shared" si="51"/>
        <v>0</v>
      </c>
      <c r="BJ51" s="48"/>
      <c r="BK51" s="506">
        <f t="shared" si="52"/>
        <v>0</v>
      </c>
      <c r="BL51" s="48"/>
      <c r="BM51" s="506">
        <f t="shared" si="53"/>
        <v>0</v>
      </c>
      <c r="BN51" s="48"/>
      <c r="BO51" s="506">
        <f t="shared" si="54"/>
        <v>0</v>
      </c>
      <c r="BP51" s="48"/>
      <c r="BQ51" s="506">
        <f t="shared" si="55"/>
        <v>0</v>
      </c>
      <c r="BR51" s="48"/>
      <c r="BS51" s="506">
        <f t="shared" si="56"/>
        <v>0</v>
      </c>
      <c r="BT51" s="48"/>
      <c r="BU51" s="508">
        <f t="shared" si="57"/>
        <v>0</v>
      </c>
      <c r="BV51" s="500">
        <f t="shared" si="90"/>
        <v>0</v>
      </c>
      <c r="BW51" s="500">
        <f t="shared" si="91"/>
        <v>0</v>
      </c>
      <c r="BX51" s="509">
        <f t="shared" si="58"/>
        <v>0</v>
      </c>
      <c r="BY51" s="509">
        <f t="shared" si="59"/>
        <v>0</v>
      </c>
      <c r="HZ51" s="737"/>
      <c r="IA51" s="737"/>
      <c r="IB51" s="737"/>
      <c r="IC51" s="737"/>
      <c r="ID51" s="350"/>
      <c r="IE51" s="350"/>
      <c r="IF51" s="350"/>
      <c r="IG51" s="350"/>
      <c r="IH51" s="350"/>
      <c r="II51" s="350"/>
      <c r="IJ51" s="348"/>
      <c r="IK51" s="348"/>
      <c r="IL51" s="611"/>
      <c r="IM51" s="612"/>
      <c r="IN51" s="612"/>
      <c r="IO51" s="613"/>
      <c r="IP51" s="614"/>
      <c r="IQ51" s="350"/>
      <c r="IR51" s="350"/>
      <c r="IS51" s="350"/>
      <c r="IT51" s="350"/>
      <c r="IU51" s="350"/>
      <c r="IV51" s="350"/>
    </row>
    <row r="52" spans="1:256" ht="15.75">
      <c r="A52" s="525" t="str">
        <f>+$ID$13</f>
        <v>03</v>
      </c>
      <c r="B52" s="535"/>
      <c r="C52" s="527">
        <f>+IF($E$1=2004,$IJ$13*$IL$2,IF($E$1=2005,$IO$13*$IQ$2,IF($E$1=2003,$IE$13*$IG$2,0)))</f>
        <v>618516</v>
      </c>
      <c r="D52" s="527">
        <f t="shared" si="42"/>
        <v>0</v>
      </c>
      <c r="E52" s="528">
        <f t="shared" si="60"/>
        <v>0</v>
      </c>
      <c r="F52" s="529">
        <f t="shared" si="61"/>
        <v>0</v>
      </c>
      <c r="G52" s="527">
        <f t="shared" si="62"/>
        <v>0</v>
      </c>
      <c r="H52" s="528">
        <f t="shared" si="43"/>
        <v>0</v>
      </c>
      <c r="I52" s="527">
        <f t="shared" si="63"/>
        <v>0</v>
      </c>
      <c r="J52" s="527">
        <f t="shared" si="64"/>
        <v>0</v>
      </c>
      <c r="K52" s="497">
        <f t="shared" si="65"/>
        <v>0</v>
      </c>
      <c r="L52" s="527">
        <f t="shared" si="66"/>
        <v>0</v>
      </c>
      <c r="M52" s="527">
        <f t="shared" si="67"/>
        <v>0</v>
      </c>
      <c r="N52" s="527">
        <f t="shared" si="68"/>
        <v>0</v>
      </c>
      <c r="O52" s="527">
        <f t="shared" si="69"/>
        <v>0</v>
      </c>
      <c r="P52" s="527">
        <f t="shared" si="70"/>
        <v>0</v>
      </c>
      <c r="Q52" s="498">
        <f t="shared" si="71"/>
        <v>0</v>
      </c>
      <c r="R52" s="503">
        <f t="shared" si="72"/>
        <v>0</v>
      </c>
      <c r="S52" s="532">
        <f t="shared" si="73"/>
        <v>0</v>
      </c>
      <c r="T52" s="531">
        <f t="shared" si="74"/>
        <v>0</v>
      </c>
      <c r="U52" s="498">
        <f t="shared" si="75"/>
        <v>0</v>
      </c>
      <c r="V52" s="500">
        <f t="shared" si="92"/>
        <v>0</v>
      </c>
      <c r="W52" s="534">
        <f t="shared" si="44"/>
        <v>0</v>
      </c>
      <c r="X52" s="501">
        <f t="shared" si="93"/>
        <v>0</v>
      </c>
      <c r="Y52" s="502">
        <f t="shared" si="76"/>
        <v>0</v>
      </c>
      <c r="Z52" s="235"/>
      <c r="AA52" s="522">
        <f t="shared" si="77"/>
        <v>0</v>
      </c>
      <c r="AB52" s="237"/>
      <c r="AC52" s="522">
        <f t="shared" si="78"/>
        <v>0</v>
      </c>
      <c r="AD52" s="732"/>
      <c r="AE52" s="522">
        <f t="shared" si="79"/>
        <v>0</v>
      </c>
      <c r="AF52" s="233"/>
      <c r="AG52" s="522">
        <f t="shared" si="80"/>
        <v>0</v>
      </c>
      <c r="AH52" s="732"/>
      <c r="AI52" s="522">
        <f t="shared" si="81"/>
        <v>0</v>
      </c>
      <c r="AJ52" s="732"/>
      <c r="AK52" s="522">
        <f t="shared" si="82"/>
        <v>0</v>
      </c>
      <c r="AL52" s="374"/>
      <c r="AM52" s="522">
        <f t="shared" si="83"/>
        <v>0</v>
      </c>
      <c r="AN52" s="732"/>
      <c r="AO52" s="522">
        <f t="shared" si="84"/>
        <v>0</v>
      </c>
      <c r="AP52" s="374"/>
      <c r="AQ52" s="522">
        <f t="shared" si="85"/>
        <v>0</v>
      </c>
      <c r="AR52" s="374"/>
      <c r="AS52" s="522">
        <f t="shared" si="86"/>
        <v>0</v>
      </c>
      <c r="AT52" s="374"/>
      <c r="AU52" s="522">
        <f t="shared" si="87"/>
        <v>0</v>
      </c>
      <c r="AV52" s="382">
        <f t="shared" si="88"/>
        <v>0</v>
      </c>
      <c r="AW52" s="383">
        <f t="shared" si="89"/>
        <v>0</v>
      </c>
      <c r="AX52" s="88"/>
      <c r="AY52" s="506">
        <f t="shared" si="45"/>
        <v>0</v>
      </c>
      <c r="AZ52" s="48"/>
      <c r="BA52" s="506">
        <f t="shared" si="46"/>
        <v>0</v>
      </c>
      <c r="BB52" s="48"/>
      <c r="BC52" s="506">
        <f t="shared" si="47"/>
        <v>0</v>
      </c>
      <c r="BD52" s="48"/>
      <c r="BE52" s="506">
        <f t="shared" si="48"/>
        <v>0</v>
      </c>
      <c r="BF52" s="48"/>
      <c r="BG52" s="508">
        <f t="shared" si="49"/>
        <v>0</v>
      </c>
      <c r="BH52" s="500">
        <f t="shared" si="50"/>
        <v>0</v>
      </c>
      <c r="BI52" s="500">
        <f t="shared" si="51"/>
        <v>0</v>
      </c>
      <c r="BJ52" s="48"/>
      <c r="BK52" s="506">
        <f t="shared" si="52"/>
        <v>0</v>
      </c>
      <c r="BL52" s="48"/>
      <c r="BM52" s="506">
        <f t="shared" si="53"/>
        <v>0</v>
      </c>
      <c r="BN52" s="48"/>
      <c r="BO52" s="506">
        <f t="shared" si="54"/>
        <v>0</v>
      </c>
      <c r="BP52" s="48"/>
      <c r="BQ52" s="506">
        <f t="shared" si="55"/>
        <v>0</v>
      </c>
      <c r="BR52" s="48"/>
      <c r="BS52" s="506">
        <f t="shared" si="56"/>
        <v>0</v>
      </c>
      <c r="BT52" s="48"/>
      <c r="BU52" s="508">
        <f t="shared" si="57"/>
        <v>0</v>
      </c>
      <c r="BV52" s="500">
        <f t="shared" si="90"/>
        <v>0</v>
      </c>
      <c r="BW52" s="500">
        <f t="shared" si="91"/>
        <v>0</v>
      </c>
      <c r="BX52" s="509">
        <f t="shared" si="58"/>
        <v>0</v>
      </c>
      <c r="BY52" s="509">
        <f t="shared" si="59"/>
        <v>0</v>
      </c>
      <c r="HZ52" s="737"/>
      <c r="IA52" s="737"/>
      <c r="IB52" s="737"/>
      <c r="IC52" s="737"/>
      <c r="ID52" s="350"/>
      <c r="IE52" s="350"/>
      <c r="IF52" s="350"/>
      <c r="IG52" s="350"/>
      <c r="IH52" s="350"/>
      <c r="II52" s="350"/>
      <c r="IJ52" s="348"/>
      <c r="IK52" s="348"/>
      <c r="IL52" s="611"/>
      <c r="IM52" s="612"/>
      <c r="IN52" s="612"/>
      <c r="IO52" s="613"/>
      <c r="IP52" s="614"/>
      <c r="IQ52" s="350"/>
      <c r="IR52" s="350"/>
      <c r="IS52" s="350"/>
      <c r="IT52" s="350"/>
      <c r="IU52" s="350"/>
      <c r="IV52" s="350"/>
    </row>
    <row r="53" spans="1:256" ht="15.75">
      <c r="A53" s="525" t="str">
        <f>+$ID$14</f>
        <v>04</v>
      </c>
      <c r="B53" s="535"/>
      <c r="C53" s="527">
        <f>+IF($E$1=2004,$IJ$14*$IL$2,IF($E$1=2005,$IO$14*$IQ$2,IF($E$1=2003,$IE$14*$IG$2,0)))</f>
        <v>642933</v>
      </c>
      <c r="D53" s="527">
        <f t="shared" si="42"/>
        <v>0</v>
      </c>
      <c r="E53" s="528">
        <f t="shared" si="60"/>
        <v>0</v>
      </c>
      <c r="F53" s="529">
        <f t="shared" si="61"/>
        <v>0</v>
      </c>
      <c r="G53" s="527">
        <f t="shared" si="62"/>
        <v>0</v>
      </c>
      <c r="H53" s="528">
        <f t="shared" si="43"/>
        <v>0</v>
      </c>
      <c r="I53" s="527">
        <f t="shared" si="63"/>
        <v>0</v>
      </c>
      <c r="J53" s="527">
        <f t="shared" si="64"/>
        <v>0</v>
      </c>
      <c r="K53" s="497">
        <f t="shared" si="65"/>
        <v>0</v>
      </c>
      <c r="L53" s="527">
        <f t="shared" si="66"/>
        <v>0</v>
      </c>
      <c r="M53" s="527">
        <f t="shared" si="67"/>
        <v>0</v>
      </c>
      <c r="N53" s="527">
        <f t="shared" si="68"/>
        <v>0</v>
      </c>
      <c r="O53" s="527">
        <f t="shared" si="69"/>
        <v>0</v>
      </c>
      <c r="P53" s="527">
        <f t="shared" si="70"/>
        <v>0</v>
      </c>
      <c r="Q53" s="498">
        <f t="shared" si="71"/>
        <v>0</v>
      </c>
      <c r="R53" s="503">
        <f t="shared" si="72"/>
        <v>0</v>
      </c>
      <c r="S53" s="532">
        <f t="shared" si="73"/>
        <v>0</v>
      </c>
      <c r="T53" s="531">
        <f t="shared" si="74"/>
        <v>0</v>
      </c>
      <c r="U53" s="498">
        <f t="shared" si="75"/>
        <v>0</v>
      </c>
      <c r="V53" s="500">
        <f t="shared" si="92"/>
        <v>0</v>
      </c>
      <c r="W53" s="534">
        <f t="shared" si="44"/>
        <v>0</v>
      </c>
      <c r="X53" s="501">
        <f t="shared" si="93"/>
        <v>0</v>
      </c>
      <c r="Y53" s="502">
        <f t="shared" si="76"/>
        <v>0</v>
      </c>
      <c r="Z53" s="235"/>
      <c r="AA53" s="522">
        <f t="shared" si="77"/>
        <v>0</v>
      </c>
      <c r="AB53" s="237"/>
      <c r="AC53" s="522">
        <f t="shared" si="78"/>
        <v>0</v>
      </c>
      <c r="AD53" s="732"/>
      <c r="AE53" s="522">
        <f t="shared" si="79"/>
        <v>0</v>
      </c>
      <c r="AF53" s="233"/>
      <c r="AG53" s="522">
        <f t="shared" si="80"/>
        <v>0</v>
      </c>
      <c r="AH53" s="732"/>
      <c r="AI53" s="522">
        <f t="shared" si="81"/>
        <v>0</v>
      </c>
      <c r="AJ53" s="732"/>
      <c r="AK53" s="522">
        <f t="shared" si="82"/>
        <v>0</v>
      </c>
      <c r="AL53" s="374"/>
      <c r="AM53" s="522">
        <f t="shared" si="83"/>
        <v>0</v>
      </c>
      <c r="AN53" s="732"/>
      <c r="AO53" s="522">
        <f t="shared" si="84"/>
        <v>0</v>
      </c>
      <c r="AP53" s="374"/>
      <c r="AQ53" s="522">
        <f t="shared" si="85"/>
        <v>0</v>
      </c>
      <c r="AR53" s="374"/>
      <c r="AS53" s="522">
        <f t="shared" si="86"/>
        <v>0</v>
      </c>
      <c r="AT53" s="374"/>
      <c r="AU53" s="522">
        <f t="shared" si="87"/>
        <v>0</v>
      </c>
      <c r="AV53" s="382">
        <f t="shared" si="88"/>
        <v>0</v>
      </c>
      <c r="AW53" s="383">
        <f t="shared" si="89"/>
        <v>0</v>
      </c>
      <c r="AX53" s="88"/>
      <c r="AY53" s="506">
        <f t="shared" si="45"/>
        <v>0</v>
      </c>
      <c r="AZ53" s="48"/>
      <c r="BA53" s="506">
        <f t="shared" si="46"/>
        <v>0</v>
      </c>
      <c r="BB53" s="48"/>
      <c r="BC53" s="506">
        <f t="shared" si="47"/>
        <v>0</v>
      </c>
      <c r="BD53" s="48"/>
      <c r="BE53" s="506">
        <f t="shared" si="48"/>
        <v>0</v>
      </c>
      <c r="BF53" s="48"/>
      <c r="BG53" s="508">
        <f t="shared" si="49"/>
        <v>0</v>
      </c>
      <c r="BH53" s="500">
        <f t="shared" si="50"/>
        <v>0</v>
      </c>
      <c r="BI53" s="500">
        <f t="shared" si="51"/>
        <v>0</v>
      </c>
      <c r="BJ53" s="48"/>
      <c r="BK53" s="506">
        <f t="shared" si="52"/>
        <v>0</v>
      </c>
      <c r="BL53" s="48"/>
      <c r="BM53" s="506">
        <f t="shared" si="53"/>
        <v>0</v>
      </c>
      <c r="BN53" s="48"/>
      <c r="BO53" s="506">
        <f t="shared" si="54"/>
        <v>0</v>
      </c>
      <c r="BP53" s="48"/>
      <c r="BQ53" s="506">
        <f t="shared" si="55"/>
        <v>0</v>
      </c>
      <c r="BR53" s="48"/>
      <c r="BS53" s="506">
        <f t="shared" si="56"/>
        <v>0</v>
      </c>
      <c r="BT53" s="48"/>
      <c r="BU53" s="508">
        <f t="shared" si="57"/>
        <v>0</v>
      </c>
      <c r="BV53" s="500">
        <f t="shared" si="90"/>
        <v>0</v>
      </c>
      <c r="BW53" s="500">
        <f t="shared" si="91"/>
        <v>0</v>
      </c>
      <c r="BX53" s="509">
        <f t="shared" si="58"/>
        <v>0</v>
      </c>
      <c r="BY53" s="509">
        <f t="shared" si="59"/>
        <v>0</v>
      </c>
      <c r="HZ53" s="737"/>
      <c r="IA53" s="737"/>
      <c r="IB53" s="737"/>
      <c r="IC53" s="737"/>
      <c r="ID53" s="350"/>
      <c r="IE53" s="350"/>
      <c r="IF53" s="350"/>
      <c r="IG53" s="350"/>
      <c r="IH53" s="350"/>
      <c r="II53" s="350"/>
      <c r="IJ53" s="348"/>
      <c r="IK53" s="348"/>
      <c r="IL53" s="611"/>
      <c r="IM53" s="612"/>
      <c r="IN53" s="612"/>
      <c r="IO53" s="613"/>
      <c r="IP53" s="614"/>
      <c r="IQ53" s="350"/>
      <c r="IR53" s="350"/>
      <c r="IS53" s="350"/>
      <c r="IT53" s="350"/>
      <c r="IU53" s="350"/>
      <c r="IV53" s="350"/>
    </row>
    <row r="54" spans="1:256" ht="15.75">
      <c r="A54" s="525" t="str">
        <f>+$ID$15</f>
        <v>05</v>
      </c>
      <c r="B54" s="535"/>
      <c r="C54" s="527">
        <f>+IF($E$1=2004,$IJ$15*$IL$2,IF($E$1=2005,$IO$15*$IQ$2,IF($E$1=2003,$IE$15*$IG$2,0)))</f>
        <v>683485</v>
      </c>
      <c r="D54" s="527">
        <f t="shared" si="42"/>
        <v>0</v>
      </c>
      <c r="E54" s="528">
        <f t="shared" si="60"/>
        <v>0</v>
      </c>
      <c r="F54" s="529">
        <f t="shared" si="61"/>
        <v>0</v>
      </c>
      <c r="G54" s="527">
        <f t="shared" si="62"/>
        <v>0</v>
      </c>
      <c r="H54" s="528">
        <f t="shared" si="43"/>
        <v>0</v>
      </c>
      <c r="I54" s="527">
        <f t="shared" si="63"/>
        <v>0</v>
      </c>
      <c r="J54" s="527">
        <f t="shared" si="64"/>
        <v>0</v>
      </c>
      <c r="K54" s="497">
        <f t="shared" si="65"/>
        <v>0</v>
      </c>
      <c r="L54" s="527">
        <f t="shared" si="66"/>
        <v>0</v>
      </c>
      <c r="M54" s="527">
        <f t="shared" si="67"/>
        <v>0</v>
      </c>
      <c r="N54" s="527">
        <f t="shared" si="68"/>
        <v>0</v>
      </c>
      <c r="O54" s="527">
        <f t="shared" si="69"/>
        <v>0</v>
      </c>
      <c r="P54" s="527">
        <f t="shared" si="70"/>
        <v>0</v>
      </c>
      <c r="Q54" s="498">
        <f t="shared" si="71"/>
        <v>0</v>
      </c>
      <c r="R54" s="503">
        <f t="shared" si="72"/>
        <v>0</v>
      </c>
      <c r="S54" s="532">
        <f t="shared" si="73"/>
        <v>0</v>
      </c>
      <c r="T54" s="531">
        <f t="shared" si="74"/>
        <v>0</v>
      </c>
      <c r="U54" s="498">
        <f t="shared" si="75"/>
        <v>0</v>
      </c>
      <c r="V54" s="500">
        <f t="shared" si="92"/>
        <v>0</v>
      </c>
      <c r="W54" s="534">
        <f t="shared" si="44"/>
        <v>0</v>
      </c>
      <c r="X54" s="501">
        <f t="shared" si="93"/>
        <v>0</v>
      </c>
      <c r="Y54" s="502">
        <f t="shared" si="76"/>
        <v>0</v>
      </c>
      <c r="Z54" s="235"/>
      <c r="AA54" s="522">
        <f t="shared" si="77"/>
        <v>0</v>
      </c>
      <c r="AB54" s="237"/>
      <c r="AC54" s="522">
        <f t="shared" si="78"/>
        <v>0</v>
      </c>
      <c r="AD54" s="732"/>
      <c r="AE54" s="522">
        <f t="shared" si="79"/>
        <v>0</v>
      </c>
      <c r="AF54" s="233"/>
      <c r="AG54" s="522">
        <f t="shared" si="80"/>
        <v>0</v>
      </c>
      <c r="AH54" s="732"/>
      <c r="AI54" s="522">
        <f t="shared" si="81"/>
        <v>0</v>
      </c>
      <c r="AJ54" s="732"/>
      <c r="AK54" s="522">
        <f t="shared" si="82"/>
        <v>0</v>
      </c>
      <c r="AL54" s="374"/>
      <c r="AM54" s="522">
        <f t="shared" si="83"/>
        <v>0</v>
      </c>
      <c r="AN54" s="732"/>
      <c r="AO54" s="522">
        <f t="shared" si="84"/>
        <v>0</v>
      </c>
      <c r="AP54" s="374"/>
      <c r="AQ54" s="522">
        <f t="shared" si="85"/>
        <v>0</v>
      </c>
      <c r="AR54" s="374"/>
      <c r="AS54" s="522">
        <f t="shared" si="86"/>
        <v>0</v>
      </c>
      <c r="AT54" s="374"/>
      <c r="AU54" s="522">
        <f t="shared" si="87"/>
        <v>0</v>
      </c>
      <c r="AV54" s="382">
        <f t="shared" si="88"/>
        <v>0</v>
      </c>
      <c r="AW54" s="383">
        <f t="shared" si="89"/>
        <v>0</v>
      </c>
      <c r="AX54" s="88"/>
      <c r="AY54" s="506">
        <f t="shared" si="45"/>
        <v>0</v>
      </c>
      <c r="AZ54" s="48"/>
      <c r="BA54" s="506">
        <f t="shared" si="46"/>
        <v>0</v>
      </c>
      <c r="BB54" s="48"/>
      <c r="BC54" s="506">
        <f t="shared" si="47"/>
        <v>0</v>
      </c>
      <c r="BD54" s="48"/>
      <c r="BE54" s="506">
        <f t="shared" si="48"/>
        <v>0</v>
      </c>
      <c r="BF54" s="48"/>
      <c r="BG54" s="508">
        <f t="shared" si="49"/>
        <v>0</v>
      </c>
      <c r="BH54" s="500">
        <f t="shared" si="50"/>
        <v>0</v>
      </c>
      <c r="BI54" s="500">
        <f t="shared" si="51"/>
        <v>0</v>
      </c>
      <c r="BJ54" s="48"/>
      <c r="BK54" s="506">
        <f t="shared" si="52"/>
        <v>0</v>
      </c>
      <c r="BL54" s="48"/>
      <c r="BM54" s="506">
        <f t="shared" si="53"/>
        <v>0</v>
      </c>
      <c r="BN54" s="48"/>
      <c r="BO54" s="506">
        <f t="shared" si="54"/>
        <v>0</v>
      </c>
      <c r="BP54" s="48"/>
      <c r="BQ54" s="506">
        <f t="shared" si="55"/>
        <v>0</v>
      </c>
      <c r="BR54" s="48"/>
      <c r="BS54" s="506">
        <f t="shared" si="56"/>
        <v>0</v>
      </c>
      <c r="BT54" s="48"/>
      <c r="BU54" s="508">
        <f t="shared" si="57"/>
        <v>0</v>
      </c>
      <c r="BV54" s="500">
        <f t="shared" si="90"/>
        <v>0</v>
      </c>
      <c r="BW54" s="500">
        <f t="shared" si="91"/>
        <v>0</v>
      </c>
      <c r="BX54" s="509">
        <f t="shared" si="58"/>
        <v>0</v>
      </c>
      <c r="BY54" s="509">
        <f t="shared" si="59"/>
        <v>0</v>
      </c>
      <c r="HZ54" s="737"/>
      <c r="IA54" s="737"/>
      <c r="IB54" s="737"/>
      <c r="IC54" s="737"/>
      <c r="ID54" s="350"/>
      <c r="IE54" s="350"/>
      <c r="IF54" s="350"/>
      <c r="IG54" s="350"/>
      <c r="IH54" s="350"/>
      <c r="II54" s="350"/>
      <c r="IJ54" s="348"/>
      <c r="IK54" s="348"/>
      <c r="IL54" s="611"/>
      <c r="IM54" s="612"/>
      <c r="IN54" s="612"/>
      <c r="IO54" s="613"/>
      <c r="IP54" s="614"/>
      <c r="IQ54" s="350"/>
      <c r="IR54" s="350"/>
      <c r="IS54" s="350"/>
      <c r="IT54" s="350"/>
      <c r="IU54" s="350"/>
      <c r="IV54" s="350"/>
    </row>
    <row r="55" spans="1:256" ht="15.75">
      <c r="A55" s="525" t="str">
        <f>+$ID$16</f>
        <v>06</v>
      </c>
      <c r="B55" s="535"/>
      <c r="C55" s="527">
        <f>+IF($E$1=2004,$IJ$16*$IL$2,IF($E$1=2005,$IO$16*$IQ$2,IF($E$1=2003,$IE$16*$IG$2,0)))</f>
        <v>722988</v>
      </c>
      <c r="D55" s="527">
        <f t="shared" si="42"/>
        <v>0</v>
      </c>
      <c r="E55" s="528">
        <f t="shared" si="60"/>
        <v>0</v>
      </c>
      <c r="F55" s="529">
        <f t="shared" si="61"/>
        <v>0</v>
      </c>
      <c r="G55" s="527">
        <f t="shared" si="62"/>
        <v>0</v>
      </c>
      <c r="H55" s="528">
        <f t="shared" si="43"/>
        <v>0</v>
      </c>
      <c r="I55" s="527">
        <f t="shared" si="63"/>
        <v>0</v>
      </c>
      <c r="J55" s="527">
        <f t="shared" si="64"/>
        <v>0</v>
      </c>
      <c r="K55" s="497">
        <f t="shared" si="65"/>
        <v>0</v>
      </c>
      <c r="L55" s="527">
        <f t="shared" si="66"/>
        <v>0</v>
      </c>
      <c r="M55" s="527">
        <f t="shared" si="67"/>
        <v>0</v>
      </c>
      <c r="N55" s="527">
        <f t="shared" si="68"/>
        <v>0</v>
      </c>
      <c r="O55" s="527">
        <f t="shared" si="69"/>
        <v>0</v>
      </c>
      <c r="P55" s="527">
        <f t="shared" si="70"/>
        <v>0</v>
      </c>
      <c r="Q55" s="498">
        <f t="shared" si="71"/>
        <v>0</v>
      </c>
      <c r="R55" s="503">
        <f t="shared" si="72"/>
        <v>0</v>
      </c>
      <c r="S55" s="532">
        <f t="shared" si="73"/>
        <v>0</v>
      </c>
      <c r="T55" s="531">
        <f t="shared" si="74"/>
        <v>0</v>
      </c>
      <c r="U55" s="498">
        <f t="shared" si="75"/>
        <v>0</v>
      </c>
      <c r="V55" s="500">
        <f t="shared" si="92"/>
        <v>0</v>
      </c>
      <c r="W55" s="534">
        <f t="shared" si="44"/>
        <v>0</v>
      </c>
      <c r="X55" s="501">
        <f t="shared" si="93"/>
        <v>0</v>
      </c>
      <c r="Y55" s="502">
        <f t="shared" si="76"/>
        <v>0</v>
      </c>
      <c r="Z55" s="235"/>
      <c r="AA55" s="522">
        <f t="shared" si="77"/>
        <v>0</v>
      </c>
      <c r="AB55" s="237"/>
      <c r="AC55" s="522">
        <f t="shared" si="78"/>
        <v>0</v>
      </c>
      <c r="AD55" s="732"/>
      <c r="AE55" s="522">
        <f t="shared" si="79"/>
        <v>0</v>
      </c>
      <c r="AF55" s="233"/>
      <c r="AG55" s="522">
        <f t="shared" si="80"/>
        <v>0</v>
      </c>
      <c r="AH55" s="732"/>
      <c r="AI55" s="522">
        <f t="shared" si="81"/>
        <v>0</v>
      </c>
      <c r="AJ55" s="732"/>
      <c r="AK55" s="522">
        <f t="shared" si="82"/>
        <v>0</v>
      </c>
      <c r="AL55" s="374"/>
      <c r="AM55" s="522">
        <f t="shared" si="83"/>
        <v>0</v>
      </c>
      <c r="AN55" s="732"/>
      <c r="AO55" s="522">
        <f t="shared" si="84"/>
        <v>0</v>
      </c>
      <c r="AP55" s="374"/>
      <c r="AQ55" s="522">
        <f t="shared" si="85"/>
        <v>0</v>
      </c>
      <c r="AR55" s="374"/>
      <c r="AS55" s="522">
        <f t="shared" si="86"/>
        <v>0</v>
      </c>
      <c r="AT55" s="374"/>
      <c r="AU55" s="522">
        <f t="shared" si="87"/>
        <v>0</v>
      </c>
      <c r="AV55" s="382">
        <f t="shared" si="88"/>
        <v>0</v>
      </c>
      <c r="AW55" s="383">
        <f t="shared" si="89"/>
        <v>0</v>
      </c>
      <c r="AX55" s="88"/>
      <c r="AY55" s="506">
        <f t="shared" si="45"/>
        <v>0</v>
      </c>
      <c r="AZ55" s="48"/>
      <c r="BA55" s="506">
        <f t="shared" si="46"/>
        <v>0</v>
      </c>
      <c r="BB55" s="48"/>
      <c r="BC55" s="506">
        <f t="shared" si="47"/>
        <v>0</v>
      </c>
      <c r="BD55" s="48"/>
      <c r="BE55" s="506">
        <f t="shared" si="48"/>
        <v>0</v>
      </c>
      <c r="BF55" s="48"/>
      <c r="BG55" s="508">
        <f t="shared" si="49"/>
        <v>0</v>
      </c>
      <c r="BH55" s="500">
        <f t="shared" si="50"/>
        <v>0</v>
      </c>
      <c r="BI55" s="500">
        <f t="shared" si="51"/>
        <v>0</v>
      </c>
      <c r="BJ55" s="48"/>
      <c r="BK55" s="506">
        <f t="shared" si="52"/>
        <v>0</v>
      </c>
      <c r="BL55" s="48"/>
      <c r="BM55" s="506">
        <f t="shared" si="53"/>
        <v>0</v>
      </c>
      <c r="BN55" s="48"/>
      <c r="BO55" s="506">
        <f t="shared" si="54"/>
        <v>0</v>
      </c>
      <c r="BP55" s="48"/>
      <c r="BQ55" s="506">
        <f t="shared" si="55"/>
        <v>0</v>
      </c>
      <c r="BR55" s="48"/>
      <c r="BS55" s="506">
        <f t="shared" si="56"/>
        <v>0</v>
      </c>
      <c r="BT55" s="48"/>
      <c r="BU55" s="508">
        <f t="shared" si="57"/>
        <v>0</v>
      </c>
      <c r="BV55" s="500">
        <f t="shared" si="90"/>
        <v>0</v>
      </c>
      <c r="BW55" s="500">
        <f t="shared" si="91"/>
        <v>0</v>
      </c>
      <c r="BX55" s="509">
        <f t="shared" si="58"/>
        <v>0</v>
      </c>
      <c r="BY55" s="509">
        <f t="shared" si="59"/>
        <v>0</v>
      </c>
      <c r="HZ55" s="737"/>
      <c r="IA55" s="737"/>
      <c r="IB55" s="737"/>
      <c r="IC55" s="737"/>
      <c r="ID55" s="350"/>
      <c r="IE55" s="350"/>
      <c r="IF55" s="350"/>
      <c r="IG55" s="350"/>
      <c r="IH55" s="350"/>
      <c r="II55" s="350"/>
      <c r="IJ55" s="348"/>
      <c r="IK55" s="348"/>
      <c r="IL55" s="611"/>
      <c r="IM55" s="612"/>
      <c r="IN55" s="612"/>
      <c r="IO55" s="613"/>
      <c r="IP55" s="614"/>
      <c r="IQ55" s="350"/>
      <c r="IR55" s="350"/>
      <c r="IS55" s="350"/>
      <c r="IT55" s="350"/>
      <c r="IU55" s="350"/>
      <c r="IV55" s="350"/>
    </row>
    <row r="56" spans="1:256" ht="15.75">
      <c r="A56" s="525" t="str">
        <f>+$ID$17</f>
        <v>07</v>
      </c>
      <c r="B56" s="535"/>
      <c r="C56" s="527">
        <f>+IF($E$1=2004,$IJ$17*$IL$2,IF($E$1=2005,$IO$17*$IQ$2,IF($E$1=2003,$IE$17*$IG$2,0)))</f>
        <v>809112</v>
      </c>
      <c r="D56" s="527">
        <f t="shared" si="42"/>
        <v>0</v>
      </c>
      <c r="E56" s="528">
        <f t="shared" si="60"/>
        <v>0</v>
      </c>
      <c r="F56" s="529">
        <f t="shared" si="61"/>
        <v>0</v>
      </c>
      <c r="G56" s="527">
        <f t="shared" si="62"/>
        <v>0</v>
      </c>
      <c r="H56" s="528">
        <f t="shared" si="43"/>
        <v>0</v>
      </c>
      <c r="I56" s="527">
        <f t="shared" si="63"/>
        <v>0</v>
      </c>
      <c r="J56" s="527">
        <f t="shared" si="64"/>
        <v>0</v>
      </c>
      <c r="K56" s="497">
        <f t="shared" si="65"/>
        <v>0</v>
      </c>
      <c r="L56" s="527">
        <f t="shared" si="66"/>
        <v>0</v>
      </c>
      <c r="M56" s="527">
        <f t="shared" si="67"/>
        <v>0</v>
      </c>
      <c r="N56" s="527">
        <f t="shared" si="68"/>
        <v>0</v>
      </c>
      <c r="O56" s="527">
        <f t="shared" si="69"/>
        <v>0</v>
      </c>
      <c r="P56" s="527">
        <f t="shared" si="70"/>
        <v>0</v>
      </c>
      <c r="Q56" s="498">
        <f t="shared" si="71"/>
        <v>0</v>
      </c>
      <c r="R56" s="503">
        <f t="shared" si="72"/>
        <v>0</v>
      </c>
      <c r="S56" s="532">
        <f t="shared" si="73"/>
        <v>0</v>
      </c>
      <c r="T56" s="531">
        <f t="shared" si="74"/>
        <v>0</v>
      </c>
      <c r="U56" s="498">
        <f t="shared" si="75"/>
        <v>0</v>
      </c>
      <c r="V56" s="500">
        <f t="shared" si="92"/>
        <v>0</v>
      </c>
      <c r="W56" s="534">
        <f t="shared" si="44"/>
        <v>0</v>
      </c>
      <c r="X56" s="501">
        <f t="shared" si="93"/>
        <v>0</v>
      </c>
      <c r="Y56" s="502">
        <f t="shared" si="76"/>
        <v>0</v>
      </c>
      <c r="Z56" s="235"/>
      <c r="AA56" s="522">
        <f t="shared" si="77"/>
        <v>0</v>
      </c>
      <c r="AB56" s="237"/>
      <c r="AC56" s="522">
        <f t="shared" si="78"/>
        <v>0</v>
      </c>
      <c r="AD56" s="732"/>
      <c r="AE56" s="522">
        <f t="shared" si="79"/>
        <v>0</v>
      </c>
      <c r="AF56" s="233"/>
      <c r="AG56" s="522">
        <f t="shared" si="80"/>
        <v>0</v>
      </c>
      <c r="AH56" s="732"/>
      <c r="AI56" s="522">
        <f t="shared" si="81"/>
        <v>0</v>
      </c>
      <c r="AJ56" s="732"/>
      <c r="AK56" s="522">
        <f t="shared" si="82"/>
        <v>0</v>
      </c>
      <c r="AL56" s="374"/>
      <c r="AM56" s="522">
        <f t="shared" si="83"/>
        <v>0</v>
      </c>
      <c r="AN56" s="732"/>
      <c r="AO56" s="522">
        <f t="shared" si="84"/>
        <v>0</v>
      </c>
      <c r="AP56" s="374"/>
      <c r="AQ56" s="522">
        <f t="shared" si="85"/>
        <v>0</v>
      </c>
      <c r="AR56" s="374"/>
      <c r="AS56" s="522">
        <f t="shared" si="86"/>
        <v>0</v>
      </c>
      <c r="AT56" s="374"/>
      <c r="AU56" s="522">
        <f t="shared" si="87"/>
        <v>0</v>
      </c>
      <c r="AV56" s="382">
        <f t="shared" si="88"/>
        <v>0</v>
      </c>
      <c r="AW56" s="383">
        <f t="shared" si="89"/>
        <v>0</v>
      </c>
      <c r="AX56" s="88"/>
      <c r="AY56" s="506">
        <f t="shared" si="45"/>
        <v>0</v>
      </c>
      <c r="AZ56" s="48"/>
      <c r="BA56" s="506">
        <f t="shared" si="46"/>
        <v>0</v>
      </c>
      <c r="BB56" s="48"/>
      <c r="BC56" s="506">
        <f t="shared" si="47"/>
        <v>0</v>
      </c>
      <c r="BD56" s="48"/>
      <c r="BE56" s="506">
        <f t="shared" si="48"/>
        <v>0</v>
      </c>
      <c r="BF56" s="48"/>
      <c r="BG56" s="508">
        <f t="shared" si="49"/>
        <v>0</v>
      </c>
      <c r="BH56" s="500">
        <f t="shared" si="50"/>
        <v>0</v>
      </c>
      <c r="BI56" s="500">
        <f t="shared" si="51"/>
        <v>0</v>
      </c>
      <c r="BJ56" s="48"/>
      <c r="BK56" s="506">
        <f t="shared" si="52"/>
        <v>0</v>
      </c>
      <c r="BL56" s="48"/>
      <c r="BM56" s="506">
        <f t="shared" si="53"/>
        <v>0</v>
      </c>
      <c r="BN56" s="48"/>
      <c r="BO56" s="506">
        <f t="shared" si="54"/>
        <v>0</v>
      </c>
      <c r="BP56" s="48"/>
      <c r="BQ56" s="506">
        <f t="shared" si="55"/>
        <v>0</v>
      </c>
      <c r="BR56" s="48"/>
      <c r="BS56" s="506">
        <f t="shared" si="56"/>
        <v>0</v>
      </c>
      <c r="BT56" s="48"/>
      <c r="BU56" s="508">
        <f t="shared" si="57"/>
        <v>0</v>
      </c>
      <c r="BV56" s="500">
        <f t="shared" si="90"/>
        <v>0</v>
      </c>
      <c r="BW56" s="500">
        <f t="shared" si="91"/>
        <v>0</v>
      </c>
      <c r="BX56" s="509">
        <f t="shared" si="58"/>
        <v>0</v>
      </c>
      <c r="BY56" s="509">
        <f t="shared" si="59"/>
        <v>0</v>
      </c>
      <c r="HZ56" s="737"/>
      <c r="IA56" s="737"/>
      <c r="IB56" s="737"/>
      <c r="IC56" s="737"/>
      <c r="ID56" s="350"/>
      <c r="IE56" s="350"/>
      <c r="IF56" s="350"/>
      <c r="IG56" s="350"/>
      <c r="IH56" s="350"/>
      <c r="II56" s="350"/>
      <c r="IJ56" s="348"/>
      <c r="IK56" s="348"/>
      <c r="IL56" s="611"/>
      <c r="IM56" s="612"/>
      <c r="IN56" s="612"/>
      <c r="IO56" s="613"/>
      <c r="IP56" s="614"/>
      <c r="IQ56" s="350"/>
      <c r="IR56" s="350"/>
      <c r="IS56" s="350"/>
      <c r="IT56" s="350"/>
      <c r="IU56" s="350"/>
      <c r="IV56" s="350"/>
    </row>
    <row r="57" spans="1:256" ht="15.75">
      <c r="A57" s="525" t="str">
        <f>+$ID$18</f>
        <v>08</v>
      </c>
      <c r="B57" s="535"/>
      <c r="C57" s="527">
        <f>+IF($E$1=2004,$IJ$18*$IL$2,IF($E$1=2005,$IO$18*$IQ$2,IF($E$1=2003,$IE$18*$IG$2,0)))</f>
        <v>888759</v>
      </c>
      <c r="D57" s="527">
        <f t="shared" si="42"/>
        <v>0</v>
      </c>
      <c r="E57" s="528">
        <f t="shared" si="60"/>
        <v>0</v>
      </c>
      <c r="F57" s="529">
        <f t="shared" si="61"/>
        <v>0</v>
      </c>
      <c r="G57" s="527">
        <f t="shared" si="62"/>
        <v>0</v>
      </c>
      <c r="H57" s="528">
        <f t="shared" si="43"/>
        <v>0</v>
      </c>
      <c r="I57" s="527">
        <f t="shared" si="63"/>
        <v>0</v>
      </c>
      <c r="J57" s="527">
        <f t="shared" si="64"/>
        <v>0</v>
      </c>
      <c r="K57" s="497">
        <f t="shared" si="65"/>
        <v>0</v>
      </c>
      <c r="L57" s="527">
        <f t="shared" si="66"/>
        <v>0</v>
      </c>
      <c r="M57" s="527">
        <f t="shared" si="67"/>
        <v>0</v>
      </c>
      <c r="N57" s="527">
        <f t="shared" si="68"/>
        <v>0</v>
      </c>
      <c r="O57" s="527">
        <f t="shared" si="69"/>
        <v>0</v>
      </c>
      <c r="P57" s="527">
        <f t="shared" si="70"/>
        <v>0</v>
      </c>
      <c r="Q57" s="498">
        <f t="shared" si="71"/>
        <v>0</v>
      </c>
      <c r="R57" s="503">
        <f t="shared" si="72"/>
        <v>0</v>
      </c>
      <c r="S57" s="532">
        <f t="shared" si="73"/>
        <v>0</v>
      </c>
      <c r="T57" s="531">
        <f t="shared" si="74"/>
        <v>0</v>
      </c>
      <c r="U57" s="498">
        <f t="shared" si="75"/>
        <v>0</v>
      </c>
      <c r="V57" s="500">
        <f t="shared" si="92"/>
        <v>0</v>
      </c>
      <c r="W57" s="534">
        <f t="shared" si="44"/>
        <v>0</v>
      </c>
      <c r="X57" s="501">
        <f t="shared" si="93"/>
        <v>0</v>
      </c>
      <c r="Y57" s="502">
        <f t="shared" si="76"/>
        <v>0</v>
      </c>
      <c r="Z57" s="235"/>
      <c r="AA57" s="522">
        <f t="shared" si="77"/>
        <v>0</v>
      </c>
      <c r="AB57" s="237"/>
      <c r="AC57" s="522">
        <f t="shared" si="78"/>
        <v>0</v>
      </c>
      <c r="AD57" s="732"/>
      <c r="AE57" s="522">
        <f t="shared" si="79"/>
        <v>0</v>
      </c>
      <c r="AF57" s="233"/>
      <c r="AG57" s="522">
        <f t="shared" si="80"/>
        <v>0</v>
      </c>
      <c r="AH57" s="732"/>
      <c r="AI57" s="522">
        <f t="shared" si="81"/>
        <v>0</v>
      </c>
      <c r="AJ57" s="732"/>
      <c r="AK57" s="522">
        <f t="shared" si="82"/>
        <v>0</v>
      </c>
      <c r="AL57" s="374"/>
      <c r="AM57" s="522">
        <f t="shared" si="83"/>
        <v>0</v>
      </c>
      <c r="AN57" s="732"/>
      <c r="AO57" s="522">
        <f t="shared" si="84"/>
        <v>0</v>
      </c>
      <c r="AP57" s="374"/>
      <c r="AQ57" s="522">
        <f t="shared" si="85"/>
        <v>0</v>
      </c>
      <c r="AR57" s="374"/>
      <c r="AS57" s="522">
        <f t="shared" si="86"/>
        <v>0</v>
      </c>
      <c r="AT57" s="374"/>
      <c r="AU57" s="522">
        <f t="shared" si="87"/>
        <v>0</v>
      </c>
      <c r="AV57" s="382">
        <f t="shared" si="88"/>
        <v>0</v>
      </c>
      <c r="AW57" s="383">
        <f t="shared" si="89"/>
        <v>0</v>
      </c>
      <c r="AX57" s="88"/>
      <c r="AY57" s="506">
        <f t="shared" si="45"/>
        <v>0</v>
      </c>
      <c r="AZ57" s="48"/>
      <c r="BA57" s="506">
        <f t="shared" si="46"/>
        <v>0</v>
      </c>
      <c r="BB57" s="48"/>
      <c r="BC57" s="506">
        <f t="shared" si="47"/>
        <v>0</v>
      </c>
      <c r="BD57" s="48"/>
      <c r="BE57" s="506">
        <f t="shared" si="48"/>
        <v>0</v>
      </c>
      <c r="BF57" s="48"/>
      <c r="BG57" s="508">
        <f t="shared" si="49"/>
        <v>0</v>
      </c>
      <c r="BH57" s="500">
        <f t="shared" si="50"/>
        <v>0</v>
      </c>
      <c r="BI57" s="500">
        <f t="shared" si="51"/>
        <v>0</v>
      </c>
      <c r="BJ57" s="48"/>
      <c r="BK57" s="506">
        <f t="shared" si="52"/>
        <v>0</v>
      </c>
      <c r="BL57" s="48"/>
      <c r="BM57" s="506">
        <f t="shared" si="53"/>
        <v>0</v>
      </c>
      <c r="BN57" s="48"/>
      <c r="BO57" s="506">
        <f t="shared" si="54"/>
        <v>0</v>
      </c>
      <c r="BP57" s="48"/>
      <c r="BQ57" s="506">
        <f t="shared" si="55"/>
        <v>0</v>
      </c>
      <c r="BR57" s="48"/>
      <c r="BS57" s="506">
        <f t="shared" si="56"/>
        <v>0</v>
      </c>
      <c r="BT57" s="48"/>
      <c r="BU57" s="508">
        <f t="shared" si="57"/>
        <v>0</v>
      </c>
      <c r="BV57" s="500">
        <f t="shared" si="90"/>
        <v>0</v>
      </c>
      <c r="BW57" s="500">
        <f t="shared" si="91"/>
        <v>0</v>
      </c>
      <c r="BX57" s="509">
        <f t="shared" si="58"/>
        <v>0</v>
      </c>
      <c r="BY57" s="509">
        <f t="shared" si="59"/>
        <v>0</v>
      </c>
      <c r="HZ57" s="737"/>
      <c r="IA57" s="737"/>
      <c r="IB57" s="737"/>
      <c r="IC57" s="737"/>
      <c r="ID57" s="350"/>
      <c r="IE57" s="350"/>
      <c r="IF57" s="350"/>
      <c r="IG57" s="350"/>
      <c r="IH57" s="350"/>
      <c r="II57" s="350"/>
      <c r="IJ57" s="348"/>
      <c r="IK57" s="348"/>
      <c r="IL57" s="611"/>
      <c r="IM57" s="612"/>
      <c r="IN57" s="612"/>
      <c r="IO57" s="613"/>
      <c r="IP57" s="614"/>
      <c r="IQ57" s="350"/>
      <c r="IR57" s="350"/>
      <c r="IS57" s="350"/>
      <c r="IT57" s="350"/>
      <c r="IU57" s="350"/>
      <c r="IV57" s="350"/>
    </row>
    <row r="58" spans="1:256" ht="15.75">
      <c r="A58" s="525" t="str">
        <f>+$ID$19</f>
        <v>09</v>
      </c>
      <c r="B58" s="535"/>
      <c r="C58" s="527">
        <f>+IF($E$1=2004,$IJ$19*$IL$2,IF($E$1=2005,$IO$19*$IQ$2,IF($E$1=2003,$IE$19*$IG$2,0)))</f>
        <v>984560</v>
      </c>
      <c r="D58" s="527">
        <f t="shared" si="42"/>
        <v>0</v>
      </c>
      <c r="E58" s="528">
        <f t="shared" si="60"/>
        <v>0</v>
      </c>
      <c r="F58" s="529">
        <f t="shared" si="61"/>
        <v>0</v>
      </c>
      <c r="G58" s="527">
        <f t="shared" si="62"/>
        <v>0</v>
      </c>
      <c r="H58" s="528">
        <f t="shared" si="43"/>
        <v>0</v>
      </c>
      <c r="I58" s="527">
        <f t="shared" si="63"/>
        <v>0</v>
      </c>
      <c r="J58" s="527">
        <f t="shared" si="64"/>
        <v>0</v>
      </c>
      <c r="K58" s="497">
        <f t="shared" si="65"/>
        <v>0</v>
      </c>
      <c r="L58" s="527">
        <f t="shared" si="66"/>
        <v>0</v>
      </c>
      <c r="M58" s="527">
        <f t="shared" si="67"/>
        <v>0</v>
      </c>
      <c r="N58" s="527">
        <f t="shared" si="68"/>
        <v>0</v>
      </c>
      <c r="O58" s="527">
        <f t="shared" si="69"/>
        <v>0</v>
      </c>
      <c r="P58" s="527">
        <f t="shared" si="70"/>
        <v>0</v>
      </c>
      <c r="Q58" s="498">
        <f t="shared" si="71"/>
        <v>0</v>
      </c>
      <c r="R58" s="503">
        <f t="shared" si="72"/>
        <v>0</v>
      </c>
      <c r="S58" s="532">
        <f t="shared" si="73"/>
        <v>0</v>
      </c>
      <c r="T58" s="531">
        <f t="shared" si="74"/>
        <v>0</v>
      </c>
      <c r="U58" s="498">
        <f t="shared" si="75"/>
        <v>0</v>
      </c>
      <c r="V58" s="500">
        <f t="shared" si="92"/>
        <v>0</v>
      </c>
      <c r="W58" s="534">
        <f t="shared" si="44"/>
        <v>0</v>
      </c>
      <c r="X58" s="501">
        <f t="shared" si="93"/>
        <v>0</v>
      </c>
      <c r="Y58" s="502">
        <f t="shared" si="76"/>
        <v>0</v>
      </c>
      <c r="Z58" s="235"/>
      <c r="AA58" s="522">
        <f t="shared" si="77"/>
        <v>0</v>
      </c>
      <c r="AB58" s="237"/>
      <c r="AC58" s="522">
        <f t="shared" si="78"/>
        <v>0</v>
      </c>
      <c r="AD58" s="732"/>
      <c r="AE58" s="522">
        <f t="shared" si="79"/>
        <v>0</v>
      </c>
      <c r="AF58" s="233"/>
      <c r="AG58" s="522">
        <f t="shared" si="80"/>
        <v>0</v>
      </c>
      <c r="AH58" s="732"/>
      <c r="AI58" s="522">
        <f t="shared" si="81"/>
        <v>0</v>
      </c>
      <c r="AJ58" s="732"/>
      <c r="AK58" s="522">
        <f t="shared" si="82"/>
        <v>0</v>
      </c>
      <c r="AL58" s="374"/>
      <c r="AM58" s="522">
        <f t="shared" si="83"/>
        <v>0</v>
      </c>
      <c r="AN58" s="732"/>
      <c r="AO58" s="522">
        <f t="shared" si="84"/>
        <v>0</v>
      </c>
      <c r="AP58" s="374"/>
      <c r="AQ58" s="522">
        <f t="shared" si="85"/>
        <v>0</v>
      </c>
      <c r="AR58" s="374"/>
      <c r="AS58" s="522">
        <f t="shared" si="86"/>
        <v>0</v>
      </c>
      <c r="AT58" s="374"/>
      <c r="AU58" s="522">
        <f t="shared" si="87"/>
        <v>0</v>
      </c>
      <c r="AV58" s="382">
        <f t="shared" si="88"/>
        <v>0</v>
      </c>
      <c r="AW58" s="383">
        <f t="shared" si="89"/>
        <v>0</v>
      </c>
      <c r="AX58" s="88"/>
      <c r="AY58" s="506">
        <f t="shared" si="45"/>
        <v>0</v>
      </c>
      <c r="AZ58" s="48"/>
      <c r="BA58" s="506">
        <f t="shared" si="46"/>
        <v>0</v>
      </c>
      <c r="BB58" s="48"/>
      <c r="BC58" s="506">
        <f t="shared" si="47"/>
        <v>0</v>
      </c>
      <c r="BD58" s="48"/>
      <c r="BE58" s="506">
        <f t="shared" si="48"/>
        <v>0</v>
      </c>
      <c r="BF58" s="48"/>
      <c r="BG58" s="508">
        <f t="shared" si="49"/>
        <v>0</v>
      </c>
      <c r="BH58" s="500">
        <f t="shared" si="50"/>
        <v>0</v>
      </c>
      <c r="BI58" s="500">
        <f t="shared" si="51"/>
        <v>0</v>
      </c>
      <c r="BJ58" s="48"/>
      <c r="BK58" s="506">
        <f t="shared" si="52"/>
        <v>0</v>
      </c>
      <c r="BL58" s="48"/>
      <c r="BM58" s="506">
        <f t="shared" si="53"/>
        <v>0</v>
      </c>
      <c r="BN58" s="48"/>
      <c r="BO58" s="506">
        <f t="shared" si="54"/>
        <v>0</v>
      </c>
      <c r="BP58" s="48"/>
      <c r="BQ58" s="506">
        <f t="shared" si="55"/>
        <v>0</v>
      </c>
      <c r="BR58" s="48"/>
      <c r="BS58" s="506">
        <f t="shared" si="56"/>
        <v>0</v>
      </c>
      <c r="BT58" s="48"/>
      <c r="BU58" s="508">
        <f t="shared" si="57"/>
        <v>0</v>
      </c>
      <c r="BV58" s="500">
        <f t="shared" si="90"/>
        <v>0</v>
      </c>
      <c r="BW58" s="500">
        <f t="shared" si="91"/>
        <v>0</v>
      </c>
      <c r="BX58" s="509">
        <f t="shared" si="58"/>
        <v>0</v>
      </c>
      <c r="BY58" s="509">
        <f t="shared" si="59"/>
        <v>0</v>
      </c>
      <c r="HZ58" s="737"/>
      <c r="IA58" s="737"/>
      <c r="IB58" s="737"/>
      <c r="IC58" s="737"/>
      <c r="ID58" s="350"/>
      <c r="IE58" s="350"/>
      <c r="IF58" s="350"/>
      <c r="IG58" s="350"/>
      <c r="IH58" s="350"/>
      <c r="II58" s="350"/>
      <c r="IJ58" s="348"/>
      <c r="IK58" s="348"/>
      <c r="IL58" s="611"/>
      <c r="IM58" s="612"/>
      <c r="IN58" s="612"/>
      <c r="IO58" s="613"/>
      <c r="IP58" s="614"/>
      <c r="IQ58" s="350"/>
      <c r="IR58" s="350"/>
      <c r="IS58" s="350"/>
      <c r="IT58" s="350"/>
      <c r="IU58" s="350"/>
      <c r="IV58" s="350"/>
    </row>
    <row r="59" spans="1:256" ht="15.75">
      <c r="A59" s="525" t="str">
        <f>+$ID$20</f>
        <v>10</v>
      </c>
      <c r="B59" s="535"/>
      <c r="C59" s="527">
        <f>+IF($E$1=2004,$IJ$20*$IL$2,IF($E$1=2005,$IO$20*$IQ$2,IF($E$1=2003,$IE$20*$IG$2,0)))</f>
        <v>1078022</v>
      </c>
      <c r="D59" s="527">
        <f t="shared" si="42"/>
        <v>0</v>
      </c>
      <c r="E59" s="528">
        <f t="shared" si="60"/>
        <v>0</v>
      </c>
      <c r="F59" s="529">
        <f t="shared" si="61"/>
        <v>0</v>
      </c>
      <c r="G59" s="527">
        <f t="shared" si="62"/>
        <v>0</v>
      </c>
      <c r="H59" s="528">
        <f t="shared" si="43"/>
        <v>0</v>
      </c>
      <c r="I59" s="527">
        <f t="shared" si="63"/>
        <v>0</v>
      </c>
      <c r="J59" s="527">
        <f t="shared" si="64"/>
        <v>0</v>
      </c>
      <c r="K59" s="497">
        <f t="shared" si="65"/>
        <v>0</v>
      </c>
      <c r="L59" s="527">
        <f t="shared" si="66"/>
        <v>0</v>
      </c>
      <c r="M59" s="527">
        <f t="shared" si="67"/>
        <v>0</v>
      </c>
      <c r="N59" s="527">
        <f t="shared" si="68"/>
        <v>0</v>
      </c>
      <c r="O59" s="527">
        <f t="shared" si="69"/>
        <v>0</v>
      </c>
      <c r="P59" s="527">
        <f t="shared" si="70"/>
        <v>0</v>
      </c>
      <c r="Q59" s="498">
        <f t="shared" si="71"/>
        <v>0</v>
      </c>
      <c r="R59" s="503">
        <f t="shared" si="72"/>
        <v>0</v>
      </c>
      <c r="S59" s="532">
        <f t="shared" si="73"/>
        <v>0</v>
      </c>
      <c r="T59" s="531">
        <f t="shared" si="74"/>
        <v>0</v>
      </c>
      <c r="U59" s="498">
        <f t="shared" si="75"/>
        <v>0</v>
      </c>
      <c r="V59" s="500">
        <f t="shared" si="92"/>
        <v>0</v>
      </c>
      <c r="W59" s="534">
        <f t="shared" si="44"/>
        <v>0</v>
      </c>
      <c r="X59" s="501">
        <f t="shared" si="93"/>
        <v>0</v>
      </c>
      <c r="Y59" s="502">
        <f t="shared" si="76"/>
        <v>0</v>
      </c>
      <c r="Z59" s="235"/>
      <c r="AA59" s="522">
        <f t="shared" si="77"/>
        <v>0</v>
      </c>
      <c r="AB59" s="237"/>
      <c r="AC59" s="522">
        <f t="shared" si="78"/>
        <v>0</v>
      </c>
      <c r="AD59" s="732"/>
      <c r="AE59" s="522">
        <f t="shared" si="79"/>
        <v>0</v>
      </c>
      <c r="AF59" s="233"/>
      <c r="AG59" s="522">
        <f t="shared" si="80"/>
        <v>0</v>
      </c>
      <c r="AH59" s="732"/>
      <c r="AI59" s="522">
        <f t="shared" si="81"/>
        <v>0</v>
      </c>
      <c r="AJ59" s="732"/>
      <c r="AK59" s="522">
        <f t="shared" si="82"/>
        <v>0</v>
      </c>
      <c r="AL59" s="374"/>
      <c r="AM59" s="522">
        <f t="shared" si="83"/>
        <v>0</v>
      </c>
      <c r="AN59" s="732"/>
      <c r="AO59" s="522">
        <f t="shared" si="84"/>
        <v>0</v>
      </c>
      <c r="AP59" s="374"/>
      <c r="AQ59" s="522">
        <f t="shared" si="85"/>
        <v>0</v>
      </c>
      <c r="AR59" s="374"/>
      <c r="AS59" s="522">
        <f t="shared" si="86"/>
        <v>0</v>
      </c>
      <c r="AT59" s="374"/>
      <c r="AU59" s="522">
        <f t="shared" si="87"/>
        <v>0</v>
      </c>
      <c r="AV59" s="382">
        <f t="shared" si="88"/>
        <v>0</v>
      </c>
      <c r="AW59" s="383">
        <f t="shared" si="89"/>
        <v>0</v>
      </c>
      <c r="AX59" s="88"/>
      <c r="AY59" s="506">
        <f t="shared" si="45"/>
        <v>0</v>
      </c>
      <c r="AZ59" s="48"/>
      <c r="BA59" s="506">
        <f t="shared" si="46"/>
        <v>0</v>
      </c>
      <c r="BB59" s="48"/>
      <c r="BC59" s="506">
        <f t="shared" si="47"/>
        <v>0</v>
      </c>
      <c r="BD59" s="48"/>
      <c r="BE59" s="506">
        <f t="shared" si="48"/>
        <v>0</v>
      </c>
      <c r="BF59" s="48"/>
      <c r="BG59" s="508">
        <f t="shared" si="49"/>
        <v>0</v>
      </c>
      <c r="BH59" s="500">
        <f t="shared" si="50"/>
        <v>0</v>
      </c>
      <c r="BI59" s="500">
        <f t="shared" si="51"/>
        <v>0</v>
      </c>
      <c r="BJ59" s="48"/>
      <c r="BK59" s="506">
        <f t="shared" si="52"/>
        <v>0</v>
      </c>
      <c r="BL59" s="48"/>
      <c r="BM59" s="506">
        <f t="shared" si="53"/>
        <v>0</v>
      </c>
      <c r="BN59" s="48"/>
      <c r="BO59" s="506">
        <f t="shared" si="54"/>
        <v>0</v>
      </c>
      <c r="BP59" s="48"/>
      <c r="BQ59" s="506">
        <f t="shared" si="55"/>
        <v>0</v>
      </c>
      <c r="BR59" s="48"/>
      <c r="BS59" s="506">
        <f t="shared" si="56"/>
        <v>0</v>
      </c>
      <c r="BT59" s="48"/>
      <c r="BU59" s="508">
        <f t="shared" si="57"/>
        <v>0</v>
      </c>
      <c r="BV59" s="500">
        <f t="shared" si="90"/>
        <v>0</v>
      </c>
      <c r="BW59" s="500">
        <f t="shared" si="91"/>
        <v>0</v>
      </c>
      <c r="BX59" s="509">
        <f t="shared" si="58"/>
        <v>0</v>
      </c>
      <c r="BY59" s="509">
        <f t="shared" si="59"/>
        <v>0</v>
      </c>
      <c r="HZ59" s="737"/>
      <c r="IA59" s="737"/>
      <c r="IB59" s="737"/>
      <c r="IC59" s="737"/>
      <c r="ID59" s="350"/>
      <c r="IE59" s="350"/>
      <c r="IF59" s="350"/>
      <c r="IG59" s="350"/>
      <c r="IH59" s="350"/>
      <c r="II59" s="350"/>
      <c r="IJ59" s="348"/>
      <c r="IK59" s="348"/>
      <c r="IL59" s="611"/>
      <c r="IM59" s="612"/>
      <c r="IN59" s="612"/>
      <c r="IO59" s="613"/>
      <c r="IP59" s="614"/>
      <c r="IQ59" s="350"/>
      <c r="IR59" s="350"/>
      <c r="IS59" s="350"/>
      <c r="IT59" s="350"/>
      <c r="IU59" s="350"/>
      <c r="IV59" s="350"/>
    </row>
    <row r="60" spans="1:256" ht="15.75">
      <c r="A60" s="525" t="str">
        <f>+$ID$21</f>
        <v>11</v>
      </c>
      <c r="B60" s="535"/>
      <c r="C60" s="527">
        <f>+IF($E$1=2004,$IJ$21*$IL$2,IF($E$1=2005,$IO$21*$IQ$2,IF($E$1=2003,$IE$21*$IG$2,0)))</f>
        <v>1230949</v>
      </c>
      <c r="D60" s="527">
        <f t="shared" si="42"/>
        <v>0</v>
      </c>
      <c r="E60" s="528">
        <f t="shared" si="60"/>
        <v>0</v>
      </c>
      <c r="F60" s="529">
        <f t="shared" si="61"/>
        <v>0</v>
      </c>
      <c r="G60" s="527">
        <f t="shared" si="62"/>
        <v>0</v>
      </c>
      <c r="H60" s="528">
        <f t="shared" si="43"/>
        <v>0</v>
      </c>
      <c r="I60" s="527">
        <f t="shared" si="63"/>
        <v>0</v>
      </c>
      <c r="J60" s="527">
        <f t="shared" si="64"/>
        <v>0</v>
      </c>
      <c r="K60" s="497">
        <f t="shared" si="65"/>
        <v>0</v>
      </c>
      <c r="L60" s="527">
        <f t="shared" si="66"/>
        <v>0</v>
      </c>
      <c r="M60" s="527">
        <f t="shared" si="67"/>
        <v>0</v>
      </c>
      <c r="N60" s="527">
        <f t="shared" si="68"/>
        <v>0</v>
      </c>
      <c r="O60" s="527">
        <f t="shared" si="69"/>
        <v>0</v>
      </c>
      <c r="P60" s="527">
        <f t="shared" si="70"/>
        <v>0</v>
      </c>
      <c r="Q60" s="498">
        <f t="shared" si="71"/>
        <v>0</v>
      </c>
      <c r="R60" s="503">
        <f t="shared" si="72"/>
        <v>0</v>
      </c>
      <c r="S60" s="532">
        <f t="shared" si="73"/>
        <v>0</v>
      </c>
      <c r="T60" s="531">
        <f t="shared" si="74"/>
        <v>0</v>
      </c>
      <c r="U60" s="498">
        <f t="shared" si="75"/>
        <v>0</v>
      </c>
      <c r="V60" s="500">
        <f t="shared" si="92"/>
        <v>0</v>
      </c>
      <c r="W60" s="534">
        <f t="shared" si="44"/>
        <v>0</v>
      </c>
      <c r="X60" s="501">
        <f t="shared" si="93"/>
        <v>0</v>
      </c>
      <c r="Y60" s="502">
        <f t="shared" si="76"/>
        <v>0</v>
      </c>
      <c r="Z60" s="235"/>
      <c r="AA60" s="522">
        <f t="shared" si="77"/>
        <v>0</v>
      </c>
      <c r="AB60" s="237"/>
      <c r="AC60" s="522">
        <f t="shared" si="78"/>
        <v>0</v>
      </c>
      <c r="AD60" s="732"/>
      <c r="AE60" s="522">
        <f t="shared" si="79"/>
        <v>0</v>
      </c>
      <c r="AF60" s="233"/>
      <c r="AG60" s="522">
        <f t="shared" si="80"/>
        <v>0</v>
      </c>
      <c r="AH60" s="732"/>
      <c r="AI60" s="522">
        <f t="shared" si="81"/>
        <v>0</v>
      </c>
      <c r="AJ60" s="732"/>
      <c r="AK60" s="522">
        <f t="shared" si="82"/>
        <v>0</v>
      </c>
      <c r="AL60" s="374"/>
      <c r="AM60" s="522">
        <f t="shared" si="83"/>
        <v>0</v>
      </c>
      <c r="AN60" s="732"/>
      <c r="AO60" s="522">
        <f t="shared" si="84"/>
        <v>0</v>
      </c>
      <c r="AP60" s="374"/>
      <c r="AQ60" s="522">
        <f t="shared" si="85"/>
        <v>0</v>
      </c>
      <c r="AR60" s="374"/>
      <c r="AS60" s="522">
        <f t="shared" si="86"/>
        <v>0</v>
      </c>
      <c r="AT60" s="374"/>
      <c r="AU60" s="522">
        <f t="shared" si="87"/>
        <v>0</v>
      </c>
      <c r="AV60" s="382">
        <f t="shared" si="88"/>
        <v>0</v>
      </c>
      <c r="AW60" s="383">
        <f t="shared" si="89"/>
        <v>0</v>
      </c>
      <c r="AX60" s="88"/>
      <c r="AY60" s="506">
        <f t="shared" si="45"/>
        <v>0</v>
      </c>
      <c r="AZ60" s="48"/>
      <c r="BA60" s="506">
        <f t="shared" si="46"/>
        <v>0</v>
      </c>
      <c r="BB60" s="48"/>
      <c r="BC60" s="506">
        <f t="shared" si="47"/>
        <v>0</v>
      </c>
      <c r="BD60" s="48"/>
      <c r="BE60" s="506">
        <f t="shared" si="48"/>
        <v>0</v>
      </c>
      <c r="BF60" s="48"/>
      <c r="BG60" s="508">
        <f t="shared" si="49"/>
        <v>0</v>
      </c>
      <c r="BH60" s="500">
        <f t="shared" si="50"/>
        <v>0</v>
      </c>
      <c r="BI60" s="500">
        <f t="shared" si="51"/>
        <v>0</v>
      </c>
      <c r="BJ60" s="48"/>
      <c r="BK60" s="506">
        <f t="shared" si="52"/>
        <v>0</v>
      </c>
      <c r="BL60" s="48"/>
      <c r="BM60" s="506">
        <f t="shared" si="53"/>
        <v>0</v>
      </c>
      <c r="BN60" s="48"/>
      <c r="BO60" s="506">
        <f t="shared" si="54"/>
        <v>0</v>
      </c>
      <c r="BP60" s="48"/>
      <c r="BQ60" s="506">
        <f t="shared" si="55"/>
        <v>0</v>
      </c>
      <c r="BR60" s="48"/>
      <c r="BS60" s="506">
        <f t="shared" si="56"/>
        <v>0</v>
      </c>
      <c r="BT60" s="48"/>
      <c r="BU60" s="508">
        <f t="shared" si="57"/>
        <v>0</v>
      </c>
      <c r="BV60" s="500">
        <f t="shared" si="90"/>
        <v>0</v>
      </c>
      <c r="BW60" s="500">
        <f t="shared" si="91"/>
        <v>0</v>
      </c>
      <c r="BX60" s="509">
        <f t="shared" si="58"/>
        <v>0</v>
      </c>
      <c r="BY60" s="509">
        <f t="shared" si="59"/>
        <v>0</v>
      </c>
      <c r="HZ60" s="737"/>
      <c r="IA60" s="737"/>
      <c r="IB60" s="737"/>
      <c r="IC60" s="737"/>
      <c r="ID60" s="350"/>
      <c r="IE60" s="350"/>
      <c r="IF60" s="350"/>
      <c r="IG60" s="350"/>
      <c r="IH60" s="350"/>
      <c r="II60" s="350"/>
      <c r="IJ60" s="348"/>
      <c r="IK60" s="348"/>
      <c r="IL60" s="611"/>
      <c r="IM60" s="612"/>
      <c r="IN60" s="612"/>
      <c r="IO60" s="613"/>
      <c r="IP60" s="614"/>
      <c r="IQ60" s="350"/>
      <c r="IR60" s="350"/>
      <c r="IS60" s="350"/>
      <c r="IT60" s="350"/>
      <c r="IU60" s="350"/>
      <c r="IV60" s="350"/>
    </row>
    <row r="61" spans="1:256" ht="15.75">
      <c r="A61" s="525" t="str">
        <f>+$ID$22</f>
        <v>12</v>
      </c>
      <c r="B61" s="535"/>
      <c r="C61" s="527">
        <f>+IF($E$1=2004,$IJ$22*$IL$2,IF($E$1=2005,$IO$22*$IQ$2,IF($E$1=2003,$IE$22*$IG$2,0)))</f>
        <v>1464288</v>
      </c>
      <c r="D61" s="527">
        <f t="shared" si="42"/>
        <v>0</v>
      </c>
      <c r="E61" s="528">
        <f t="shared" si="60"/>
        <v>0</v>
      </c>
      <c r="F61" s="529">
        <f t="shared" si="61"/>
        <v>0</v>
      </c>
      <c r="G61" s="527">
        <f t="shared" si="62"/>
        <v>0</v>
      </c>
      <c r="H61" s="528">
        <f t="shared" si="43"/>
        <v>0</v>
      </c>
      <c r="I61" s="527">
        <f t="shared" si="63"/>
        <v>0</v>
      </c>
      <c r="J61" s="527">
        <f t="shared" si="64"/>
        <v>0</v>
      </c>
      <c r="K61" s="497">
        <f t="shared" si="65"/>
        <v>0</v>
      </c>
      <c r="L61" s="527">
        <f t="shared" si="66"/>
        <v>0</v>
      </c>
      <c r="M61" s="527">
        <f t="shared" si="67"/>
        <v>0</v>
      </c>
      <c r="N61" s="527">
        <f t="shared" si="68"/>
        <v>0</v>
      </c>
      <c r="O61" s="527">
        <f t="shared" si="69"/>
        <v>0</v>
      </c>
      <c r="P61" s="527">
        <f t="shared" si="70"/>
        <v>0</v>
      </c>
      <c r="Q61" s="498">
        <f t="shared" si="71"/>
        <v>0</v>
      </c>
      <c r="R61" s="503">
        <f t="shared" si="72"/>
        <v>0</v>
      </c>
      <c r="S61" s="532">
        <f t="shared" si="73"/>
        <v>0</v>
      </c>
      <c r="T61" s="531">
        <f t="shared" si="74"/>
        <v>0</v>
      </c>
      <c r="U61" s="498">
        <f t="shared" si="75"/>
        <v>0</v>
      </c>
      <c r="V61" s="500">
        <f t="shared" si="92"/>
        <v>0</v>
      </c>
      <c r="W61" s="534">
        <f t="shared" si="44"/>
        <v>0</v>
      </c>
      <c r="X61" s="501">
        <f t="shared" si="93"/>
        <v>0</v>
      </c>
      <c r="Y61" s="502">
        <f t="shared" si="76"/>
        <v>0</v>
      </c>
      <c r="Z61" s="235"/>
      <c r="AA61" s="522">
        <f t="shared" si="77"/>
        <v>0</v>
      </c>
      <c r="AB61" s="237"/>
      <c r="AC61" s="522">
        <f t="shared" si="78"/>
        <v>0</v>
      </c>
      <c r="AD61" s="732"/>
      <c r="AE61" s="522">
        <f t="shared" si="79"/>
        <v>0</v>
      </c>
      <c r="AF61" s="233"/>
      <c r="AG61" s="522">
        <f t="shared" si="80"/>
        <v>0</v>
      </c>
      <c r="AH61" s="732"/>
      <c r="AI61" s="522">
        <f t="shared" si="81"/>
        <v>0</v>
      </c>
      <c r="AJ61" s="732"/>
      <c r="AK61" s="522">
        <f t="shared" si="82"/>
        <v>0</v>
      </c>
      <c r="AL61" s="374"/>
      <c r="AM61" s="522">
        <f t="shared" si="83"/>
        <v>0</v>
      </c>
      <c r="AN61" s="732"/>
      <c r="AO61" s="522">
        <f t="shared" si="84"/>
        <v>0</v>
      </c>
      <c r="AP61" s="374"/>
      <c r="AQ61" s="522">
        <f t="shared" si="85"/>
        <v>0</v>
      </c>
      <c r="AR61" s="374"/>
      <c r="AS61" s="522">
        <f t="shared" si="86"/>
        <v>0</v>
      </c>
      <c r="AT61" s="374"/>
      <c r="AU61" s="522">
        <f t="shared" si="87"/>
        <v>0</v>
      </c>
      <c r="AV61" s="382">
        <f t="shared" si="88"/>
        <v>0</v>
      </c>
      <c r="AW61" s="383">
        <f t="shared" si="89"/>
        <v>0</v>
      </c>
      <c r="AX61" s="88"/>
      <c r="AY61" s="506">
        <f t="shared" si="45"/>
        <v>0</v>
      </c>
      <c r="AZ61" s="48"/>
      <c r="BA61" s="506">
        <f t="shared" si="46"/>
        <v>0</v>
      </c>
      <c r="BB61" s="48"/>
      <c r="BC61" s="506">
        <f t="shared" si="47"/>
        <v>0</v>
      </c>
      <c r="BD61" s="48"/>
      <c r="BE61" s="506">
        <f t="shared" si="48"/>
        <v>0</v>
      </c>
      <c r="BF61" s="48"/>
      <c r="BG61" s="508">
        <f t="shared" si="49"/>
        <v>0</v>
      </c>
      <c r="BH61" s="500">
        <f t="shared" si="50"/>
        <v>0</v>
      </c>
      <c r="BI61" s="500">
        <f t="shared" si="51"/>
        <v>0</v>
      </c>
      <c r="BJ61" s="48"/>
      <c r="BK61" s="506">
        <f t="shared" si="52"/>
        <v>0</v>
      </c>
      <c r="BL61" s="48"/>
      <c r="BM61" s="506">
        <f t="shared" si="53"/>
        <v>0</v>
      </c>
      <c r="BN61" s="48"/>
      <c r="BO61" s="506">
        <f t="shared" si="54"/>
        <v>0</v>
      </c>
      <c r="BP61" s="48"/>
      <c r="BQ61" s="506">
        <f t="shared" si="55"/>
        <v>0</v>
      </c>
      <c r="BR61" s="48"/>
      <c r="BS61" s="506">
        <f t="shared" si="56"/>
        <v>0</v>
      </c>
      <c r="BT61" s="48"/>
      <c r="BU61" s="508">
        <f t="shared" si="57"/>
        <v>0</v>
      </c>
      <c r="BV61" s="500">
        <f t="shared" si="90"/>
        <v>0</v>
      </c>
      <c r="BW61" s="500">
        <f t="shared" si="91"/>
        <v>0</v>
      </c>
      <c r="BX61" s="509">
        <f t="shared" si="58"/>
        <v>0</v>
      </c>
      <c r="BY61" s="509">
        <f t="shared" si="59"/>
        <v>0</v>
      </c>
      <c r="HZ61" s="737"/>
      <c r="IA61" s="737"/>
      <c r="IB61" s="737"/>
      <c r="IC61" s="737"/>
      <c r="ID61" s="350"/>
      <c r="IE61" s="350"/>
      <c r="IF61" s="350"/>
      <c r="IG61" s="350"/>
      <c r="IH61" s="350"/>
      <c r="II61" s="350"/>
      <c r="IJ61" s="348"/>
      <c r="IK61" s="348"/>
      <c r="IL61" s="611"/>
      <c r="IM61" s="612"/>
      <c r="IN61" s="612"/>
      <c r="IO61" s="613"/>
      <c r="IP61" s="614"/>
      <c r="IQ61" s="350"/>
      <c r="IR61" s="350"/>
      <c r="IS61" s="350"/>
      <c r="IT61" s="350"/>
      <c r="IU61" s="350"/>
      <c r="IV61" s="350"/>
    </row>
    <row r="62" spans="1:256" ht="15.75">
      <c r="A62" s="525" t="str">
        <f>+$ID$23</f>
        <v>13</v>
      </c>
      <c r="B62" s="535"/>
      <c r="C62" s="527">
        <f>+IF($E$1=2004,$IJ$23*$IL$2,IF($E$1=2005,$IO$23*$IQ$2,IF($E$1=2003,$IE$23*$IG$2,0)))</f>
        <v>1620857</v>
      </c>
      <c r="D62" s="527">
        <f t="shared" si="42"/>
        <v>0</v>
      </c>
      <c r="E62" s="528">
        <f t="shared" si="60"/>
        <v>0</v>
      </c>
      <c r="F62" s="529">
        <f t="shared" si="61"/>
        <v>0</v>
      </c>
      <c r="G62" s="527">
        <f t="shared" si="62"/>
        <v>0</v>
      </c>
      <c r="H62" s="528">
        <f t="shared" si="43"/>
        <v>0</v>
      </c>
      <c r="I62" s="527">
        <f t="shared" si="63"/>
        <v>0</v>
      </c>
      <c r="J62" s="527">
        <f t="shared" si="64"/>
        <v>0</v>
      </c>
      <c r="K62" s="497">
        <f t="shared" si="65"/>
        <v>0</v>
      </c>
      <c r="L62" s="527">
        <f t="shared" si="66"/>
        <v>0</v>
      </c>
      <c r="M62" s="527">
        <f t="shared" si="67"/>
        <v>0</v>
      </c>
      <c r="N62" s="527">
        <f t="shared" si="68"/>
        <v>0</v>
      </c>
      <c r="O62" s="527">
        <f t="shared" si="69"/>
        <v>0</v>
      </c>
      <c r="P62" s="527">
        <f t="shared" si="70"/>
        <v>0</v>
      </c>
      <c r="Q62" s="498">
        <f t="shared" si="71"/>
        <v>0</v>
      </c>
      <c r="R62" s="503">
        <f t="shared" si="72"/>
        <v>0</v>
      </c>
      <c r="S62" s="532">
        <f t="shared" si="73"/>
        <v>0</v>
      </c>
      <c r="T62" s="531">
        <f t="shared" si="74"/>
        <v>0</v>
      </c>
      <c r="U62" s="498">
        <f t="shared" si="75"/>
        <v>0</v>
      </c>
      <c r="V62" s="500">
        <f t="shared" si="92"/>
        <v>0</v>
      </c>
      <c r="W62" s="534">
        <f t="shared" si="44"/>
        <v>0</v>
      </c>
      <c r="X62" s="501">
        <f t="shared" si="93"/>
        <v>0</v>
      </c>
      <c r="Y62" s="502">
        <f t="shared" si="76"/>
        <v>0</v>
      </c>
      <c r="Z62" s="235"/>
      <c r="AA62" s="522">
        <f t="shared" si="77"/>
        <v>0</v>
      </c>
      <c r="AB62" s="237"/>
      <c r="AC62" s="522">
        <f t="shared" si="78"/>
        <v>0</v>
      </c>
      <c r="AD62" s="732"/>
      <c r="AE62" s="522">
        <f t="shared" si="79"/>
        <v>0</v>
      </c>
      <c r="AF62" s="233"/>
      <c r="AG62" s="522">
        <f t="shared" si="80"/>
        <v>0</v>
      </c>
      <c r="AH62" s="732"/>
      <c r="AI62" s="522">
        <f t="shared" si="81"/>
        <v>0</v>
      </c>
      <c r="AJ62" s="732"/>
      <c r="AK62" s="522">
        <f t="shared" si="82"/>
        <v>0</v>
      </c>
      <c r="AL62" s="374"/>
      <c r="AM62" s="522">
        <f t="shared" si="83"/>
        <v>0</v>
      </c>
      <c r="AN62" s="732"/>
      <c r="AO62" s="522">
        <f t="shared" si="84"/>
        <v>0</v>
      </c>
      <c r="AP62" s="374"/>
      <c r="AQ62" s="522">
        <f t="shared" si="85"/>
        <v>0</v>
      </c>
      <c r="AR62" s="374"/>
      <c r="AS62" s="522">
        <f t="shared" si="86"/>
        <v>0</v>
      </c>
      <c r="AT62" s="374"/>
      <c r="AU62" s="522">
        <f t="shared" si="87"/>
        <v>0</v>
      </c>
      <c r="AV62" s="382">
        <f t="shared" si="88"/>
        <v>0</v>
      </c>
      <c r="AW62" s="383">
        <f t="shared" si="89"/>
        <v>0</v>
      </c>
      <c r="AX62" s="88"/>
      <c r="AY62" s="506">
        <f t="shared" si="45"/>
        <v>0</v>
      </c>
      <c r="AZ62" s="48"/>
      <c r="BA62" s="506">
        <f t="shared" si="46"/>
        <v>0</v>
      </c>
      <c r="BB62" s="48"/>
      <c r="BC62" s="506">
        <f t="shared" si="47"/>
        <v>0</v>
      </c>
      <c r="BD62" s="48"/>
      <c r="BE62" s="506">
        <f t="shared" si="48"/>
        <v>0</v>
      </c>
      <c r="BF62" s="48"/>
      <c r="BG62" s="508">
        <f t="shared" si="49"/>
        <v>0</v>
      </c>
      <c r="BH62" s="500">
        <f t="shared" si="50"/>
        <v>0</v>
      </c>
      <c r="BI62" s="500">
        <f t="shared" si="51"/>
        <v>0</v>
      </c>
      <c r="BJ62" s="48"/>
      <c r="BK62" s="506">
        <f t="shared" si="52"/>
        <v>0</v>
      </c>
      <c r="BL62" s="48"/>
      <c r="BM62" s="506">
        <f t="shared" si="53"/>
        <v>0</v>
      </c>
      <c r="BN62" s="48"/>
      <c r="BO62" s="506">
        <f t="shared" si="54"/>
        <v>0</v>
      </c>
      <c r="BP62" s="48"/>
      <c r="BQ62" s="506">
        <f t="shared" si="55"/>
        <v>0</v>
      </c>
      <c r="BR62" s="48"/>
      <c r="BS62" s="506">
        <f t="shared" si="56"/>
        <v>0</v>
      </c>
      <c r="BT62" s="48"/>
      <c r="BU62" s="508">
        <f t="shared" si="57"/>
        <v>0</v>
      </c>
      <c r="BV62" s="500">
        <f t="shared" si="90"/>
        <v>0</v>
      </c>
      <c r="BW62" s="500">
        <f t="shared" si="91"/>
        <v>0</v>
      </c>
      <c r="BX62" s="509">
        <f t="shared" si="58"/>
        <v>0</v>
      </c>
      <c r="BY62" s="509">
        <f t="shared" si="59"/>
        <v>0</v>
      </c>
      <c r="HZ62" s="737"/>
      <c r="IA62" s="737"/>
      <c r="IB62" s="737"/>
      <c r="IC62" s="737"/>
      <c r="ID62" s="350"/>
      <c r="IE62" s="350"/>
      <c r="IF62" s="350"/>
      <c r="IG62" s="350"/>
      <c r="IH62" s="350"/>
      <c r="II62" s="350"/>
      <c r="IJ62" s="348"/>
      <c r="IK62" s="348"/>
      <c r="IL62" s="611"/>
      <c r="IM62" s="612"/>
      <c r="IN62" s="612"/>
      <c r="IO62" s="613"/>
      <c r="IP62" s="614"/>
      <c r="IQ62" s="350"/>
      <c r="IR62" s="350"/>
      <c r="IS62" s="350"/>
      <c r="IT62" s="350"/>
      <c r="IU62" s="350"/>
      <c r="IV62" s="350"/>
    </row>
    <row r="63" spans="1:256" ht="15.75">
      <c r="A63" s="525" t="str">
        <f>+$ID$24</f>
        <v>14</v>
      </c>
      <c r="B63" s="535"/>
      <c r="C63" s="527">
        <f>+IF($E$1=2004,$IJ$24*$IL$2,IF($E$1=2005,$IO$24*$IQ$2,IF($E$1=2003,$IE$24*$IG$2,0)))</f>
        <v>1845990</v>
      </c>
      <c r="D63" s="527">
        <f t="shared" si="42"/>
        <v>0</v>
      </c>
      <c r="E63" s="528">
        <f t="shared" si="60"/>
        <v>0</v>
      </c>
      <c r="F63" s="529">
        <f t="shared" si="61"/>
        <v>0</v>
      </c>
      <c r="G63" s="527">
        <f t="shared" si="62"/>
        <v>0</v>
      </c>
      <c r="H63" s="528">
        <f t="shared" si="43"/>
        <v>0</v>
      </c>
      <c r="I63" s="527">
        <f t="shared" si="63"/>
        <v>0</v>
      </c>
      <c r="J63" s="527">
        <f t="shared" si="64"/>
        <v>0</v>
      </c>
      <c r="K63" s="497">
        <f t="shared" si="65"/>
        <v>0</v>
      </c>
      <c r="L63" s="527">
        <f t="shared" si="66"/>
        <v>0</v>
      </c>
      <c r="M63" s="527">
        <f t="shared" si="67"/>
        <v>0</v>
      </c>
      <c r="N63" s="527">
        <f t="shared" si="68"/>
        <v>0</v>
      </c>
      <c r="O63" s="527">
        <f t="shared" si="69"/>
        <v>0</v>
      </c>
      <c r="P63" s="527">
        <f t="shared" si="70"/>
        <v>0</v>
      </c>
      <c r="Q63" s="498">
        <f t="shared" si="71"/>
        <v>0</v>
      </c>
      <c r="R63" s="503">
        <f t="shared" si="72"/>
        <v>0</v>
      </c>
      <c r="S63" s="532">
        <f t="shared" si="73"/>
        <v>0</v>
      </c>
      <c r="T63" s="531">
        <f t="shared" si="74"/>
        <v>0</v>
      </c>
      <c r="U63" s="498">
        <f t="shared" si="75"/>
        <v>0</v>
      </c>
      <c r="V63" s="500">
        <f t="shared" si="92"/>
        <v>0</v>
      </c>
      <c r="W63" s="534">
        <f t="shared" si="44"/>
        <v>0</v>
      </c>
      <c r="X63" s="501">
        <f t="shared" si="93"/>
        <v>0</v>
      </c>
      <c r="Y63" s="502">
        <f t="shared" si="76"/>
        <v>0</v>
      </c>
      <c r="Z63" s="235"/>
      <c r="AA63" s="522">
        <f t="shared" si="77"/>
        <v>0</v>
      </c>
      <c r="AB63" s="237"/>
      <c r="AC63" s="522">
        <f t="shared" si="78"/>
        <v>0</v>
      </c>
      <c r="AD63" s="732"/>
      <c r="AE63" s="522">
        <f t="shared" si="79"/>
        <v>0</v>
      </c>
      <c r="AF63" s="233"/>
      <c r="AG63" s="522">
        <f t="shared" si="80"/>
        <v>0</v>
      </c>
      <c r="AH63" s="732"/>
      <c r="AI63" s="522">
        <f t="shared" si="81"/>
        <v>0</v>
      </c>
      <c r="AJ63" s="732"/>
      <c r="AK63" s="522">
        <f t="shared" si="82"/>
        <v>0</v>
      </c>
      <c r="AL63" s="374"/>
      <c r="AM63" s="522">
        <f t="shared" si="83"/>
        <v>0</v>
      </c>
      <c r="AN63" s="732"/>
      <c r="AO63" s="522">
        <f t="shared" si="84"/>
        <v>0</v>
      </c>
      <c r="AP63" s="374"/>
      <c r="AQ63" s="522">
        <f t="shared" si="85"/>
        <v>0</v>
      </c>
      <c r="AR63" s="374"/>
      <c r="AS63" s="522">
        <f t="shared" si="86"/>
        <v>0</v>
      </c>
      <c r="AT63" s="374"/>
      <c r="AU63" s="522">
        <f t="shared" si="87"/>
        <v>0</v>
      </c>
      <c r="AV63" s="382">
        <f t="shared" si="88"/>
        <v>0</v>
      </c>
      <c r="AW63" s="383">
        <f t="shared" si="89"/>
        <v>0</v>
      </c>
      <c r="AX63" s="88"/>
      <c r="AY63" s="506">
        <f t="shared" si="45"/>
        <v>0</v>
      </c>
      <c r="AZ63" s="48"/>
      <c r="BA63" s="506">
        <f t="shared" si="46"/>
        <v>0</v>
      </c>
      <c r="BB63" s="48"/>
      <c r="BC63" s="506">
        <f t="shared" si="47"/>
        <v>0</v>
      </c>
      <c r="BD63" s="48"/>
      <c r="BE63" s="506">
        <f t="shared" si="48"/>
        <v>0</v>
      </c>
      <c r="BF63" s="48"/>
      <c r="BG63" s="508">
        <f t="shared" si="49"/>
        <v>0</v>
      </c>
      <c r="BH63" s="500">
        <f t="shared" si="50"/>
        <v>0</v>
      </c>
      <c r="BI63" s="500">
        <f t="shared" si="51"/>
        <v>0</v>
      </c>
      <c r="BJ63" s="48"/>
      <c r="BK63" s="506">
        <f t="shared" si="52"/>
        <v>0</v>
      </c>
      <c r="BL63" s="48"/>
      <c r="BM63" s="506">
        <f t="shared" si="53"/>
        <v>0</v>
      </c>
      <c r="BN63" s="48"/>
      <c r="BO63" s="506">
        <f t="shared" si="54"/>
        <v>0</v>
      </c>
      <c r="BP63" s="48"/>
      <c r="BQ63" s="506">
        <f t="shared" si="55"/>
        <v>0</v>
      </c>
      <c r="BR63" s="48"/>
      <c r="BS63" s="506">
        <f t="shared" si="56"/>
        <v>0</v>
      </c>
      <c r="BT63" s="48"/>
      <c r="BU63" s="508">
        <f t="shared" si="57"/>
        <v>0</v>
      </c>
      <c r="BV63" s="500">
        <f t="shared" si="90"/>
        <v>0</v>
      </c>
      <c r="BW63" s="500">
        <f t="shared" si="91"/>
        <v>0</v>
      </c>
      <c r="BX63" s="509">
        <f t="shared" si="58"/>
        <v>0</v>
      </c>
      <c r="BY63" s="509">
        <f t="shared" si="59"/>
        <v>0</v>
      </c>
      <c r="HZ63" s="737"/>
      <c r="IA63" s="737"/>
      <c r="IB63" s="737"/>
      <c r="IC63" s="737"/>
      <c r="ID63" s="350"/>
      <c r="IE63" s="350"/>
      <c r="IF63" s="350"/>
      <c r="IG63" s="350"/>
      <c r="IH63" s="350"/>
      <c r="II63" s="350"/>
      <c r="IJ63" s="348"/>
      <c r="IK63" s="348"/>
      <c r="IL63" s="611"/>
      <c r="IM63" s="612"/>
      <c r="IN63" s="612"/>
      <c r="IO63" s="613"/>
      <c r="IP63" s="614"/>
      <c r="IQ63" s="350"/>
      <c r="IR63" s="350"/>
      <c r="IS63" s="350"/>
      <c r="IT63" s="350"/>
      <c r="IU63" s="350"/>
      <c r="IV63" s="350"/>
    </row>
    <row r="64" spans="1:256" ht="15.75">
      <c r="A64" s="526" t="str">
        <f>+$ID$26</f>
        <v>OP</v>
      </c>
      <c r="B64" s="536"/>
      <c r="C64" s="527">
        <f>+IF($E$1=2004,$IJ$26*$IL$2,IF($E$1=2005,$IO$26*$IQ$2,IF($E$1=2003,$IE$26*$IG$2,0)))</f>
        <v>416317</v>
      </c>
      <c r="D64" s="527">
        <f t="shared" si="42"/>
        <v>0</v>
      </c>
      <c r="E64" s="528">
        <f t="shared" si="60"/>
        <v>0</v>
      </c>
      <c r="F64" s="529">
        <f t="shared" si="61"/>
        <v>0</v>
      </c>
      <c r="G64" s="527">
        <f t="shared" si="62"/>
        <v>0</v>
      </c>
      <c r="H64" s="528">
        <f t="shared" si="43"/>
        <v>0</v>
      </c>
      <c r="I64" s="527">
        <f t="shared" si="63"/>
        <v>0</v>
      </c>
      <c r="J64" s="527">
        <f t="shared" si="64"/>
        <v>0</v>
      </c>
      <c r="K64" s="497">
        <f>SUM(D64:J64)</f>
        <v>0</v>
      </c>
      <c r="L64" s="527">
        <f>(SUM(D64:I64))*$L$1</f>
        <v>0</v>
      </c>
      <c r="M64" s="527">
        <f>(SUM(D64:I64))*$M$1</f>
        <v>0</v>
      </c>
      <c r="N64" s="527">
        <f>(SUM(D64:I64))*$N$1</f>
        <v>0</v>
      </c>
      <c r="O64" s="527">
        <f>(SUM(D64:I64))*$O$1</f>
        <v>0</v>
      </c>
      <c r="P64" s="527">
        <f>(SUM(D64:I64))*$P$1</f>
        <v>0</v>
      </c>
      <c r="Q64" s="498">
        <f>SUM(L64:P64)</f>
        <v>0</v>
      </c>
      <c r="R64" s="503">
        <f t="shared" si="72"/>
        <v>0</v>
      </c>
      <c r="S64" s="532">
        <f t="shared" si="73"/>
        <v>0</v>
      </c>
      <c r="T64" s="531">
        <f>SUM(D64:E64)*$T$1</f>
        <v>0</v>
      </c>
      <c r="U64" s="498">
        <f>SUM(S64:T64)</f>
        <v>0</v>
      </c>
      <c r="V64" s="500">
        <f>+K64+Q64+R64+U64</f>
        <v>0</v>
      </c>
      <c r="W64" s="534">
        <f t="shared" si="44"/>
        <v>0</v>
      </c>
      <c r="X64" s="501">
        <f>+W64+U64</f>
        <v>0</v>
      </c>
      <c r="Y64" s="502">
        <f t="shared" si="76"/>
        <v>0</v>
      </c>
      <c r="Z64" s="235"/>
      <c r="AA64" s="522">
        <f t="shared" si="77"/>
        <v>0</v>
      </c>
      <c r="AB64" s="237"/>
      <c r="AC64" s="522">
        <f t="shared" si="78"/>
        <v>0</v>
      </c>
      <c r="AD64" s="732"/>
      <c r="AE64" s="522">
        <f t="shared" si="79"/>
        <v>0</v>
      </c>
      <c r="AF64" s="233"/>
      <c r="AG64" s="522">
        <f t="shared" si="80"/>
        <v>0</v>
      </c>
      <c r="AH64" s="732"/>
      <c r="AI64" s="522">
        <f t="shared" si="81"/>
        <v>0</v>
      </c>
      <c r="AJ64" s="732"/>
      <c r="AK64" s="522">
        <f t="shared" si="82"/>
        <v>0</v>
      </c>
      <c r="AL64" s="374"/>
      <c r="AM64" s="522">
        <f t="shared" si="83"/>
        <v>0</v>
      </c>
      <c r="AN64" s="732"/>
      <c r="AO64" s="522">
        <f t="shared" si="84"/>
        <v>0</v>
      </c>
      <c r="AP64" s="374"/>
      <c r="AQ64" s="522">
        <f t="shared" si="85"/>
        <v>0</v>
      </c>
      <c r="AR64" s="374"/>
      <c r="AS64" s="522">
        <f t="shared" si="86"/>
        <v>0</v>
      </c>
      <c r="AT64" s="374"/>
      <c r="AU64" s="522">
        <f t="shared" si="87"/>
        <v>0</v>
      </c>
      <c r="AV64" s="382">
        <f t="shared" si="88"/>
        <v>0</v>
      </c>
      <c r="AW64" s="383">
        <f t="shared" si="89"/>
        <v>0</v>
      </c>
      <c r="AX64" s="88"/>
      <c r="AY64" s="506">
        <f t="shared" si="45"/>
        <v>0</v>
      </c>
      <c r="AZ64" s="48"/>
      <c r="BA64" s="506">
        <f t="shared" si="46"/>
        <v>0</v>
      </c>
      <c r="BB64" s="48"/>
      <c r="BC64" s="506">
        <f t="shared" si="47"/>
        <v>0</v>
      </c>
      <c r="BD64" s="48"/>
      <c r="BE64" s="506">
        <f t="shared" si="48"/>
        <v>0</v>
      </c>
      <c r="BF64" s="48"/>
      <c r="BG64" s="508">
        <f t="shared" si="49"/>
        <v>0</v>
      </c>
      <c r="BH64" s="500">
        <f t="shared" si="50"/>
        <v>0</v>
      </c>
      <c r="BI64" s="500">
        <f t="shared" si="51"/>
        <v>0</v>
      </c>
      <c r="BJ64" s="48"/>
      <c r="BK64" s="506">
        <f t="shared" si="52"/>
        <v>0</v>
      </c>
      <c r="BL64" s="48"/>
      <c r="BM64" s="506">
        <f t="shared" si="53"/>
        <v>0</v>
      </c>
      <c r="BN64" s="48"/>
      <c r="BO64" s="506">
        <f t="shared" si="54"/>
        <v>0</v>
      </c>
      <c r="BP64" s="48"/>
      <c r="BQ64" s="506">
        <f t="shared" si="55"/>
        <v>0</v>
      </c>
      <c r="BR64" s="48"/>
      <c r="BS64" s="506">
        <f t="shared" si="56"/>
        <v>0</v>
      </c>
      <c r="BT64" s="48"/>
      <c r="BU64" s="508">
        <f t="shared" si="57"/>
        <v>0</v>
      </c>
      <c r="BV64" s="500">
        <f t="shared" si="90"/>
        <v>0</v>
      </c>
      <c r="BW64" s="500">
        <f t="shared" si="91"/>
        <v>0</v>
      </c>
      <c r="BX64" s="509">
        <f t="shared" si="58"/>
        <v>0</v>
      </c>
      <c r="BY64" s="509">
        <f t="shared" si="59"/>
        <v>0</v>
      </c>
      <c r="HZ64" s="737"/>
      <c r="IA64" s="737"/>
      <c r="IB64" s="737"/>
      <c r="IC64" s="737"/>
      <c r="ID64" s="350"/>
      <c r="IE64" s="350"/>
      <c r="IF64" s="350"/>
      <c r="IG64" s="350"/>
      <c r="IH64" s="350"/>
      <c r="II64" s="350"/>
      <c r="IJ64" s="348"/>
      <c r="IK64" s="348"/>
      <c r="IL64" s="611"/>
      <c r="IM64" s="612"/>
      <c r="IN64" s="612"/>
      <c r="IO64" s="613"/>
      <c r="IP64" s="614"/>
      <c r="IQ64" s="350"/>
      <c r="IR64" s="350"/>
      <c r="IS64" s="350"/>
      <c r="IT64" s="350"/>
      <c r="IU64" s="350"/>
      <c r="IV64" s="350"/>
    </row>
    <row r="65" spans="1:256" ht="15.75">
      <c r="A65" s="526" t="str">
        <f>+$ID$27</f>
        <v>OS</v>
      </c>
      <c r="B65" s="536"/>
      <c r="C65" s="527">
        <f>+IF($E$1=2004,$IJ$27*$IL$2,IF($E$1=2005,$IO$27*$IQ$2,IF($E$1=2003,$IE$27*$IG$2,0)))</f>
        <v>589381</v>
      </c>
      <c r="D65" s="527">
        <f t="shared" si="42"/>
        <v>0</v>
      </c>
      <c r="E65" s="528">
        <f t="shared" si="60"/>
        <v>0</v>
      </c>
      <c r="F65" s="529">
        <f t="shared" si="61"/>
        <v>0</v>
      </c>
      <c r="G65" s="527">
        <f t="shared" si="62"/>
        <v>0</v>
      </c>
      <c r="H65" s="528">
        <f t="shared" si="43"/>
        <v>0</v>
      </c>
      <c r="I65" s="527">
        <f t="shared" si="63"/>
        <v>0</v>
      </c>
      <c r="J65" s="527">
        <f t="shared" si="64"/>
        <v>0</v>
      </c>
      <c r="K65" s="497">
        <f>SUM(D65:J65)</f>
        <v>0</v>
      </c>
      <c r="L65" s="527">
        <f>(SUM(D65:I65))*$L$1</f>
        <v>0</v>
      </c>
      <c r="M65" s="527">
        <f>(SUM(D65:I65))*$M$1</f>
        <v>0</v>
      </c>
      <c r="N65" s="527">
        <f>(SUM(D65:I65))*$N$1</f>
        <v>0</v>
      </c>
      <c r="O65" s="527">
        <f>(SUM(D65:I65))*$O$1</f>
        <v>0</v>
      </c>
      <c r="P65" s="527">
        <f>(SUM(D65:I65))*$P$1</f>
        <v>0</v>
      </c>
      <c r="Q65" s="498">
        <f>SUM(L65:P65)</f>
        <v>0</v>
      </c>
      <c r="R65" s="503">
        <f t="shared" si="72"/>
        <v>0</v>
      </c>
      <c r="S65" s="532">
        <f t="shared" si="73"/>
        <v>0</v>
      </c>
      <c r="T65" s="531">
        <f>SUM(D65:E65)*$T$1</f>
        <v>0</v>
      </c>
      <c r="U65" s="498">
        <f>SUM(S65:T65)</f>
        <v>0</v>
      </c>
      <c r="V65" s="500">
        <f>+K65+Q65+R65+U65</f>
        <v>0</v>
      </c>
      <c r="W65" s="534">
        <f t="shared" si="44"/>
        <v>0</v>
      </c>
      <c r="X65" s="501">
        <f>+W65+U65</f>
        <v>0</v>
      </c>
      <c r="Y65" s="502">
        <f t="shared" si="76"/>
        <v>0</v>
      </c>
      <c r="Z65" s="235"/>
      <c r="AA65" s="522">
        <f t="shared" si="77"/>
        <v>0</v>
      </c>
      <c r="AB65" s="237"/>
      <c r="AC65" s="522">
        <f t="shared" si="78"/>
        <v>0</v>
      </c>
      <c r="AD65" s="732"/>
      <c r="AE65" s="522">
        <f t="shared" si="79"/>
        <v>0</v>
      </c>
      <c r="AF65" s="233"/>
      <c r="AG65" s="522">
        <f t="shared" si="80"/>
        <v>0</v>
      </c>
      <c r="AH65" s="732"/>
      <c r="AI65" s="522">
        <f t="shared" si="81"/>
        <v>0</v>
      </c>
      <c r="AJ65" s="732"/>
      <c r="AK65" s="522">
        <f t="shared" si="82"/>
        <v>0</v>
      </c>
      <c r="AL65" s="374"/>
      <c r="AM65" s="522">
        <f t="shared" si="83"/>
        <v>0</v>
      </c>
      <c r="AN65" s="732"/>
      <c r="AO65" s="522">
        <f t="shared" si="84"/>
        <v>0</v>
      </c>
      <c r="AP65" s="374"/>
      <c r="AQ65" s="522">
        <f t="shared" si="85"/>
        <v>0</v>
      </c>
      <c r="AR65" s="374"/>
      <c r="AS65" s="522">
        <f t="shared" si="86"/>
        <v>0</v>
      </c>
      <c r="AT65" s="374"/>
      <c r="AU65" s="522">
        <f t="shared" si="87"/>
        <v>0</v>
      </c>
      <c r="AV65" s="382">
        <f t="shared" si="88"/>
        <v>0</v>
      </c>
      <c r="AW65" s="383">
        <f t="shared" si="89"/>
        <v>0</v>
      </c>
      <c r="AX65" s="88"/>
      <c r="AY65" s="506">
        <f t="shared" si="45"/>
        <v>0</v>
      </c>
      <c r="AZ65" s="48"/>
      <c r="BA65" s="506">
        <f t="shared" si="46"/>
        <v>0</v>
      </c>
      <c r="BB65" s="48"/>
      <c r="BC65" s="506">
        <f t="shared" si="47"/>
        <v>0</v>
      </c>
      <c r="BD65" s="48"/>
      <c r="BE65" s="506">
        <f t="shared" si="48"/>
        <v>0</v>
      </c>
      <c r="BF65" s="48"/>
      <c r="BG65" s="508">
        <f t="shared" si="49"/>
        <v>0</v>
      </c>
      <c r="BH65" s="500">
        <f t="shared" si="50"/>
        <v>0</v>
      </c>
      <c r="BI65" s="500">
        <f t="shared" si="51"/>
        <v>0</v>
      </c>
      <c r="BJ65" s="48"/>
      <c r="BK65" s="506">
        <f t="shared" si="52"/>
        <v>0</v>
      </c>
      <c r="BL65" s="48"/>
      <c r="BM65" s="506">
        <f t="shared" si="53"/>
        <v>0</v>
      </c>
      <c r="BN65" s="48"/>
      <c r="BO65" s="506">
        <f t="shared" si="54"/>
        <v>0</v>
      </c>
      <c r="BP65" s="48"/>
      <c r="BQ65" s="506">
        <f t="shared" si="55"/>
        <v>0</v>
      </c>
      <c r="BR65" s="48"/>
      <c r="BS65" s="506">
        <f t="shared" si="56"/>
        <v>0</v>
      </c>
      <c r="BT65" s="48"/>
      <c r="BU65" s="508">
        <f t="shared" si="57"/>
        <v>0</v>
      </c>
      <c r="BV65" s="500">
        <f t="shared" si="90"/>
        <v>0</v>
      </c>
      <c r="BW65" s="500">
        <f t="shared" si="91"/>
        <v>0</v>
      </c>
      <c r="BX65" s="509">
        <f t="shared" si="58"/>
        <v>0</v>
      </c>
      <c r="BY65" s="509">
        <f t="shared" si="59"/>
        <v>0</v>
      </c>
      <c r="HZ65" s="737"/>
      <c r="IA65" s="737"/>
      <c r="IB65" s="737"/>
      <c r="IC65" s="737"/>
      <c r="ID65" s="350"/>
      <c r="IE65" s="350"/>
      <c r="IF65" s="350"/>
      <c r="IG65" s="350"/>
      <c r="IH65" s="350"/>
      <c r="II65" s="350"/>
      <c r="IJ65" s="348"/>
      <c r="IK65" s="348"/>
      <c r="IL65" s="611"/>
      <c r="IM65" s="612"/>
      <c r="IN65" s="612"/>
      <c r="IO65" s="613"/>
      <c r="IP65" s="614"/>
      <c r="IQ65" s="350"/>
      <c r="IR65" s="350"/>
      <c r="IS65" s="350"/>
      <c r="IT65" s="350"/>
      <c r="IU65" s="350"/>
      <c r="IV65" s="350"/>
    </row>
    <row r="66" spans="1:256" ht="15.75">
      <c r="A66" s="526" t="str">
        <f>+$ID$28</f>
        <v>DO</v>
      </c>
      <c r="B66" s="536"/>
      <c r="C66" s="527">
        <f>+IF($E$1=2004,$IJ$28*$IL$2,IF($E$1=2005,$IO$28*$IQ$2,IF($E$1=2003,$IE$28*$IG$2,0)))</f>
        <v>623173</v>
      </c>
      <c r="D66" s="527">
        <f t="shared" si="42"/>
        <v>0</v>
      </c>
      <c r="E66" s="528">
        <f t="shared" si="60"/>
        <v>0</v>
      </c>
      <c r="F66" s="529">
        <f t="shared" si="61"/>
        <v>0</v>
      </c>
      <c r="G66" s="527">
        <f t="shared" si="62"/>
        <v>0</v>
      </c>
      <c r="H66" s="528">
        <f t="shared" si="43"/>
        <v>0</v>
      </c>
      <c r="I66" s="527">
        <f t="shared" si="63"/>
        <v>0</v>
      </c>
      <c r="J66" s="527">
        <f t="shared" si="64"/>
        <v>0</v>
      </c>
      <c r="K66" s="497">
        <f>SUM(D66:J66)</f>
        <v>0</v>
      </c>
      <c r="L66" s="527">
        <f>(SUM(D66:I66))*$L$1</f>
        <v>0</v>
      </c>
      <c r="M66" s="527">
        <f>(SUM(D66:I66))*$M$1</f>
        <v>0</v>
      </c>
      <c r="N66" s="527">
        <f>(SUM(D66:I66))*$N$1</f>
        <v>0</v>
      </c>
      <c r="O66" s="527">
        <f>(SUM(D66:I66))*$O$1</f>
        <v>0</v>
      </c>
      <c r="P66" s="527">
        <f>(SUM(D66:I66))*$P$1</f>
        <v>0</v>
      </c>
      <c r="Q66" s="498">
        <f>SUM(L66:P66)</f>
        <v>0</v>
      </c>
      <c r="R66" s="503">
        <f t="shared" si="72"/>
        <v>0</v>
      </c>
      <c r="S66" s="532">
        <f t="shared" si="73"/>
        <v>0</v>
      </c>
      <c r="T66" s="531">
        <f>SUM(D66:E66)*$T$1</f>
        <v>0</v>
      </c>
      <c r="U66" s="498">
        <f>SUM(S66:T66)</f>
        <v>0</v>
      </c>
      <c r="V66" s="500">
        <f>+K66+Q66+R66+U66</f>
        <v>0</v>
      </c>
      <c r="W66" s="534">
        <f t="shared" si="44"/>
        <v>0</v>
      </c>
      <c r="X66" s="501">
        <f>+W66+U66</f>
        <v>0</v>
      </c>
      <c r="Y66" s="502">
        <f t="shared" si="76"/>
        <v>0</v>
      </c>
      <c r="Z66" s="235"/>
      <c r="AA66" s="522">
        <f t="shared" si="77"/>
        <v>0</v>
      </c>
      <c r="AB66" s="237"/>
      <c r="AC66" s="522">
        <f t="shared" si="78"/>
        <v>0</v>
      </c>
      <c r="AD66" s="732"/>
      <c r="AE66" s="522">
        <f t="shared" si="79"/>
        <v>0</v>
      </c>
      <c r="AF66" s="233"/>
      <c r="AG66" s="522">
        <f t="shared" si="80"/>
        <v>0</v>
      </c>
      <c r="AH66" s="732"/>
      <c r="AI66" s="522">
        <f t="shared" si="81"/>
        <v>0</v>
      </c>
      <c r="AJ66" s="732"/>
      <c r="AK66" s="522">
        <f t="shared" si="82"/>
        <v>0</v>
      </c>
      <c r="AL66" s="374"/>
      <c r="AM66" s="522">
        <f t="shared" si="83"/>
        <v>0</v>
      </c>
      <c r="AN66" s="732"/>
      <c r="AO66" s="522">
        <f t="shared" si="84"/>
        <v>0</v>
      </c>
      <c r="AP66" s="374"/>
      <c r="AQ66" s="522">
        <f t="shared" si="85"/>
        <v>0</v>
      </c>
      <c r="AR66" s="374"/>
      <c r="AS66" s="522">
        <f t="shared" si="86"/>
        <v>0</v>
      </c>
      <c r="AT66" s="374"/>
      <c r="AU66" s="522">
        <f t="shared" si="87"/>
        <v>0</v>
      </c>
      <c r="AV66" s="382">
        <f t="shared" si="88"/>
        <v>0</v>
      </c>
      <c r="AW66" s="383">
        <f t="shared" si="89"/>
        <v>0</v>
      </c>
      <c r="AX66" s="88"/>
      <c r="AY66" s="506">
        <f t="shared" si="45"/>
        <v>0</v>
      </c>
      <c r="AZ66" s="48"/>
      <c r="BA66" s="506">
        <f t="shared" si="46"/>
        <v>0</v>
      </c>
      <c r="BB66" s="48"/>
      <c r="BC66" s="506">
        <f t="shared" si="47"/>
        <v>0</v>
      </c>
      <c r="BD66" s="48"/>
      <c r="BE66" s="506">
        <f t="shared" si="48"/>
        <v>0</v>
      </c>
      <c r="BF66" s="48"/>
      <c r="BG66" s="508">
        <f t="shared" si="49"/>
        <v>0</v>
      </c>
      <c r="BH66" s="500">
        <f t="shared" si="50"/>
        <v>0</v>
      </c>
      <c r="BI66" s="500">
        <f t="shared" si="51"/>
        <v>0</v>
      </c>
      <c r="BJ66" s="48"/>
      <c r="BK66" s="506">
        <f t="shared" si="52"/>
        <v>0</v>
      </c>
      <c r="BL66" s="48"/>
      <c r="BM66" s="506">
        <f t="shared" si="53"/>
        <v>0</v>
      </c>
      <c r="BN66" s="48"/>
      <c r="BO66" s="506">
        <f t="shared" si="54"/>
        <v>0</v>
      </c>
      <c r="BP66" s="48"/>
      <c r="BQ66" s="506">
        <f t="shared" si="55"/>
        <v>0</v>
      </c>
      <c r="BR66" s="48"/>
      <c r="BS66" s="506">
        <f t="shared" si="56"/>
        <v>0</v>
      </c>
      <c r="BT66" s="48"/>
      <c r="BU66" s="508">
        <f t="shared" si="57"/>
        <v>0</v>
      </c>
      <c r="BV66" s="500">
        <f t="shared" si="90"/>
        <v>0</v>
      </c>
      <c r="BW66" s="500">
        <f t="shared" si="91"/>
        <v>0</v>
      </c>
      <c r="BX66" s="509">
        <f t="shared" si="58"/>
        <v>0</v>
      </c>
      <c r="BY66" s="509">
        <f t="shared" si="59"/>
        <v>0</v>
      </c>
      <c r="HZ66" s="737"/>
      <c r="IA66" s="737"/>
      <c r="IB66" s="737"/>
      <c r="IC66" s="737"/>
      <c r="ID66" s="350"/>
      <c r="IE66" s="350"/>
      <c r="IF66" s="350"/>
      <c r="IG66" s="350"/>
      <c r="IH66" s="350"/>
      <c r="II66" s="350"/>
      <c r="IJ66" s="348"/>
      <c r="IK66" s="348"/>
      <c r="IL66" s="611"/>
      <c r="IM66" s="612"/>
      <c r="IN66" s="612"/>
      <c r="IO66" s="613"/>
      <c r="IP66" s="614"/>
      <c r="IQ66" s="350"/>
      <c r="IR66" s="350"/>
      <c r="IS66" s="350"/>
      <c r="IT66" s="350"/>
      <c r="IU66" s="350"/>
      <c r="IV66" s="350"/>
    </row>
    <row r="67" spans="1:256" ht="16.5" thickBot="1">
      <c r="A67" s="526" t="str">
        <f>+$ID$29</f>
        <v>OS1</v>
      </c>
      <c r="B67" s="536"/>
      <c r="C67" s="527">
        <f>+IF($E$1=2004,$IJ$29*$IL$2,IF($E$1=2005,$IO$29*$IQ$2,IF($E$1=2003,$IE$29*$IG$2,0)))</f>
        <v>624172</v>
      </c>
      <c r="D67" s="527">
        <f t="shared" si="42"/>
        <v>0</v>
      </c>
      <c r="E67" s="528">
        <f t="shared" si="60"/>
        <v>0</v>
      </c>
      <c r="F67" s="529">
        <f t="shared" si="61"/>
        <v>0</v>
      </c>
      <c r="G67" s="527">
        <f t="shared" si="62"/>
        <v>0</v>
      </c>
      <c r="H67" s="528">
        <f t="shared" si="43"/>
        <v>0</v>
      </c>
      <c r="I67" s="527">
        <f t="shared" si="63"/>
        <v>0</v>
      </c>
      <c r="J67" s="527">
        <f t="shared" si="64"/>
        <v>0</v>
      </c>
      <c r="K67" s="497">
        <f>SUM(D67:J67)</f>
        <v>0</v>
      </c>
      <c r="L67" s="527">
        <f>(SUM(D67:I67))*$L$1</f>
        <v>0</v>
      </c>
      <c r="M67" s="527">
        <f>(SUM(D67:I67))*$M$1</f>
        <v>0</v>
      </c>
      <c r="N67" s="527">
        <f>(SUM(D67:I67))*$N$1</f>
        <v>0</v>
      </c>
      <c r="O67" s="527">
        <f>(SUM(D67:I67))*$O$1</f>
        <v>0</v>
      </c>
      <c r="P67" s="527">
        <f>(SUM(D67:I67))*$P$1</f>
        <v>0</v>
      </c>
      <c r="Q67" s="498">
        <f>SUM(L67:P67)</f>
        <v>0</v>
      </c>
      <c r="R67" s="504">
        <f t="shared" si="72"/>
        <v>0</v>
      </c>
      <c r="S67" s="533">
        <f t="shared" si="73"/>
        <v>0</v>
      </c>
      <c r="T67" s="531">
        <f>SUM(D67:E67)*$T$1</f>
        <v>0</v>
      </c>
      <c r="U67" s="498">
        <f>SUM(S67:T67)</f>
        <v>0</v>
      </c>
      <c r="V67" s="517">
        <f>+K67+Q67+R67+U67</f>
        <v>0</v>
      </c>
      <c r="W67" s="534">
        <f t="shared" si="44"/>
        <v>0</v>
      </c>
      <c r="X67" s="501">
        <f>+W67+U67</f>
        <v>0</v>
      </c>
      <c r="Y67" s="502">
        <f t="shared" si="76"/>
        <v>0</v>
      </c>
      <c r="Z67" s="235"/>
      <c r="AA67" s="523">
        <f t="shared" si="77"/>
        <v>0</v>
      </c>
      <c r="AB67" s="378"/>
      <c r="AC67" s="523">
        <f t="shared" si="78"/>
        <v>0</v>
      </c>
      <c r="AD67" s="733"/>
      <c r="AE67" s="523">
        <f t="shared" si="79"/>
        <v>0</v>
      </c>
      <c r="AF67" s="379"/>
      <c r="AG67" s="523">
        <f t="shared" si="80"/>
        <v>0</v>
      </c>
      <c r="AH67" s="733"/>
      <c r="AI67" s="523">
        <f t="shared" si="81"/>
        <v>0</v>
      </c>
      <c r="AJ67" s="733"/>
      <c r="AK67" s="523">
        <f t="shared" si="82"/>
        <v>0</v>
      </c>
      <c r="AL67" s="380"/>
      <c r="AM67" s="523">
        <f t="shared" si="83"/>
        <v>0</v>
      </c>
      <c r="AN67" s="733"/>
      <c r="AO67" s="523">
        <f t="shared" si="84"/>
        <v>0</v>
      </c>
      <c r="AP67" s="380"/>
      <c r="AQ67" s="523">
        <f t="shared" si="85"/>
        <v>0</v>
      </c>
      <c r="AR67" s="380"/>
      <c r="AS67" s="523">
        <f t="shared" si="86"/>
        <v>0</v>
      </c>
      <c r="AT67" s="380"/>
      <c r="AU67" s="523">
        <f t="shared" si="87"/>
        <v>0</v>
      </c>
      <c r="AV67" s="384">
        <f t="shared" si="88"/>
        <v>0</v>
      </c>
      <c r="AW67" s="385">
        <f t="shared" si="89"/>
        <v>0</v>
      </c>
      <c r="AX67" s="88"/>
      <c r="AY67" s="507">
        <f t="shared" si="45"/>
        <v>0</v>
      </c>
      <c r="AZ67" s="48"/>
      <c r="BA67" s="507">
        <f t="shared" si="46"/>
        <v>0</v>
      </c>
      <c r="BB67" s="48"/>
      <c r="BC67" s="507">
        <f t="shared" si="47"/>
        <v>0</v>
      </c>
      <c r="BD67" s="48"/>
      <c r="BE67" s="507">
        <f t="shared" si="48"/>
        <v>0</v>
      </c>
      <c r="BF67" s="48"/>
      <c r="BG67" s="508">
        <f t="shared" si="49"/>
        <v>0</v>
      </c>
      <c r="BH67" s="500">
        <f t="shared" si="50"/>
        <v>0</v>
      </c>
      <c r="BI67" s="500">
        <f t="shared" si="51"/>
        <v>0</v>
      </c>
      <c r="BJ67" s="48"/>
      <c r="BK67" s="507">
        <f t="shared" si="52"/>
        <v>0</v>
      </c>
      <c r="BL67" s="48"/>
      <c r="BM67" s="507">
        <f t="shared" si="53"/>
        <v>0</v>
      </c>
      <c r="BN67" s="48"/>
      <c r="BO67" s="507">
        <f t="shared" si="54"/>
        <v>0</v>
      </c>
      <c r="BP67" s="48"/>
      <c r="BQ67" s="507">
        <f t="shared" si="55"/>
        <v>0</v>
      </c>
      <c r="BR67" s="48"/>
      <c r="BS67" s="507">
        <f t="shared" si="56"/>
        <v>0</v>
      </c>
      <c r="BT67" s="48"/>
      <c r="BU67" s="508">
        <f t="shared" si="57"/>
        <v>0</v>
      </c>
      <c r="BV67" s="500">
        <f t="shared" si="90"/>
        <v>0</v>
      </c>
      <c r="BW67" s="500">
        <f t="shared" si="91"/>
        <v>0</v>
      </c>
      <c r="BX67" s="509">
        <f t="shared" si="58"/>
        <v>0</v>
      </c>
      <c r="BY67" s="509">
        <f t="shared" si="59"/>
        <v>0</v>
      </c>
      <c r="HZ67" s="737"/>
      <c r="IA67" s="737"/>
      <c r="IB67" s="737"/>
      <c r="IC67" s="737"/>
      <c r="ID67" s="350"/>
      <c r="IE67" s="350"/>
      <c r="IF67" s="350"/>
      <c r="IG67" s="350"/>
      <c r="IH67" s="350"/>
      <c r="II67" s="350"/>
      <c r="IJ67" s="348"/>
      <c r="IK67" s="348"/>
      <c r="IL67" s="611"/>
      <c r="IM67" s="612"/>
      <c r="IN67" s="612"/>
      <c r="IO67" s="613"/>
      <c r="IP67" s="614"/>
      <c r="IQ67" s="350"/>
      <c r="IR67" s="350"/>
      <c r="IS67" s="350"/>
      <c r="IT67" s="350"/>
      <c r="IU67" s="350"/>
      <c r="IV67" s="350"/>
    </row>
    <row r="68" spans="1:256" ht="16.5" thickBot="1">
      <c r="A68" s="510" t="s">
        <v>78</v>
      </c>
      <c r="B68" s="510">
        <f>SUM(B42:B67)</f>
        <v>0</v>
      </c>
      <c r="C68" s="510"/>
      <c r="D68" s="510">
        <f aca="true" t="shared" si="94" ref="D68:X68">SUM(D42:D67)</f>
        <v>0</v>
      </c>
      <c r="E68" s="510">
        <f t="shared" si="94"/>
        <v>0</v>
      </c>
      <c r="F68" s="510">
        <f t="shared" si="94"/>
        <v>0</v>
      </c>
      <c r="G68" s="510">
        <f t="shared" si="94"/>
        <v>0</v>
      </c>
      <c r="H68" s="510">
        <f t="shared" si="94"/>
        <v>0</v>
      </c>
      <c r="I68" s="510">
        <f t="shared" si="94"/>
        <v>0</v>
      </c>
      <c r="J68" s="510">
        <f t="shared" si="94"/>
        <v>0</v>
      </c>
      <c r="K68" s="60">
        <f t="shared" si="94"/>
        <v>0</v>
      </c>
      <c r="L68" s="60">
        <f t="shared" si="94"/>
        <v>0</v>
      </c>
      <c r="M68" s="60">
        <f t="shared" si="94"/>
        <v>0</v>
      </c>
      <c r="N68" s="60">
        <f t="shared" si="94"/>
        <v>0</v>
      </c>
      <c r="O68" s="60">
        <f t="shared" si="94"/>
        <v>0</v>
      </c>
      <c r="P68" s="60">
        <f t="shared" si="94"/>
        <v>0</v>
      </c>
      <c r="Q68" s="227">
        <f t="shared" si="94"/>
        <v>0</v>
      </c>
      <c r="R68" s="227">
        <f t="shared" si="94"/>
        <v>0</v>
      </c>
      <c r="S68" s="510">
        <f t="shared" si="94"/>
        <v>0</v>
      </c>
      <c r="T68" s="510">
        <f t="shared" si="94"/>
        <v>0</v>
      </c>
      <c r="U68" s="510">
        <f t="shared" si="94"/>
        <v>0</v>
      </c>
      <c r="V68" s="512">
        <f t="shared" si="94"/>
        <v>0</v>
      </c>
      <c r="W68" s="388">
        <f t="shared" si="94"/>
        <v>0</v>
      </c>
      <c r="X68" s="510">
        <f t="shared" si="94"/>
        <v>0</v>
      </c>
      <c r="Y68" s="510">
        <f t="shared" si="76"/>
        <v>0</v>
      </c>
      <c r="Z68" s="513">
        <f aca="true" t="shared" si="95" ref="Z68:BE68">SUM(Z42:Z67)</f>
        <v>0</v>
      </c>
      <c r="AA68" s="518">
        <f t="shared" si="95"/>
        <v>0</v>
      </c>
      <c r="AB68" s="520">
        <f t="shared" si="95"/>
        <v>0</v>
      </c>
      <c r="AC68" s="518">
        <f t="shared" si="95"/>
        <v>0</v>
      </c>
      <c r="AD68" s="520">
        <f t="shared" si="95"/>
        <v>0</v>
      </c>
      <c r="AE68" s="518">
        <f t="shared" si="95"/>
        <v>0</v>
      </c>
      <c r="AF68" s="519">
        <f t="shared" si="95"/>
        <v>0</v>
      </c>
      <c r="AG68" s="518">
        <f t="shared" si="95"/>
        <v>0</v>
      </c>
      <c r="AH68" s="519">
        <f t="shared" si="95"/>
        <v>0</v>
      </c>
      <c r="AI68" s="518">
        <f t="shared" si="95"/>
        <v>0</v>
      </c>
      <c r="AJ68" s="519">
        <f t="shared" si="95"/>
        <v>0</v>
      </c>
      <c r="AK68" s="518">
        <f t="shared" si="95"/>
        <v>0</v>
      </c>
      <c r="AL68" s="519">
        <f t="shared" si="95"/>
        <v>0</v>
      </c>
      <c r="AM68" s="518">
        <f t="shared" si="95"/>
        <v>0</v>
      </c>
      <c r="AN68" s="519">
        <f t="shared" si="95"/>
        <v>0</v>
      </c>
      <c r="AO68" s="518">
        <f t="shared" si="95"/>
        <v>0</v>
      </c>
      <c r="AP68" s="519">
        <f t="shared" si="95"/>
        <v>0</v>
      </c>
      <c r="AQ68" s="518">
        <f t="shared" si="95"/>
        <v>0</v>
      </c>
      <c r="AR68" s="519">
        <f t="shared" si="95"/>
        <v>0</v>
      </c>
      <c r="AS68" s="518">
        <f t="shared" si="95"/>
        <v>0</v>
      </c>
      <c r="AT68" s="519">
        <f t="shared" si="95"/>
        <v>0</v>
      </c>
      <c r="AU68" s="518">
        <f t="shared" si="95"/>
        <v>0</v>
      </c>
      <c r="AV68" s="514">
        <f t="shared" si="95"/>
        <v>0</v>
      </c>
      <c r="AW68" s="514">
        <f t="shared" si="95"/>
        <v>0</v>
      </c>
      <c r="AX68" s="514">
        <f t="shared" si="95"/>
        <v>0</v>
      </c>
      <c r="AY68" s="514">
        <f t="shared" si="95"/>
        <v>0</v>
      </c>
      <c r="AZ68" s="514">
        <f t="shared" si="95"/>
        <v>0</v>
      </c>
      <c r="BA68" s="514">
        <f t="shared" si="95"/>
        <v>0</v>
      </c>
      <c r="BB68" s="514">
        <f t="shared" si="95"/>
        <v>0</v>
      </c>
      <c r="BC68" s="514">
        <f t="shared" si="95"/>
        <v>0</v>
      </c>
      <c r="BD68" s="514">
        <f t="shared" si="95"/>
        <v>0</v>
      </c>
      <c r="BE68" s="514">
        <f t="shared" si="95"/>
        <v>0</v>
      </c>
      <c r="BF68" s="514">
        <f aca="true" t="shared" si="96" ref="BF68:BY68">SUM(BF42:BF67)</f>
        <v>0</v>
      </c>
      <c r="BG68" s="514">
        <f t="shared" si="96"/>
        <v>0</v>
      </c>
      <c r="BH68" s="514">
        <f t="shared" si="96"/>
        <v>0</v>
      </c>
      <c r="BI68" s="514">
        <f t="shared" si="96"/>
        <v>0</v>
      </c>
      <c r="BJ68" s="514">
        <f t="shared" si="96"/>
        <v>0</v>
      </c>
      <c r="BK68" s="514">
        <f t="shared" si="96"/>
        <v>0</v>
      </c>
      <c r="BL68" s="514">
        <f t="shared" si="96"/>
        <v>0</v>
      </c>
      <c r="BM68" s="514">
        <f t="shared" si="96"/>
        <v>0</v>
      </c>
      <c r="BN68" s="514">
        <f t="shared" si="96"/>
        <v>0</v>
      </c>
      <c r="BO68" s="514">
        <f t="shared" si="96"/>
        <v>0</v>
      </c>
      <c r="BP68" s="514">
        <f t="shared" si="96"/>
        <v>0</v>
      </c>
      <c r="BQ68" s="514">
        <f t="shared" si="96"/>
        <v>0</v>
      </c>
      <c r="BR68" s="514">
        <f t="shared" si="96"/>
        <v>0</v>
      </c>
      <c r="BS68" s="514">
        <f t="shared" si="96"/>
        <v>0</v>
      </c>
      <c r="BT68" s="514">
        <f t="shared" si="96"/>
        <v>0</v>
      </c>
      <c r="BU68" s="514">
        <f t="shared" si="96"/>
        <v>0</v>
      </c>
      <c r="BV68" s="514">
        <f t="shared" si="96"/>
        <v>0</v>
      </c>
      <c r="BW68" s="514">
        <f t="shared" si="96"/>
        <v>0</v>
      </c>
      <c r="BX68" s="514">
        <f t="shared" si="96"/>
        <v>0</v>
      </c>
      <c r="BY68" s="514">
        <f t="shared" si="96"/>
        <v>0</v>
      </c>
      <c r="HZ68" s="737"/>
      <c r="IA68" s="737"/>
      <c r="IB68" s="737"/>
      <c r="IC68" s="737"/>
      <c r="ID68" s="350"/>
      <c r="IE68" s="350"/>
      <c r="IF68" s="350"/>
      <c r="IG68" s="350"/>
      <c r="IH68" s="350"/>
      <c r="II68" s="350"/>
      <c r="IJ68" s="348"/>
      <c r="IK68" s="348"/>
      <c r="IL68" s="611"/>
      <c r="IM68" s="612"/>
      <c r="IN68" s="612"/>
      <c r="IO68" s="613"/>
      <c r="IP68" s="614"/>
      <c r="IQ68" s="350"/>
      <c r="IR68" s="350"/>
      <c r="IS68" s="350"/>
      <c r="IT68" s="350"/>
      <c r="IU68" s="350"/>
      <c r="IV68" s="350"/>
    </row>
    <row r="69" spans="1:256" ht="15">
      <c r="A69" t="str">
        <f>+$IK$8</f>
        <v>auxilio de movilización</v>
      </c>
      <c r="B69" s="238"/>
      <c r="C69" s="46">
        <f>+IF($E$1=2003,$IG$8*$IH$4,IF($E$1=2004,$IL$8*$IM$4,IF($E$1=2005,$IQ$8*$IR$4,0)))*B69</f>
        <v>0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111"/>
      <c r="W69"/>
      <c r="AD69" s="515"/>
      <c r="BJ69" s="515"/>
      <c r="HZ69" s="737"/>
      <c r="IA69" s="737"/>
      <c r="IB69" s="737"/>
      <c r="IC69" s="737"/>
      <c r="ID69" s="350"/>
      <c r="IE69" s="350"/>
      <c r="IF69" s="350"/>
      <c r="IG69" s="350"/>
      <c r="IH69" s="350"/>
      <c r="II69" s="350"/>
      <c r="IJ69" s="348"/>
      <c r="IK69" s="348"/>
      <c r="IL69" s="611"/>
      <c r="IM69" s="612"/>
      <c r="IN69" s="612"/>
      <c r="IO69" s="613"/>
      <c r="IP69" s="614"/>
      <c r="IQ69" s="350"/>
      <c r="IR69" s="350"/>
      <c r="IS69" s="350"/>
      <c r="IT69" s="350"/>
      <c r="IU69" s="350"/>
      <c r="IV69" s="350"/>
    </row>
    <row r="70" spans="4:256" ht="15">
      <c r="D70" s="47"/>
      <c r="H70" s="4">
        <f>523952101+521266612</f>
        <v>1045218713</v>
      </c>
      <c r="HZ70" s="737"/>
      <c r="IA70" s="737"/>
      <c r="IB70" s="737"/>
      <c r="IC70" s="737"/>
      <c r="ID70" s="350"/>
      <c r="IE70" s="350"/>
      <c r="IF70" s="350"/>
      <c r="IG70" s="350"/>
      <c r="IH70" s="350"/>
      <c r="II70" s="350"/>
      <c r="IJ70" s="348"/>
      <c r="IK70" s="348"/>
      <c r="IL70" s="611"/>
      <c r="IM70" s="612"/>
      <c r="IN70" s="612"/>
      <c r="IO70" s="613"/>
      <c r="IP70" s="614"/>
      <c r="IQ70" s="350"/>
      <c r="IR70" s="350"/>
      <c r="IS70" s="350"/>
      <c r="IT70" s="350"/>
      <c r="IU70" s="350"/>
      <c r="IV70" s="350"/>
    </row>
    <row r="71" spans="4:256" ht="15.75" thickBot="1">
      <c r="D71" s="47"/>
      <c r="HZ71" s="737"/>
      <c r="IA71" s="737"/>
      <c r="IB71" s="737"/>
      <c r="IC71" s="737"/>
      <c r="ID71" s="350"/>
      <c r="IE71" s="350"/>
      <c r="IF71" s="350"/>
      <c r="IG71" s="350"/>
      <c r="IH71" s="350"/>
      <c r="II71" s="350"/>
      <c r="IJ71" s="348"/>
      <c r="IK71" s="348"/>
      <c r="IL71" s="611"/>
      <c r="IM71" s="612"/>
      <c r="IN71" s="612"/>
      <c r="IO71" s="613"/>
      <c r="IP71" s="614"/>
      <c r="IQ71" s="350"/>
      <c r="IR71" s="350"/>
      <c r="IS71" s="350"/>
      <c r="IT71" s="350"/>
      <c r="IU71" s="350"/>
      <c r="IV71" s="350"/>
    </row>
    <row r="72" spans="1:256" ht="31.5" customHeight="1" thickBot="1">
      <c r="A72" s="60" t="s">
        <v>78</v>
      </c>
      <c r="B72" s="227">
        <f>+B68+B33</f>
        <v>0</v>
      </c>
      <c r="C72" s="227"/>
      <c r="D72" s="227">
        <f aca="true" t="shared" si="97" ref="D72:Y72">+D68+D33</f>
        <v>0</v>
      </c>
      <c r="E72" s="227">
        <f t="shared" si="97"/>
        <v>0</v>
      </c>
      <c r="F72" s="227">
        <f t="shared" si="97"/>
        <v>0</v>
      </c>
      <c r="G72" s="227">
        <f t="shared" si="97"/>
        <v>0</v>
      </c>
      <c r="H72" s="227">
        <f t="shared" si="97"/>
        <v>0</v>
      </c>
      <c r="I72" s="227">
        <f t="shared" si="97"/>
        <v>0</v>
      </c>
      <c r="J72" s="227">
        <f t="shared" si="97"/>
        <v>0</v>
      </c>
      <c r="K72" s="227">
        <f t="shared" si="97"/>
        <v>0</v>
      </c>
      <c r="L72" s="227">
        <f t="shared" si="97"/>
        <v>0</v>
      </c>
      <c r="M72" s="227">
        <f t="shared" si="97"/>
        <v>0</v>
      </c>
      <c r="N72" s="227">
        <f t="shared" si="97"/>
        <v>0</v>
      </c>
      <c r="O72" s="227">
        <f t="shared" si="97"/>
        <v>0</v>
      </c>
      <c r="P72" s="227">
        <f t="shared" si="97"/>
        <v>0</v>
      </c>
      <c r="Q72" s="227">
        <f t="shared" si="97"/>
        <v>0</v>
      </c>
      <c r="R72" s="227">
        <f t="shared" si="97"/>
        <v>0</v>
      </c>
      <c r="S72" s="227">
        <f t="shared" si="97"/>
        <v>0</v>
      </c>
      <c r="T72" s="227">
        <f t="shared" si="97"/>
        <v>0</v>
      </c>
      <c r="U72" s="227">
        <f t="shared" si="97"/>
        <v>0</v>
      </c>
      <c r="V72" s="745">
        <f t="shared" si="97"/>
        <v>0</v>
      </c>
      <c r="W72" s="227">
        <f t="shared" si="97"/>
        <v>0</v>
      </c>
      <c r="X72" s="227">
        <f t="shared" si="97"/>
        <v>0</v>
      </c>
      <c r="Y72" s="227">
        <f t="shared" si="97"/>
        <v>0</v>
      </c>
      <c r="Z72" s="479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  <c r="BI72" s="480"/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  <c r="BW72" s="480"/>
      <c r="BX72" s="480"/>
      <c r="BY72" s="480"/>
      <c r="BZ72" s="480"/>
      <c r="CA72" s="480"/>
      <c r="CB72" s="480"/>
      <c r="CC72" s="480"/>
      <c r="CD72" s="481"/>
      <c r="CE72" s="481"/>
      <c r="CF72" s="481"/>
      <c r="CG72" s="481"/>
      <c r="CH72" s="481"/>
      <c r="CI72" s="481"/>
      <c r="CJ72" s="481"/>
      <c r="CK72" s="481"/>
      <c r="CL72" s="481"/>
      <c r="CM72" s="481"/>
      <c r="HZ72" s="737"/>
      <c r="IA72" s="737"/>
      <c r="IB72" s="737"/>
      <c r="IC72" s="737"/>
      <c r="ID72" s="350"/>
      <c r="IE72" s="350"/>
      <c r="IF72" s="350"/>
      <c r="IG72" s="350"/>
      <c r="IH72" s="350"/>
      <c r="II72" s="350"/>
      <c r="IJ72" s="348"/>
      <c r="IK72" s="348"/>
      <c r="IL72" s="611"/>
      <c r="IM72" s="612"/>
      <c r="IN72" s="612"/>
      <c r="IO72" s="613"/>
      <c r="IP72" s="614"/>
      <c r="IQ72" s="350"/>
      <c r="IR72" s="350"/>
      <c r="IS72" s="350"/>
      <c r="IT72" s="350"/>
      <c r="IU72" s="350"/>
      <c r="IV72" s="350"/>
    </row>
    <row r="73" spans="4:256" ht="15">
      <c r="D73" s="47"/>
      <c r="HZ73" s="737"/>
      <c r="IA73" s="737"/>
      <c r="IB73" s="737"/>
      <c r="IC73" s="737"/>
      <c r="ID73" s="350"/>
      <c r="IE73" s="350"/>
      <c r="IF73" s="350"/>
      <c r="IG73" s="350"/>
      <c r="IH73" s="350"/>
      <c r="II73" s="350"/>
      <c r="IJ73" s="348"/>
      <c r="IK73" s="348"/>
      <c r="IL73" s="611"/>
      <c r="IM73" s="612"/>
      <c r="IN73" s="612"/>
      <c r="IO73" s="613"/>
      <c r="IP73" s="614"/>
      <c r="IQ73" s="350"/>
      <c r="IR73" s="350"/>
      <c r="IS73" s="350"/>
      <c r="IT73" s="350"/>
      <c r="IU73" s="350"/>
      <c r="IV73" s="350"/>
    </row>
    <row r="74" spans="4:256" ht="15">
      <c r="D74" s="47"/>
      <c r="V74" s="4" t="s">
        <v>408</v>
      </c>
      <c r="Y74" t="s">
        <v>411</v>
      </c>
      <c r="HZ74" s="737"/>
      <c r="IA74" s="737"/>
      <c r="IB74" s="737"/>
      <c r="IC74" s="737"/>
      <c r="ID74" s="350"/>
      <c r="IE74" s="350"/>
      <c r="IF74" s="350"/>
      <c r="IG74" s="350"/>
      <c r="IH74" s="350"/>
      <c r="II74" s="350"/>
      <c r="IJ74" s="348"/>
      <c r="IK74" s="348"/>
      <c r="IL74" s="611"/>
      <c r="IM74" s="612"/>
      <c r="IN74" s="612"/>
      <c r="IO74" s="613"/>
      <c r="IP74" s="614"/>
      <c r="IQ74" s="350"/>
      <c r="IR74" s="350"/>
      <c r="IS74" s="350"/>
      <c r="IT74" s="350"/>
      <c r="IU74" s="350"/>
      <c r="IV74" s="350"/>
    </row>
    <row r="75" spans="1:256" ht="15">
      <c r="A75" s="569"/>
      <c r="HZ75" s="737"/>
      <c r="IA75" s="737"/>
      <c r="IB75" s="737"/>
      <c r="IC75" s="737"/>
      <c r="ID75" s="350"/>
      <c r="IE75" s="350"/>
      <c r="IF75" s="350"/>
      <c r="IG75" s="350"/>
      <c r="IH75" s="350"/>
      <c r="II75" s="350"/>
      <c r="IJ75" s="348"/>
      <c r="IK75" s="348">
        <f>+IN75+IO75+IP75</f>
        <v>15.73375</v>
      </c>
      <c r="IL75" s="611">
        <v>2004</v>
      </c>
      <c r="IM75" s="612">
        <v>26.5</v>
      </c>
      <c r="IN75" s="612">
        <v>8</v>
      </c>
      <c r="IO75" s="613">
        <v>0.10875</v>
      </c>
      <c r="IP75" s="614">
        <v>7.625</v>
      </c>
      <c r="IQ75" s="350"/>
      <c r="IR75" s="350"/>
      <c r="IS75" s="350"/>
      <c r="IT75" s="350"/>
      <c r="IU75" s="350"/>
      <c r="IV75" s="350"/>
    </row>
    <row r="76" spans="48:256" ht="15">
      <c r="AV76" s="114"/>
      <c r="AW76" s="4"/>
      <c r="AX76" s="114"/>
      <c r="BG76" s="114"/>
      <c r="BH76" s="4"/>
      <c r="BI76" s="114"/>
      <c r="BQ76" s="114"/>
      <c r="HZ76" s="737"/>
      <c r="IA76" s="737"/>
      <c r="IB76" s="737"/>
      <c r="IC76" s="737"/>
      <c r="ID76" s="350"/>
      <c r="IE76" s="350"/>
      <c r="IF76" s="350"/>
      <c r="IG76" s="350"/>
      <c r="IH76" s="350"/>
      <c r="II76" s="350"/>
      <c r="IJ76" s="348"/>
      <c r="IK76" s="348">
        <f>+IN76+IO76+IP76</f>
        <v>15.8625</v>
      </c>
      <c r="IL76" s="611">
        <v>2005</v>
      </c>
      <c r="IM76" s="612">
        <v>27</v>
      </c>
      <c r="IN76" s="612">
        <v>8</v>
      </c>
      <c r="IO76" s="613">
        <v>0.1125</v>
      </c>
      <c r="IP76" s="614">
        <v>7.75</v>
      </c>
      <c r="IQ76" s="350"/>
      <c r="IR76" s="350"/>
      <c r="IS76" s="350"/>
      <c r="IT76" s="350"/>
      <c r="IU76" s="350"/>
      <c r="IV76" s="350"/>
    </row>
    <row r="77" spans="5:256" ht="15">
      <c r="E77" s="111"/>
      <c r="G77" s="222"/>
      <c r="X77" s="4"/>
      <c r="Y77" s="4"/>
      <c r="Z77" s="4"/>
      <c r="AV77" s="34"/>
      <c r="AW77" s="4"/>
      <c r="AX77" s="4"/>
      <c r="BG77" s="34"/>
      <c r="BH77" s="4"/>
      <c r="BI77" s="4"/>
      <c r="BQ77" s="34"/>
      <c r="HZ77" s="737"/>
      <c r="IA77" s="737"/>
      <c r="IB77" s="737"/>
      <c r="IC77" s="737"/>
      <c r="ID77" s="350"/>
      <c r="IE77" s="350"/>
      <c r="IF77" s="350"/>
      <c r="IG77" s="350"/>
      <c r="IH77" s="350"/>
      <c r="II77" s="350"/>
      <c r="IJ77" s="348"/>
      <c r="IK77" s="348">
        <f>+IN77+IO77+IP77</f>
        <v>15.99125</v>
      </c>
      <c r="IL77" s="611">
        <v>2006</v>
      </c>
      <c r="IM77" s="612">
        <v>27.5</v>
      </c>
      <c r="IN77" s="612">
        <v>8</v>
      </c>
      <c r="IO77" s="613">
        <v>0.11625</v>
      </c>
      <c r="IP77" s="614">
        <v>7.875</v>
      </c>
      <c r="IQ77" s="350"/>
      <c r="IR77" s="350"/>
      <c r="IS77" s="350"/>
      <c r="IT77" s="350"/>
      <c r="IU77" s="350"/>
      <c r="IV77" s="350"/>
    </row>
    <row r="78" spans="1:256" ht="15">
      <c r="A78" s="113" t="str">
        <f>+$A$2</f>
        <v>MINISTERIO DE EDUCACION NACIONAL</v>
      </c>
      <c r="D78" s="114" t="str">
        <f>+$E$2</f>
        <v>ENTIDAD TERRITORIAL:</v>
      </c>
      <c r="F78" s="131" t="str">
        <f>+$G$2</f>
        <v>Palmar del Rio</v>
      </c>
      <c r="H78" s="132" t="str">
        <f>+D1</f>
        <v>VIGENCIA:</v>
      </c>
      <c r="I78" s="131">
        <f>+E1</f>
        <v>2005</v>
      </c>
      <c r="J78" s="114" t="str">
        <f>+$E$2</f>
        <v>ENTIDAD TERRITORIAL:</v>
      </c>
      <c r="L78" s="131" t="str">
        <f>+$G$2</f>
        <v>Palmar del Rio</v>
      </c>
      <c r="M78" s="113"/>
      <c r="N78" s="114" t="str">
        <f>+D1</f>
        <v>VIGENCIA:</v>
      </c>
      <c r="O78" s="131">
        <f>+E1</f>
        <v>2005</v>
      </c>
      <c r="P78" s="114" t="str">
        <f>+$E$2</f>
        <v>ENTIDAD TERRITORIAL:</v>
      </c>
      <c r="R78" s="131" t="str">
        <f>+$G$2</f>
        <v>Palmar del Rio</v>
      </c>
      <c r="S78" s="112"/>
      <c r="T78" s="114" t="str">
        <f>+D1</f>
        <v>VIGENCIA:</v>
      </c>
      <c r="U78" s="131">
        <f>+E1</f>
        <v>2005</v>
      </c>
      <c r="V78" s="225"/>
      <c r="X78" s="4"/>
      <c r="Y78" s="51"/>
      <c r="Z78" s="139"/>
      <c r="AA78" s="51"/>
      <c r="AB78" s="140"/>
      <c r="AC78" s="53"/>
      <c r="AD78" s="139"/>
      <c r="AE78" s="140"/>
      <c r="AF78" s="226"/>
      <c r="AG78" s="139"/>
      <c r="AH78" s="51"/>
      <c r="AI78" s="140"/>
      <c r="AJ78" s="53"/>
      <c r="AK78" s="139"/>
      <c r="AL78" s="140"/>
      <c r="AM78" s="226"/>
      <c r="AN78" s="53"/>
      <c r="AO78" s="53"/>
      <c r="AP78" s="53"/>
      <c r="AV78" s="36"/>
      <c r="AW78" s="4"/>
      <c r="AX78" s="4"/>
      <c r="BG78" s="36"/>
      <c r="BH78" s="4"/>
      <c r="BI78" s="4"/>
      <c r="BQ78" s="36"/>
      <c r="HZ78" s="737"/>
      <c r="IA78" s="737"/>
      <c r="IB78" s="737"/>
      <c r="IC78" s="737"/>
      <c r="ID78" s="350"/>
      <c r="IE78" s="350"/>
      <c r="IF78" s="350"/>
      <c r="IG78" s="350"/>
      <c r="IH78" s="350"/>
      <c r="II78" s="350"/>
      <c r="IJ78" s="350"/>
      <c r="IK78" s="348">
        <f>+IN78+IO78+IP78</f>
        <v>15.99125</v>
      </c>
      <c r="IL78" s="611">
        <v>2007</v>
      </c>
      <c r="IM78" s="612">
        <v>27.5</v>
      </c>
      <c r="IN78" s="612">
        <v>8</v>
      </c>
      <c r="IO78" s="613">
        <v>0.11625</v>
      </c>
      <c r="IP78" s="614">
        <v>7.875</v>
      </c>
      <c r="IQ78" s="350"/>
      <c r="IR78" s="350"/>
      <c r="IS78" s="350"/>
      <c r="IT78" s="350"/>
      <c r="IU78" s="350"/>
      <c r="IV78" s="350"/>
    </row>
    <row r="79" spans="1:256" ht="15">
      <c r="A79" s="113" t="str">
        <f>+A3</f>
        <v>OFICINA ASESORA DE PLANEACIÓN Y FINANZAS</v>
      </c>
      <c r="J79" s="34" t="str">
        <f>+A80</f>
        <v>SALARIO DE LOS DOCENTES DE AULA DECRETO 1278/2002</v>
      </c>
      <c r="M79"/>
      <c r="P79" s="34" t="str">
        <f>+A80</f>
        <v>SALARIO DE LOS DOCENTES DE AULA DECRETO 1278/2002</v>
      </c>
      <c r="Y79" s="53"/>
      <c r="Z79" s="486"/>
      <c r="AA79" s="51"/>
      <c r="AB79" s="51"/>
      <c r="AC79" s="53"/>
      <c r="AD79" s="53"/>
      <c r="AE79" s="53"/>
      <c r="AF79" s="53"/>
      <c r="AG79" s="486"/>
      <c r="AH79" s="51"/>
      <c r="AI79" s="51"/>
      <c r="AJ79" s="53"/>
      <c r="AK79" s="53"/>
      <c r="AL79" s="53"/>
      <c r="AM79" s="53"/>
      <c r="AN79" s="53"/>
      <c r="AO79" s="53"/>
      <c r="AP79" s="53"/>
      <c r="HZ79" s="737"/>
      <c r="IA79" s="737"/>
      <c r="IB79" s="737"/>
      <c r="IC79" s="737"/>
      <c r="ID79" s="350"/>
      <c r="IE79" s="350"/>
      <c r="IF79" s="350"/>
      <c r="IG79" s="350"/>
      <c r="IH79" s="350"/>
      <c r="II79" s="350"/>
      <c r="IJ79" s="350"/>
      <c r="IK79" s="348">
        <f>+IN79+IO79+IP79</f>
        <v>16.24875</v>
      </c>
      <c r="IL79" s="611">
        <v>2008</v>
      </c>
      <c r="IM79" s="612">
        <v>28.5</v>
      </c>
      <c r="IN79" s="612">
        <v>8</v>
      </c>
      <c r="IO79" s="613">
        <v>0.12375</v>
      </c>
      <c r="IP79" s="612">
        <v>8.125</v>
      </c>
      <c r="IQ79" s="350"/>
      <c r="IR79" s="350"/>
      <c r="IS79" s="350"/>
      <c r="IT79" s="350"/>
      <c r="IU79" s="350"/>
      <c r="IV79" s="350"/>
    </row>
    <row r="80" spans="1:256" ht="23.25">
      <c r="A80" s="408" t="s">
        <v>357</v>
      </c>
      <c r="F80" s="822" t="str">
        <f>+F4</f>
        <v>SITUACIÓN ACTUAL</v>
      </c>
      <c r="G80" s="822"/>
      <c r="J80" s="36" t="str">
        <f>+$A$5</f>
        <v>FINANCIADOS CON RECURSOS DEL Sistema General de Participaciones </v>
      </c>
      <c r="M80"/>
      <c r="P80" s="36" t="str">
        <f>+$A$5</f>
        <v>FINANCIADOS CON RECURSOS DEL Sistema General de Participaciones </v>
      </c>
      <c r="Y80" s="53"/>
      <c r="Z80" s="58"/>
      <c r="AA80" s="51"/>
      <c r="AB80" s="51"/>
      <c r="AC80" s="53"/>
      <c r="AD80" s="53"/>
      <c r="AE80" s="53"/>
      <c r="AF80" s="53"/>
      <c r="AG80" s="58"/>
      <c r="AH80" s="51"/>
      <c r="AI80" s="51"/>
      <c r="AJ80" s="53"/>
      <c r="AK80" s="53"/>
      <c r="AL80" s="53"/>
      <c r="AM80" s="53"/>
      <c r="AN80" s="53"/>
      <c r="AO80" s="487"/>
      <c r="AP80" s="487"/>
      <c r="AQ80" s="45"/>
      <c r="AR80" s="45"/>
      <c r="HZ80" s="737"/>
      <c r="IA80" s="737"/>
      <c r="IB80" s="737"/>
      <c r="IC80" s="737"/>
      <c r="ID80" s="350"/>
      <c r="IE80" s="350"/>
      <c r="IF80" s="350"/>
      <c r="IG80" s="350"/>
      <c r="IH80" s="350"/>
      <c r="II80" s="350"/>
      <c r="IJ80" s="350"/>
      <c r="IK80" s="350"/>
      <c r="IL80" s="350"/>
      <c r="IM80" s="350"/>
      <c r="IN80" s="350">
        <f>18.125-8</f>
        <v>10.125</v>
      </c>
      <c r="IO80" s="350"/>
      <c r="IP80" s="350"/>
      <c r="IQ80" s="350"/>
      <c r="IR80" s="350"/>
      <c r="IS80" s="350"/>
      <c r="IT80" s="350"/>
      <c r="IU80" s="350"/>
      <c r="IV80" s="350"/>
    </row>
    <row r="81" spans="1:256" ht="24" customHeight="1">
      <c r="A81" s="409" t="str">
        <f>+$A$5</f>
        <v>FINANCIADOS CON RECURSOS DEL Sistema General de Participaciones </v>
      </c>
      <c r="H81" s="819" t="str">
        <f>+G5</f>
        <v>ESTA MATRIZ ES UN INSTRUMENTO PARA PROYECTAR COSTOS MÁS NO DEBE SER UTILIZADA PARA LIQUIDAR NÓMINAS</v>
      </c>
      <c r="I81" s="819"/>
      <c r="J81" s="819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HZ81" s="737"/>
      <c r="IA81" s="737"/>
      <c r="IB81" s="737"/>
      <c r="IC81" s="737"/>
      <c r="ID81" s="350"/>
      <c r="IE81" s="350"/>
      <c r="IF81" s="350"/>
      <c r="IG81" s="350"/>
      <c r="IH81" s="350"/>
      <c r="II81" s="820" t="s">
        <v>244</v>
      </c>
      <c r="IJ81" s="820"/>
      <c r="IK81" s="820"/>
      <c r="IL81" s="350"/>
      <c r="IM81" s="350"/>
      <c r="IN81" s="350"/>
      <c r="IO81" s="350"/>
      <c r="IP81" s="350"/>
      <c r="IQ81" s="350"/>
      <c r="IR81" s="350"/>
      <c r="IS81" s="350"/>
      <c r="IT81" s="350"/>
      <c r="IU81" s="350"/>
      <c r="IV81" s="350"/>
    </row>
    <row r="82" spans="15:256" ht="13.5" thickBot="1">
      <c r="O82" s="116"/>
      <c r="P82" s="116"/>
      <c r="Q82" s="116"/>
      <c r="R82" s="116"/>
      <c r="S82" s="116"/>
      <c r="T82" s="116"/>
      <c r="U82" s="116"/>
      <c r="V82" s="116"/>
      <c r="W82" s="116"/>
      <c r="X82" s="93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487"/>
      <c r="AO82" s="53"/>
      <c r="AP82" s="53"/>
      <c r="HZ82" s="737"/>
      <c r="IA82" s="737"/>
      <c r="IB82" s="737"/>
      <c r="IC82" s="737"/>
      <c r="ID82" s="350"/>
      <c r="IE82" s="350"/>
      <c r="IF82" s="350"/>
      <c r="IG82" s="350"/>
      <c r="IH82" s="350"/>
      <c r="II82" s="615" t="s">
        <v>307</v>
      </c>
      <c r="IJ82" s="615"/>
      <c r="IK82" s="615" t="s">
        <v>308</v>
      </c>
      <c r="IL82" s="349"/>
      <c r="IM82" s="349"/>
      <c r="IN82" s="350"/>
      <c r="IO82" s="350"/>
      <c r="IP82" s="350"/>
      <c r="IQ82" s="350"/>
      <c r="IR82" s="350"/>
      <c r="IS82" s="350"/>
      <c r="IT82" s="350"/>
      <c r="IU82" s="350"/>
      <c r="IV82" s="350"/>
    </row>
    <row r="83" spans="1:256" ht="113.25" customHeight="1" thickBot="1">
      <c r="A83" s="118" t="s">
        <v>199</v>
      </c>
      <c r="B83" s="119" t="s">
        <v>141</v>
      </c>
      <c r="C83" s="120" t="s">
        <v>198</v>
      </c>
      <c r="D83" s="120" t="s">
        <v>192</v>
      </c>
      <c r="E83" s="120" t="s">
        <v>187</v>
      </c>
      <c r="F83" s="120" t="s">
        <v>188</v>
      </c>
      <c r="G83" s="121" t="s">
        <v>87</v>
      </c>
      <c r="H83" s="120" t="s">
        <v>142</v>
      </c>
      <c r="I83" s="129" t="s">
        <v>91</v>
      </c>
      <c r="J83" s="120" t="s">
        <v>28</v>
      </c>
      <c r="K83" s="120" t="s">
        <v>92</v>
      </c>
      <c r="L83" s="120" t="s">
        <v>93</v>
      </c>
      <c r="M83" s="120" t="s">
        <v>143</v>
      </c>
      <c r="N83" s="120" t="s">
        <v>95</v>
      </c>
      <c r="O83" s="122" t="s">
        <v>144</v>
      </c>
      <c r="P83" s="407" t="s">
        <v>145</v>
      </c>
      <c r="Q83" s="123" t="s">
        <v>98</v>
      </c>
      <c r="R83" s="123" t="s">
        <v>183</v>
      </c>
      <c r="S83" s="130" t="s">
        <v>224</v>
      </c>
      <c r="T83" s="400" t="s">
        <v>184</v>
      </c>
      <c r="U83" s="389" t="s">
        <v>225</v>
      </c>
      <c r="V83" s="124" t="s">
        <v>182</v>
      </c>
      <c r="W83" s="484" t="s">
        <v>146</v>
      </c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5"/>
      <c r="AL83" s="485"/>
      <c r="AM83" s="115"/>
      <c r="AN83" s="485"/>
      <c r="AO83" s="53"/>
      <c r="AP83" s="53"/>
      <c r="HZ83" s="737"/>
      <c r="IA83" s="737"/>
      <c r="IB83" s="737"/>
      <c r="IC83" s="737"/>
      <c r="ID83" s="350"/>
      <c r="IE83" s="350"/>
      <c r="IF83" s="350"/>
      <c r="IG83" s="350"/>
      <c r="IH83" s="350"/>
      <c r="II83" s="616" t="s">
        <v>200</v>
      </c>
      <c r="IJ83" s="617">
        <v>609435</v>
      </c>
      <c r="IK83" s="618">
        <v>642954</v>
      </c>
      <c r="IL83" s="349"/>
      <c r="IM83" s="351"/>
      <c r="IN83" s="350"/>
      <c r="IO83" s="350"/>
      <c r="IP83" s="350"/>
      <c r="IQ83" s="350"/>
      <c r="IR83" s="350"/>
      <c r="IS83" s="350"/>
      <c r="IT83" s="350"/>
      <c r="IU83" s="350"/>
      <c r="IV83" s="350"/>
    </row>
    <row r="84" spans="1:256" ht="15.75">
      <c r="A84" s="526" t="s">
        <v>200</v>
      </c>
      <c r="B84" s="238"/>
      <c r="C84" s="570">
        <f>+IF($E$1=2004,$IJ$83,IF($E$1=2005,$IK$83,0))</f>
        <v>642954</v>
      </c>
      <c r="D84" s="570">
        <f>+B84*C84*$IL$4</f>
        <v>0</v>
      </c>
      <c r="E84" s="527">
        <f aca="true" t="shared" si="98" ref="E84:E99">IF($E$1=2005,IF(C84&lt;=$IQ$6,$IQ$7,0),0)*B84*$IH$4</f>
        <v>0</v>
      </c>
      <c r="F84" s="527">
        <f aca="true" t="shared" si="99" ref="F84:F99">+IF($E$1=2005,IF(C84&lt;=$IR$5,$IQ$9,0),0)*B84*$IH$4</f>
        <v>0</v>
      </c>
      <c r="G84" s="527">
        <f aca="true" t="shared" si="100" ref="G84:G99">(+SUM(D84:F84))/$IQ$4</f>
        <v>0</v>
      </c>
      <c r="H84" s="527">
        <f aca="true" t="shared" si="101" ref="H84:H99">(SUM(D84:G84)/$IQ$4)</f>
        <v>0</v>
      </c>
      <c r="I84" s="571">
        <f aca="true" t="shared" si="102" ref="I84:I99">SUM(D84:H84)</f>
        <v>0</v>
      </c>
      <c r="J84" s="527">
        <f aca="true" t="shared" si="103" ref="J84:J99">(SUM(D84:G84))*$L$1</f>
        <v>0</v>
      </c>
      <c r="K84" s="527">
        <f aca="true" t="shared" si="104" ref="K84:K99">(SUM(D84:G84))*$M$1</f>
        <v>0</v>
      </c>
      <c r="L84" s="527">
        <f aca="true" t="shared" si="105" ref="L84:L99">(SUM(D84:G84))*$N$1</f>
        <v>0</v>
      </c>
      <c r="M84" s="527">
        <f aca="true" t="shared" si="106" ref="M84:M99">(SUM(D84:G84))*$O$1</f>
        <v>0</v>
      </c>
      <c r="N84" s="527">
        <f aca="true" t="shared" si="107" ref="N84:N99">(SUM(D84:G84))*$P$1</f>
        <v>0</v>
      </c>
      <c r="O84" s="574">
        <f>SUM(J84:N84)</f>
        <v>0</v>
      </c>
      <c r="P84" s="575">
        <f aca="true" t="shared" si="108" ref="P84:P99">IF($E$1=2004,IF(C84&lt;=$IM$5,$IL$10,0),IF($E$1=2005,IF(C84&lt;=$IR$5,$IQ$10,0),0))*B84</f>
        <v>0</v>
      </c>
      <c r="Q84" s="576">
        <f>SUM(D84:H84)*$S$1</f>
        <v>0</v>
      </c>
      <c r="R84" s="570">
        <f aca="true" t="shared" si="109" ref="R84:R99">+SUM(D84:D84)*$T$1</f>
        <v>0</v>
      </c>
      <c r="S84" s="577">
        <f>SUM(Q84:R84)</f>
        <v>0</v>
      </c>
      <c r="T84" s="578">
        <f>+I84+O84+P84+S84</f>
        <v>0</v>
      </c>
      <c r="U84" s="390">
        <f>IF($E$1=2004,(D84)*$IO$75,IF($E$1=2005,(D84)*$IO$76,IF($E$1=2006,(D84)*$IO$77,IF($E$1=2007,(D84)*$IO$78,IF($E$1=2008,(D84)*$IO$79)))))</f>
        <v>0</v>
      </c>
      <c r="V84" s="570">
        <f>+S84+U84</f>
        <v>0</v>
      </c>
      <c r="W84" s="585">
        <f>+T84+U84</f>
        <v>0</v>
      </c>
      <c r="Y84" s="374"/>
      <c r="Z84" s="50"/>
      <c r="AA84" s="488"/>
      <c r="AB84" s="50"/>
      <c r="AC84" s="488"/>
      <c r="AD84" s="50"/>
      <c r="AE84" s="488"/>
      <c r="AF84" s="50"/>
      <c r="AG84" s="374"/>
      <c r="AH84" s="50"/>
      <c r="AI84" s="488"/>
      <c r="AJ84" s="50"/>
      <c r="AK84" s="488"/>
      <c r="AL84" s="50"/>
      <c r="AM84" s="489"/>
      <c r="AN84" s="489"/>
      <c r="AO84" s="53"/>
      <c r="AP84" s="53"/>
      <c r="HZ84" s="737"/>
      <c r="IA84" s="737"/>
      <c r="IB84" s="737"/>
      <c r="IC84" s="737"/>
      <c r="ID84" s="350"/>
      <c r="IE84" s="350"/>
      <c r="IF84" s="350"/>
      <c r="IG84" s="350" t="s">
        <v>245</v>
      </c>
      <c r="IH84" s="350"/>
      <c r="II84" s="619" t="s">
        <v>201</v>
      </c>
      <c r="IJ84" s="352">
        <v>829290</v>
      </c>
      <c r="IK84" s="620">
        <v>874901</v>
      </c>
      <c r="IL84" s="353"/>
      <c r="IM84" s="349"/>
      <c r="IN84" s="350"/>
      <c r="IO84" s="350"/>
      <c r="IP84" s="350"/>
      <c r="IQ84" s="350"/>
      <c r="IR84" s="350"/>
      <c r="IS84" s="350"/>
      <c r="IT84" s="350"/>
      <c r="IU84" s="350"/>
      <c r="IV84" s="350"/>
    </row>
    <row r="85" spans="1:256" ht="15.75">
      <c r="A85" s="526" t="s">
        <v>201</v>
      </c>
      <c r="B85" s="238"/>
      <c r="C85" s="570">
        <f aca="true" t="shared" si="110" ref="C85:C92">+IF($E$1=2004,IJ84,IF($E$1=2005,IK84,0))</f>
        <v>874901</v>
      </c>
      <c r="D85" s="570">
        <f>+B85*C85*$IL$4</f>
        <v>0</v>
      </c>
      <c r="E85" s="527">
        <f t="shared" si="98"/>
        <v>0</v>
      </c>
      <c r="F85" s="527">
        <f t="shared" si="99"/>
        <v>0</v>
      </c>
      <c r="G85" s="527">
        <f t="shared" si="100"/>
        <v>0</v>
      </c>
      <c r="H85" s="527">
        <f t="shared" si="101"/>
        <v>0</v>
      </c>
      <c r="I85" s="572">
        <f t="shared" si="102"/>
        <v>0</v>
      </c>
      <c r="J85" s="527">
        <f t="shared" si="103"/>
        <v>0</v>
      </c>
      <c r="K85" s="527">
        <f t="shared" si="104"/>
        <v>0</v>
      </c>
      <c r="L85" s="527">
        <f t="shared" si="105"/>
        <v>0</v>
      </c>
      <c r="M85" s="527">
        <f t="shared" si="106"/>
        <v>0</v>
      </c>
      <c r="N85" s="527">
        <f t="shared" si="107"/>
        <v>0</v>
      </c>
      <c r="O85" s="574">
        <f aca="true" t="shared" si="111" ref="O85:O95">SUM(J85:N85)</f>
        <v>0</v>
      </c>
      <c r="P85" s="575">
        <f t="shared" si="108"/>
        <v>0</v>
      </c>
      <c r="Q85" s="579">
        <f aca="true" t="shared" si="112" ref="Q85:Q99">SUM(D85:H85)*$S$1</f>
        <v>0</v>
      </c>
      <c r="R85" s="570">
        <f t="shared" si="109"/>
        <v>0</v>
      </c>
      <c r="S85" s="580">
        <f aca="true" t="shared" si="113" ref="S85:S95">SUM(Q85:R85)</f>
        <v>0</v>
      </c>
      <c r="T85" s="581">
        <f aca="true" t="shared" si="114" ref="T85:T95">+I85+O85+P85+S85</f>
        <v>0</v>
      </c>
      <c r="U85" s="391">
        <f>IF($E$1=2004,(D85)*$IO$75,IF($E$1=2005,(D85)*$IO$76,IF($E$1=2006,(D85)*$IO$77,IF($E$1=2007,(D85)*$IO$78,IF($E$1=2008,(D85)*$IO$79)))))</f>
        <v>0</v>
      </c>
      <c r="V85" s="570">
        <f aca="true" t="shared" si="115" ref="V85:V95">+S85+U85</f>
        <v>0</v>
      </c>
      <c r="W85" s="585">
        <f aca="true" t="shared" si="116" ref="W85:W95">+T85+U85</f>
        <v>0</v>
      </c>
      <c r="Y85" s="374"/>
      <c r="Z85" s="50"/>
      <c r="AA85" s="488"/>
      <c r="AB85" s="50"/>
      <c r="AC85" s="488"/>
      <c r="AD85" s="50"/>
      <c r="AE85" s="488"/>
      <c r="AF85" s="50"/>
      <c r="AG85" s="374"/>
      <c r="AH85" s="50"/>
      <c r="AI85" s="488"/>
      <c r="AJ85" s="50"/>
      <c r="AK85" s="488"/>
      <c r="AL85" s="50"/>
      <c r="AM85" s="489"/>
      <c r="AN85" s="489"/>
      <c r="AO85" s="53"/>
      <c r="AP85" s="53"/>
      <c r="HZ85" s="737"/>
      <c r="IA85" s="737"/>
      <c r="IB85" s="737"/>
      <c r="IC85" s="737"/>
      <c r="ID85" s="350"/>
      <c r="IE85" s="350"/>
      <c r="IF85" s="350"/>
      <c r="IG85" s="350"/>
      <c r="IH85" s="350"/>
      <c r="II85" s="619" t="s">
        <v>202</v>
      </c>
      <c r="IJ85" s="352">
        <v>1251513</v>
      </c>
      <c r="IK85" s="620">
        <v>1320347</v>
      </c>
      <c r="IL85" s="353"/>
      <c r="IM85" s="349"/>
      <c r="IN85" s="350"/>
      <c r="IO85" s="350"/>
      <c r="IP85" s="350"/>
      <c r="IQ85" s="350"/>
      <c r="IR85" s="350"/>
      <c r="IS85" s="350"/>
      <c r="IT85" s="350"/>
      <c r="IU85" s="350"/>
      <c r="IV85" s="350"/>
    </row>
    <row r="86" spans="1:256" ht="15.75">
      <c r="A86" s="526" t="s">
        <v>202</v>
      </c>
      <c r="B86" s="238"/>
      <c r="C86" s="570">
        <f t="shared" si="110"/>
        <v>1320347</v>
      </c>
      <c r="D86" s="570">
        <f aca="true" t="shared" si="117" ref="D86:D95">+B86*C86*$IL$4</f>
        <v>0</v>
      </c>
      <c r="E86" s="527">
        <f t="shared" si="98"/>
        <v>0</v>
      </c>
      <c r="F86" s="527">
        <f t="shared" si="99"/>
        <v>0</v>
      </c>
      <c r="G86" s="527">
        <f t="shared" si="100"/>
        <v>0</v>
      </c>
      <c r="H86" s="527">
        <f t="shared" si="101"/>
        <v>0</v>
      </c>
      <c r="I86" s="572">
        <f t="shared" si="102"/>
        <v>0</v>
      </c>
      <c r="J86" s="527">
        <f t="shared" si="103"/>
        <v>0</v>
      </c>
      <c r="K86" s="527">
        <f t="shared" si="104"/>
        <v>0</v>
      </c>
      <c r="L86" s="527">
        <f t="shared" si="105"/>
        <v>0</v>
      </c>
      <c r="M86" s="527">
        <f t="shared" si="106"/>
        <v>0</v>
      </c>
      <c r="N86" s="527">
        <f t="shared" si="107"/>
        <v>0</v>
      </c>
      <c r="O86" s="574">
        <f t="shared" si="111"/>
        <v>0</v>
      </c>
      <c r="P86" s="575">
        <f t="shared" si="108"/>
        <v>0</v>
      </c>
      <c r="Q86" s="579">
        <f t="shared" si="112"/>
        <v>0</v>
      </c>
      <c r="R86" s="570">
        <f t="shared" si="109"/>
        <v>0</v>
      </c>
      <c r="S86" s="580">
        <f t="shared" si="113"/>
        <v>0</v>
      </c>
      <c r="T86" s="581">
        <f t="shared" si="114"/>
        <v>0</v>
      </c>
      <c r="U86" s="391">
        <f aca="true" t="shared" si="118" ref="U86:U99">IF($E$1=2004,(D86)*$IO$75,IF($E$1=2005,(D86)*$IO$76,IF($E$1=2006,(D86)*$IO$77,IF($E$1=2007,(D86)*$IO$78,IF($E$1=2008,(D86)*$IO$79)))))</f>
        <v>0</v>
      </c>
      <c r="V86" s="570">
        <f t="shared" si="115"/>
        <v>0</v>
      </c>
      <c r="W86" s="585">
        <f t="shared" si="116"/>
        <v>0</v>
      </c>
      <c r="Y86" s="374"/>
      <c r="Z86" s="50"/>
      <c r="AA86" s="488"/>
      <c r="AB86" s="50"/>
      <c r="AC86" s="488"/>
      <c r="AD86" s="50"/>
      <c r="AE86" s="488"/>
      <c r="AF86" s="50"/>
      <c r="AG86" s="374"/>
      <c r="AH86" s="50"/>
      <c r="AI86" s="488"/>
      <c r="AJ86" s="50"/>
      <c r="AK86" s="488"/>
      <c r="AL86" s="50"/>
      <c r="AM86" s="489"/>
      <c r="AN86" s="489"/>
      <c r="AO86" s="53"/>
      <c r="AP86" s="53"/>
      <c r="HZ86" s="737"/>
      <c r="IA86" s="737"/>
      <c r="IB86" s="737"/>
      <c r="IC86" s="737"/>
      <c r="ID86" s="350"/>
      <c r="IE86" s="350"/>
      <c r="IF86" s="350"/>
      <c r="IG86" s="350"/>
      <c r="IH86" s="350"/>
      <c r="II86" s="621" t="s">
        <v>203</v>
      </c>
      <c r="IJ86" s="622">
        <v>1437871</v>
      </c>
      <c r="IK86" s="623">
        <v>1516954</v>
      </c>
      <c r="IL86" s="353"/>
      <c r="IM86" s="349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ht="15.75">
      <c r="A87" s="526" t="s">
        <v>203</v>
      </c>
      <c r="B87" s="238"/>
      <c r="C87" s="570">
        <f t="shared" si="110"/>
        <v>1516954</v>
      </c>
      <c r="D87" s="570">
        <f t="shared" si="117"/>
        <v>0</v>
      </c>
      <c r="E87" s="527">
        <f t="shared" si="98"/>
        <v>0</v>
      </c>
      <c r="F87" s="527">
        <f t="shared" si="99"/>
        <v>0</v>
      </c>
      <c r="G87" s="527">
        <f t="shared" si="100"/>
        <v>0</v>
      </c>
      <c r="H87" s="527">
        <f t="shared" si="101"/>
        <v>0</v>
      </c>
      <c r="I87" s="572">
        <f t="shared" si="102"/>
        <v>0</v>
      </c>
      <c r="J87" s="527">
        <f t="shared" si="103"/>
        <v>0</v>
      </c>
      <c r="K87" s="527">
        <f t="shared" si="104"/>
        <v>0</v>
      </c>
      <c r="L87" s="527">
        <f t="shared" si="105"/>
        <v>0</v>
      </c>
      <c r="M87" s="527">
        <f t="shared" si="106"/>
        <v>0</v>
      </c>
      <c r="N87" s="527">
        <f t="shared" si="107"/>
        <v>0</v>
      </c>
      <c r="O87" s="574">
        <f t="shared" si="111"/>
        <v>0</v>
      </c>
      <c r="P87" s="575">
        <f t="shared" si="108"/>
        <v>0</v>
      </c>
      <c r="Q87" s="579">
        <f t="shared" si="112"/>
        <v>0</v>
      </c>
      <c r="R87" s="570">
        <f t="shared" si="109"/>
        <v>0</v>
      </c>
      <c r="S87" s="580">
        <f t="shared" si="113"/>
        <v>0</v>
      </c>
      <c r="T87" s="581">
        <f t="shared" si="114"/>
        <v>0</v>
      </c>
      <c r="U87" s="391">
        <f t="shared" si="118"/>
        <v>0</v>
      </c>
      <c r="V87" s="570">
        <f t="shared" si="115"/>
        <v>0</v>
      </c>
      <c r="W87" s="585">
        <f t="shared" si="116"/>
        <v>0</v>
      </c>
      <c r="Y87" s="374"/>
      <c r="Z87" s="50"/>
      <c r="AA87" s="488"/>
      <c r="AB87" s="50"/>
      <c r="AC87" s="488"/>
      <c r="AD87" s="50"/>
      <c r="AE87" s="488"/>
      <c r="AF87" s="50"/>
      <c r="AG87" s="374"/>
      <c r="AH87" s="50"/>
      <c r="AI87" s="488"/>
      <c r="AJ87" s="50"/>
      <c r="AK87" s="488"/>
      <c r="AL87" s="50"/>
      <c r="AM87" s="489"/>
      <c r="AN87" s="489"/>
      <c r="AO87" s="53"/>
      <c r="AP87" s="53"/>
      <c r="HZ87" s="737"/>
      <c r="IA87" s="737"/>
      <c r="IB87" s="737"/>
      <c r="IC87" s="737"/>
      <c r="ID87" s="350"/>
      <c r="IE87" s="350"/>
      <c r="IF87" s="350"/>
      <c r="IG87" s="350"/>
      <c r="IH87" s="350"/>
      <c r="II87" s="619" t="s">
        <v>204</v>
      </c>
      <c r="IJ87" s="352">
        <v>766950</v>
      </c>
      <c r="IK87" s="620">
        <v>809133</v>
      </c>
      <c r="IL87" s="353"/>
      <c r="IM87" s="349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ht="15.75">
      <c r="A88" s="526" t="s">
        <v>204</v>
      </c>
      <c r="B88" s="238"/>
      <c r="C88" s="570">
        <f t="shared" si="110"/>
        <v>809133</v>
      </c>
      <c r="D88" s="570">
        <f t="shared" si="117"/>
        <v>0</v>
      </c>
      <c r="E88" s="527">
        <f t="shared" si="98"/>
        <v>0</v>
      </c>
      <c r="F88" s="527">
        <f t="shared" si="99"/>
        <v>0</v>
      </c>
      <c r="G88" s="527">
        <f t="shared" si="100"/>
        <v>0</v>
      </c>
      <c r="H88" s="527">
        <f t="shared" si="101"/>
        <v>0</v>
      </c>
      <c r="I88" s="572">
        <f t="shared" si="102"/>
        <v>0</v>
      </c>
      <c r="J88" s="527">
        <f t="shared" si="103"/>
        <v>0</v>
      </c>
      <c r="K88" s="527">
        <f t="shared" si="104"/>
        <v>0</v>
      </c>
      <c r="L88" s="527">
        <f t="shared" si="105"/>
        <v>0</v>
      </c>
      <c r="M88" s="527">
        <f t="shared" si="106"/>
        <v>0</v>
      </c>
      <c r="N88" s="527">
        <f t="shared" si="107"/>
        <v>0</v>
      </c>
      <c r="O88" s="574">
        <f t="shared" si="111"/>
        <v>0</v>
      </c>
      <c r="P88" s="575">
        <f t="shared" si="108"/>
        <v>0</v>
      </c>
      <c r="Q88" s="579">
        <f t="shared" si="112"/>
        <v>0</v>
      </c>
      <c r="R88" s="570">
        <f t="shared" si="109"/>
        <v>0</v>
      </c>
      <c r="S88" s="580">
        <f t="shared" si="113"/>
        <v>0</v>
      </c>
      <c r="T88" s="581">
        <f t="shared" si="114"/>
        <v>0</v>
      </c>
      <c r="U88" s="391">
        <f t="shared" si="118"/>
        <v>0</v>
      </c>
      <c r="V88" s="570">
        <f t="shared" si="115"/>
        <v>0</v>
      </c>
      <c r="W88" s="585">
        <f t="shared" si="116"/>
        <v>0</v>
      </c>
      <c r="Y88" s="374"/>
      <c r="Z88" s="50"/>
      <c r="AA88" s="488"/>
      <c r="AB88" s="50"/>
      <c r="AC88" s="488"/>
      <c r="AD88" s="50"/>
      <c r="AE88" s="488"/>
      <c r="AF88" s="50"/>
      <c r="AG88" s="374"/>
      <c r="AH88" s="50"/>
      <c r="AI88" s="488"/>
      <c r="AJ88" s="50"/>
      <c r="AK88" s="488"/>
      <c r="AL88" s="50"/>
      <c r="AM88" s="489"/>
      <c r="AN88" s="489"/>
      <c r="AO88" s="53"/>
      <c r="AP88" s="53"/>
      <c r="HZ88" s="737"/>
      <c r="IA88" s="737"/>
      <c r="IB88" s="737"/>
      <c r="IC88" s="737"/>
      <c r="ID88" s="350"/>
      <c r="IE88" s="350"/>
      <c r="IF88" s="350"/>
      <c r="IG88" s="350" t="s">
        <v>246</v>
      </c>
      <c r="IH88" s="350"/>
      <c r="II88" s="619" t="s">
        <v>205</v>
      </c>
      <c r="IJ88" s="352">
        <v>1161802</v>
      </c>
      <c r="IK88" s="620">
        <v>1225702</v>
      </c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ht="16.5" customHeight="1">
      <c r="A89" s="526" t="s">
        <v>205</v>
      </c>
      <c r="B89" s="238"/>
      <c r="C89" s="570">
        <f t="shared" si="110"/>
        <v>1225702</v>
      </c>
      <c r="D89" s="570">
        <f t="shared" si="117"/>
        <v>0</v>
      </c>
      <c r="E89" s="527">
        <f t="shared" si="98"/>
        <v>0</v>
      </c>
      <c r="F89" s="527">
        <f t="shared" si="99"/>
        <v>0</v>
      </c>
      <c r="G89" s="527">
        <f t="shared" si="100"/>
        <v>0</v>
      </c>
      <c r="H89" s="527">
        <f t="shared" si="101"/>
        <v>0</v>
      </c>
      <c r="I89" s="572">
        <f t="shared" si="102"/>
        <v>0</v>
      </c>
      <c r="J89" s="527">
        <f t="shared" si="103"/>
        <v>0</v>
      </c>
      <c r="K89" s="527">
        <f t="shared" si="104"/>
        <v>0</v>
      </c>
      <c r="L89" s="527">
        <f t="shared" si="105"/>
        <v>0</v>
      </c>
      <c r="M89" s="527">
        <f t="shared" si="106"/>
        <v>0</v>
      </c>
      <c r="N89" s="527">
        <f t="shared" si="107"/>
        <v>0</v>
      </c>
      <c r="O89" s="574">
        <f t="shared" si="111"/>
        <v>0</v>
      </c>
      <c r="P89" s="575">
        <f t="shared" si="108"/>
        <v>0</v>
      </c>
      <c r="Q89" s="579">
        <f t="shared" si="112"/>
        <v>0</v>
      </c>
      <c r="R89" s="570">
        <f t="shared" si="109"/>
        <v>0</v>
      </c>
      <c r="S89" s="580">
        <f t="shared" si="113"/>
        <v>0</v>
      </c>
      <c r="T89" s="581">
        <f t="shared" si="114"/>
        <v>0</v>
      </c>
      <c r="U89" s="391">
        <f t="shared" si="118"/>
        <v>0</v>
      </c>
      <c r="V89" s="570">
        <f t="shared" si="115"/>
        <v>0</v>
      </c>
      <c r="W89" s="585">
        <f t="shared" si="116"/>
        <v>0</v>
      </c>
      <c r="Y89" s="374"/>
      <c r="Z89" s="50"/>
      <c r="AA89" s="488"/>
      <c r="AB89" s="50"/>
      <c r="AC89" s="488"/>
      <c r="AD89" s="50"/>
      <c r="AE89" s="488"/>
      <c r="AF89" s="50"/>
      <c r="AG89" s="374"/>
      <c r="AH89" s="50"/>
      <c r="AI89" s="488"/>
      <c r="AJ89" s="50"/>
      <c r="AK89" s="488"/>
      <c r="AL89" s="50"/>
      <c r="AM89" s="489"/>
      <c r="AN89" s="489"/>
      <c r="AO89" s="53"/>
      <c r="AP89" s="53"/>
      <c r="HZ89" s="737"/>
      <c r="IA89" s="737"/>
      <c r="IB89" s="737"/>
      <c r="IC89" s="737"/>
      <c r="ID89" s="350"/>
      <c r="IE89" s="350"/>
      <c r="IF89" s="350"/>
      <c r="IG89" s="350"/>
      <c r="IH89" s="350"/>
      <c r="II89" s="619" t="s">
        <v>206</v>
      </c>
      <c r="IJ89" s="352">
        <v>1499673</v>
      </c>
      <c r="IK89" s="620">
        <v>1582156</v>
      </c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ht="15.75">
      <c r="A90" s="526" t="s">
        <v>206</v>
      </c>
      <c r="B90" s="238"/>
      <c r="C90" s="570">
        <f t="shared" si="110"/>
        <v>1582156</v>
      </c>
      <c r="D90" s="570">
        <f t="shared" si="117"/>
        <v>0</v>
      </c>
      <c r="E90" s="527">
        <f t="shared" si="98"/>
        <v>0</v>
      </c>
      <c r="F90" s="527">
        <f t="shared" si="99"/>
        <v>0</v>
      </c>
      <c r="G90" s="527">
        <f t="shared" si="100"/>
        <v>0</v>
      </c>
      <c r="H90" s="527">
        <f t="shared" si="101"/>
        <v>0</v>
      </c>
      <c r="I90" s="572">
        <f t="shared" si="102"/>
        <v>0</v>
      </c>
      <c r="J90" s="527">
        <f t="shared" si="103"/>
        <v>0</v>
      </c>
      <c r="K90" s="527">
        <f t="shared" si="104"/>
        <v>0</v>
      </c>
      <c r="L90" s="527">
        <f t="shared" si="105"/>
        <v>0</v>
      </c>
      <c r="M90" s="527">
        <f t="shared" si="106"/>
        <v>0</v>
      </c>
      <c r="N90" s="527">
        <f t="shared" si="107"/>
        <v>0</v>
      </c>
      <c r="O90" s="574">
        <f t="shared" si="111"/>
        <v>0</v>
      </c>
      <c r="P90" s="575">
        <f t="shared" si="108"/>
        <v>0</v>
      </c>
      <c r="Q90" s="579">
        <f t="shared" si="112"/>
        <v>0</v>
      </c>
      <c r="R90" s="570">
        <f t="shared" si="109"/>
        <v>0</v>
      </c>
      <c r="S90" s="580">
        <f t="shared" si="113"/>
        <v>0</v>
      </c>
      <c r="T90" s="581">
        <f t="shared" si="114"/>
        <v>0</v>
      </c>
      <c r="U90" s="391">
        <f t="shared" si="118"/>
        <v>0</v>
      </c>
      <c r="V90" s="570">
        <f t="shared" si="115"/>
        <v>0</v>
      </c>
      <c r="W90" s="585">
        <f t="shared" si="116"/>
        <v>0</v>
      </c>
      <c r="Y90" s="374"/>
      <c r="Z90" s="50"/>
      <c r="AA90" s="488"/>
      <c r="AB90" s="50"/>
      <c r="AC90" s="488"/>
      <c r="AD90" s="50"/>
      <c r="AE90" s="488"/>
      <c r="AF90" s="50"/>
      <c r="AG90" s="374"/>
      <c r="AH90" s="50"/>
      <c r="AI90" s="488"/>
      <c r="AJ90" s="50"/>
      <c r="AK90" s="488"/>
      <c r="AL90" s="50"/>
      <c r="AM90" s="489"/>
      <c r="AN90" s="489"/>
      <c r="AO90" s="53"/>
      <c r="AP90" s="53"/>
      <c r="HZ90" s="737"/>
      <c r="IA90" s="737"/>
      <c r="IB90" s="737"/>
      <c r="IC90" s="737"/>
      <c r="ID90" s="350"/>
      <c r="IE90" s="350"/>
      <c r="IF90" s="350"/>
      <c r="IG90" s="350"/>
      <c r="IH90" s="350"/>
      <c r="II90" s="621" t="s">
        <v>207</v>
      </c>
      <c r="IJ90" s="622">
        <v>1618722</v>
      </c>
      <c r="IK90" s="623">
        <v>1707752</v>
      </c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ht="15.75">
      <c r="A91" s="526" t="s">
        <v>207</v>
      </c>
      <c r="B91" s="238"/>
      <c r="C91" s="570">
        <f t="shared" si="110"/>
        <v>1707752</v>
      </c>
      <c r="D91" s="570">
        <f t="shared" si="117"/>
        <v>0</v>
      </c>
      <c r="E91" s="527">
        <f t="shared" si="98"/>
        <v>0</v>
      </c>
      <c r="F91" s="527">
        <f t="shared" si="99"/>
        <v>0</v>
      </c>
      <c r="G91" s="527">
        <f t="shared" si="100"/>
        <v>0</v>
      </c>
      <c r="H91" s="527">
        <f t="shared" si="101"/>
        <v>0</v>
      </c>
      <c r="I91" s="572">
        <f t="shared" si="102"/>
        <v>0</v>
      </c>
      <c r="J91" s="527">
        <f t="shared" si="103"/>
        <v>0</v>
      </c>
      <c r="K91" s="527">
        <f t="shared" si="104"/>
        <v>0</v>
      </c>
      <c r="L91" s="527">
        <f t="shared" si="105"/>
        <v>0</v>
      </c>
      <c r="M91" s="527">
        <f t="shared" si="106"/>
        <v>0</v>
      </c>
      <c r="N91" s="527">
        <f t="shared" si="107"/>
        <v>0</v>
      </c>
      <c r="O91" s="574">
        <f t="shared" si="111"/>
        <v>0</v>
      </c>
      <c r="P91" s="575">
        <f t="shared" si="108"/>
        <v>0</v>
      </c>
      <c r="Q91" s="579">
        <f t="shared" si="112"/>
        <v>0</v>
      </c>
      <c r="R91" s="570">
        <f t="shared" si="109"/>
        <v>0</v>
      </c>
      <c r="S91" s="580">
        <f t="shared" si="113"/>
        <v>0</v>
      </c>
      <c r="T91" s="581">
        <f t="shared" si="114"/>
        <v>0</v>
      </c>
      <c r="U91" s="391">
        <f t="shared" si="118"/>
        <v>0</v>
      </c>
      <c r="V91" s="570">
        <f t="shared" si="115"/>
        <v>0</v>
      </c>
      <c r="W91" s="585">
        <f t="shared" si="116"/>
        <v>0</v>
      </c>
      <c r="Y91" s="374"/>
      <c r="Z91" s="50"/>
      <c r="AA91" s="488"/>
      <c r="AB91" s="50"/>
      <c r="AC91" s="488"/>
      <c r="AD91" s="50"/>
      <c r="AE91" s="488"/>
      <c r="AF91" s="50"/>
      <c r="AG91" s="374"/>
      <c r="AH91" s="50"/>
      <c r="AI91" s="488"/>
      <c r="AJ91" s="50"/>
      <c r="AK91" s="488"/>
      <c r="AL91" s="50"/>
      <c r="AM91" s="489"/>
      <c r="AN91" s="489"/>
      <c r="AO91" s="53"/>
      <c r="AP91" s="53"/>
      <c r="HZ91" s="737"/>
      <c r="IA91" s="737"/>
      <c r="IB91" s="737"/>
      <c r="IC91" s="737"/>
      <c r="ID91" s="350"/>
      <c r="IE91" s="350"/>
      <c r="IF91" s="350"/>
      <c r="IG91" s="350"/>
      <c r="IH91" s="350"/>
      <c r="II91" s="619" t="s">
        <v>309</v>
      </c>
      <c r="IJ91" s="352">
        <v>1157310</v>
      </c>
      <c r="IK91" s="620">
        <v>1220963</v>
      </c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1:256" ht="15.75">
      <c r="A92" s="526" t="s">
        <v>309</v>
      </c>
      <c r="B92" s="238"/>
      <c r="C92" s="570">
        <f t="shared" si="110"/>
        <v>1220963</v>
      </c>
      <c r="D92" s="570">
        <f t="shared" si="117"/>
        <v>0</v>
      </c>
      <c r="E92" s="527">
        <f t="shared" si="98"/>
        <v>0</v>
      </c>
      <c r="F92" s="527">
        <f t="shared" si="99"/>
        <v>0</v>
      </c>
      <c r="G92" s="527">
        <f t="shared" si="100"/>
        <v>0</v>
      </c>
      <c r="H92" s="527">
        <f t="shared" si="101"/>
        <v>0</v>
      </c>
      <c r="I92" s="572">
        <f t="shared" si="102"/>
        <v>0</v>
      </c>
      <c r="J92" s="527">
        <f t="shared" si="103"/>
        <v>0</v>
      </c>
      <c r="K92" s="527">
        <f t="shared" si="104"/>
        <v>0</v>
      </c>
      <c r="L92" s="527">
        <f t="shared" si="105"/>
        <v>0</v>
      </c>
      <c r="M92" s="527">
        <f t="shared" si="106"/>
        <v>0</v>
      </c>
      <c r="N92" s="527">
        <f t="shared" si="107"/>
        <v>0</v>
      </c>
      <c r="O92" s="574">
        <f t="shared" si="111"/>
        <v>0</v>
      </c>
      <c r="P92" s="575">
        <f t="shared" si="108"/>
        <v>0</v>
      </c>
      <c r="Q92" s="579">
        <f t="shared" si="112"/>
        <v>0</v>
      </c>
      <c r="R92" s="570">
        <f t="shared" si="109"/>
        <v>0</v>
      </c>
      <c r="S92" s="580">
        <f t="shared" si="113"/>
        <v>0</v>
      </c>
      <c r="T92" s="581">
        <f t="shared" si="114"/>
        <v>0</v>
      </c>
      <c r="U92" s="391">
        <f t="shared" si="118"/>
        <v>0</v>
      </c>
      <c r="V92" s="570">
        <f t="shared" si="115"/>
        <v>0</v>
      </c>
      <c r="W92" s="585">
        <f t="shared" si="116"/>
        <v>0</v>
      </c>
      <c r="Y92" s="374"/>
      <c r="Z92" s="50"/>
      <c r="AA92" s="488"/>
      <c r="AB92" s="50"/>
      <c r="AC92" s="488"/>
      <c r="AD92" s="50"/>
      <c r="AE92" s="488"/>
      <c r="AF92" s="50"/>
      <c r="AG92" s="374"/>
      <c r="AH92" s="50"/>
      <c r="AI92" s="488"/>
      <c r="AJ92" s="50"/>
      <c r="AK92" s="488"/>
      <c r="AL92" s="50"/>
      <c r="AM92" s="489"/>
      <c r="AN92" s="489"/>
      <c r="AO92" s="53"/>
      <c r="AP92" s="53"/>
      <c r="HZ92" s="737"/>
      <c r="IA92" s="737"/>
      <c r="IB92" s="737"/>
      <c r="IC92" s="737"/>
      <c r="ID92" s="350"/>
      <c r="IE92" s="350"/>
      <c r="IF92" s="350"/>
      <c r="IG92" s="350" t="s">
        <v>247</v>
      </c>
      <c r="IH92" s="350"/>
      <c r="II92" s="621" t="s">
        <v>310</v>
      </c>
      <c r="IJ92" s="624"/>
      <c r="IK92" s="625">
        <v>1484713</v>
      </c>
      <c r="IL92" s="350"/>
      <c r="IM92" s="350"/>
      <c r="IN92" s="350"/>
      <c r="IO92" s="350"/>
      <c r="IP92" s="350"/>
      <c r="IQ92" s="350"/>
      <c r="IR92" s="350"/>
      <c r="IS92" s="350"/>
      <c r="IT92" s="350"/>
      <c r="IU92" s="350"/>
      <c r="IV92" s="350"/>
    </row>
    <row r="93" spans="1:256" ht="15.75">
      <c r="A93" s="526" t="s">
        <v>310</v>
      </c>
      <c r="B93" s="238"/>
      <c r="C93" s="570">
        <f>+IF($E$1=2004,IJ91,IF($E$1=2005,IK92,0))</f>
        <v>1484713</v>
      </c>
      <c r="D93" s="570">
        <f t="shared" si="117"/>
        <v>0</v>
      </c>
      <c r="E93" s="527">
        <f t="shared" si="98"/>
        <v>0</v>
      </c>
      <c r="F93" s="527">
        <f t="shared" si="99"/>
        <v>0</v>
      </c>
      <c r="G93" s="527">
        <f t="shared" si="100"/>
        <v>0</v>
      </c>
      <c r="H93" s="527">
        <f t="shared" si="101"/>
        <v>0</v>
      </c>
      <c r="I93" s="572">
        <f t="shared" si="102"/>
        <v>0</v>
      </c>
      <c r="J93" s="527">
        <f t="shared" si="103"/>
        <v>0</v>
      </c>
      <c r="K93" s="527">
        <f t="shared" si="104"/>
        <v>0</v>
      </c>
      <c r="L93" s="527">
        <f t="shared" si="105"/>
        <v>0</v>
      </c>
      <c r="M93" s="527">
        <f t="shared" si="106"/>
        <v>0</v>
      </c>
      <c r="N93" s="527">
        <f t="shared" si="107"/>
        <v>0</v>
      </c>
      <c r="O93" s="574">
        <f t="shared" si="111"/>
        <v>0</v>
      </c>
      <c r="P93" s="575">
        <f t="shared" si="108"/>
        <v>0</v>
      </c>
      <c r="Q93" s="579">
        <f t="shared" si="112"/>
        <v>0</v>
      </c>
      <c r="R93" s="570">
        <f t="shared" si="109"/>
        <v>0</v>
      </c>
      <c r="S93" s="580">
        <f t="shared" si="113"/>
        <v>0</v>
      </c>
      <c r="T93" s="581">
        <f t="shared" si="114"/>
        <v>0</v>
      </c>
      <c r="U93" s="391">
        <f t="shared" si="118"/>
        <v>0</v>
      </c>
      <c r="V93" s="570">
        <f t="shared" si="115"/>
        <v>0</v>
      </c>
      <c r="W93" s="585">
        <f t="shared" si="116"/>
        <v>0</v>
      </c>
      <c r="Y93" s="374"/>
      <c r="Z93" s="50"/>
      <c r="AA93" s="488"/>
      <c r="AB93" s="50"/>
      <c r="AC93" s="488"/>
      <c r="AD93" s="50"/>
      <c r="AE93" s="488"/>
      <c r="AF93" s="50"/>
      <c r="AG93" s="374"/>
      <c r="AH93" s="50"/>
      <c r="AI93" s="488"/>
      <c r="AJ93" s="50"/>
      <c r="AK93" s="488"/>
      <c r="AL93" s="50"/>
      <c r="AM93" s="489"/>
      <c r="AN93" s="489"/>
      <c r="AO93" s="53"/>
      <c r="AP93" s="53"/>
      <c r="HZ93" s="737"/>
      <c r="IA93" s="737"/>
      <c r="IB93" s="737"/>
      <c r="IC93" s="737"/>
      <c r="ID93" s="350"/>
      <c r="IE93" s="350"/>
      <c r="IF93" s="350"/>
      <c r="IG93" s="350"/>
      <c r="IH93" s="350"/>
      <c r="II93" s="619" t="s">
        <v>311</v>
      </c>
      <c r="IJ93" s="352">
        <v>1448434</v>
      </c>
      <c r="IK93" s="620">
        <v>1528098</v>
      </c>
      <c r="IL93" s="350"/>
      <c r="IM93" s="350"/>
      <c r="IN93" s="350"/>
      <c r="IO93" s="350"/>
      <c r="IP93" s="350"/>
      <c r="IQ93" s="350"/>
      <c r="IR93" s="350"/>
      <c r="IS93" s="350"/>
      <c r="IT93" s="350"/>
      <c r="IU93" s="350"/>
      <c r="IV93" s="350"/>
    </row>
    <row r="94" spans="1:256" ht="15.75">
      <c r="A94" s="526" t="s">
        <v>311</v>
      </c>
      <c r="B94" s="238"/>
      <c r="C94" s="570">
        <f>+IF($E$1=2004,IJ93,IF($E$1=2005,IK93,0))</f>
        <v>1528098</v>
      </c>
      <c r="D94" s="570">
        <f t="shared" si="117"/>
        <v>0</v>
      </c>
      <c r="E94" s="527">
        <f t="shared" si="98"/>
        <v>0</v>
      </c>
      <c r="F94" s="527">
        <f t="shared" si="99"/>
        <v>0</v>
      </c>
      <c r="G94" s="527">
        <f t="shared" si="100"/>
        <v>0</v>
      </c>
      <c r="H94" s="527">
        <f t="shared" si="101"/>
        <v>0</v>
      </c>
      <c r="I94" s="572">
        <f t="shared" si="102"/>
        <v>0</v>
      </c>
      <c r="J94" s="527">
        <f t="shared" si="103"/>
        <v>0</v>
      </c>
      <c r="K94" s="527">
        <f t="shared" si="104"/>
        <v>0</v>
      </c>
      <c r="L94" s="527">
        <f t="shared" si="105"/>
        <v>0</v>
      </c>
      <c r="M94" s="527">
        <f t="shared" si="106"/>
        <v>0</v>
      </c>
      <c r="N94" s="527">
        <f t="shared" si="107"/>
        <v>0</v>
      </c>
      <c r="O94" s="574">
        <f t="shared" si="111"/>
        <v>0</v>
      </c>
      <c r="P94" s="575">
        <f t="shared" si="108"/>
        <v>0</v>
      </c>
      <c r="Q94" s="579">
        <f t="shared" si="112"/>
        <v>0</v>
      </c>
      <c r="R94" s="570">
        <f t="shared" si="109"/>
        <v>0</v>
      </c>
      <c r="S94" s="580">
        <f t="shared" si="113"/>
        <v>0</v>
      </c>
      <c r="T94" s="581">
        <f t="shared" si="114"/>
        <v>0</v>
      </c>
      <c r="U94" s="391">
        <f t="shared" si="118"/>
        <v>0</v>
      </c>
      <c r="V94" s="570">
        <f t="shared" si="115"/>
        <v>0</v>
      </c>
      <c r="W94" s="585">
        <f t="shared" si="116"/>
        <v>0</v>
      </c>
      <c r="Y94" s="374"/>
      <c r="Z94" s="50"/>
      <c r="AA94" s="488"/>
      <c r="AB94" s="50"/>
      <c r="AC94" s="488"/>
      <c r="AD94" s="50"/>
      <c r="AE94" s="488"/>
      <c r="AF94" s="50"/>
      <c r="AG94" s="374"/>
      <c r="AH94" s="50"/>
      <c r="AI94" s="488"/>
      <c r="AJ94" s="50"/>
      <c r="AK94" s="488"/>
      <c r="AL94" s="50"/>
      <c r="AM94" s="489"/>
      <c r="AN94" s="489"/>
      <c r="AO94" s="53"/>
      <c r="AP94" s="53"/>
      <c r="HZ94" s="737"/>
      <c r="IA94" s="737"/>
      <c r="IB94" s="737"/>
      <c r="IC94" s="737"/>
      <c r="ID94" s="350"/>
      <c r="IE94" s="350"/>
      <c r="IF94" s="350"/>
      <c r="IG94" s="350"/>
      <c r="IH94" s="350"/>
      <c r="II94" s="621" t="s">
        <v>312</v>
      </c>
      <c r="IJ94" s="624"/>
      <c r="IK94" s="625">
        <v>1858195</v>
      </c>
      <c r="IL94" s="350"/>
      <c r="IM94" s="350"/>
      <c r="IN94" s="350"/>
      <c r="IO94" s="350"/>
      <c r="IP94" s="350"/>
      <c r="IQ94" s="350"/>
      <c r="IR94" s="350"/>
      <c r="IS94" s="350"/>
      <c r="IT94" s="350"/>
      <c r="IU94" s="350"/>
      <c r="IV94" s="350"/>
    </row>
    <row r="95" spans="1:256" ht="15.75">
      <c r="A95" s="526" t="s">
        <v>312</v>
      </c>
      <c r="B95" s="238"/>
      <c r="C95" s="570">
        <f>+IF($E$1=2004,IJ93,IF($E$1=2005,IK94,0))</f>
        <v>1858195</v>
      </c>
      <c r="D95" s="570">
        <f t="shared" si="117"/>
        <v>0</v>
      </c>
      <c r="E95" s="527">
        <f t="shared" si="98"/>
        <v>0</v>
      </c>
      <c r="F95" s="527">
        <f t="shared" si="99"/>
        <v>0</v>
      </c>
      <c r="G95" s="527">
        <f t="shared" si="100"/>
        <v>0</v>
      </c>
      <c r="H95" s="527">
        <f t="shared" si="101"/>
        <v>0</v>
      </c>
      <c r="I95" s="572">
        <f t="shared" si="102"/>
        <v>0</v>
      </c>
      <c r="J95" s="527">
        <f t="shared" si="103"/>
        <v>0</v>
      </c>
      <c r="K95" s="527">
        <f t="shared" si="104"/>
        <v>0</v>
      </c>
      <c r="L95" s="527">
        <f t="shared" si="105"/>
        <v>0</v>
      </c>
      <c r="M95" s="527">
        <f t="shared" si="106"/>
        <v>0</v>
      </c>
      <c r="N95" s="527">
        <f t="shared" si="107"/>
        <v>0</v>
      </c>
      <c r="O95" s="574">
        <f t="shared" si="111"/>
        <v>0</v>
      </c>
      <c r="P95" s="575">
        <f t="shared" si="108"/>
        <v>0</v>
      </c>
      <c r="Q95" s="579">
        <f t="shared" si="112"/>
        <v>0</v>
      </c>
      <c r="R95" s="570">
        <f t="shared" si="109"/>
        <v>0</v>
      </c>
      <c r="S95" s="580">
        <f t="shared" si="113"/>
        <v>0</v>
      </c>
      <c r="T95" s="581">
        <f t="shared" si="114"/>
        <v>0</v>
      </c>
      <c r="U95" s="391">
        <f t="shared" si="118"/>
        <v>0</v>
      </c>
      <c r="V95" s="570">
        <f t="shared" si="115"/>
        <v>0</v>
      </c>
      <c r="W95" s="585">
        <f t="shared" si="116"/>
        <v>0</v>
      </c>
      <c r="Y95" s="374"/>
      <c r="Z95" s="50"/>
      <c r="AA95" s="488"/>
      <c r="AB95" s="50"/>
      <c r="AC95" s="488"/>
      <c r="AD95" s="50"/>
      <c r="AE95" s="488"/>
      <c r="AF95" s="50"/>
      <c r="AG95" s="374"/>
      <c r="AH95" s="50"/>
      <c r="AI95" s="488"/>
      <c r="AJ95" s="50"/>
      <c r="AK95" s="488"/>
      <c r="AL95" s="50"/>
      <c r="AM95" s="489"/>
      <c r="AN95" s="489"/>
      <c r="AO95" s="53"/>
      <c r="AP95" s="53"/>
      <c r="HZ95" s="737"/>
      <c r="IA95" s="737"/>
      <c r="IB95" s="737"/>
      <c r="IC95" s="737"/>
      <c r="ID95" s="350"/>
      <c r="IE95" s="350"/>
      <c r="IF95" s="350"/>
      <c r="IG95" s="350"/>
      <c r="IH95" s="350"/>
      <c r="II95" s="619" t="s">
        <v>313</v>
      </c>
      <c r="IJ95" s="352">
        <v>1648697</v>
      </c>
      <c r="IK95" s="620">
        <v>1739376</v>
      </c>
      <c r="IL95" s="350"/>
      <c r="IM95" s="350"/>
      <c r="IN95" s="350"/>
      <c r="IO95" s="350"/>
      <c r="IP95" s="350"/>
      <c r="IQ95" s="350"/>
      <c r="IR95" s="350"/>
      <c r="IS95" s="350"/>
      <c r="IT95" s="350"/>
      <c r="IU95" s="350"/>
      <c r="IV95" s="350"/>
    </row>
    <row r="96" spans="1:256" ht="15.75">
      <c r="A96" s="526" t="s">
        <v>313</v>
      </c>
      <c r="B96" s="238"/>
      <c r="C96" s="570">
        <f>+IF($E$1=2004,IJ95,IF($E$1=2005,IK95,0))</f>
        <v>1739376</v>
      </c>
      <c r="D96" s="570">
        <f>+B96*C96*$IL$4</f>
        <v>0</v>
      </c>
      <c r="E96" s="527">
        <f t="shared" si="98"/>
        <v>0</v>
      </c>
      <c r="F96" s="527">
        <f t="shared" si="99"/>
        <v>0</v>
      </c>
      <c r="G96" s="527">
        <f t="shared" si="100"/>
        <v>0</v>
      </c>
      <c r="H96" s="527">
        <f t="shared" si="101"/>
        <v>0</v>
      </c>
      <c r="I96" s="572">
        <f t="shared" si="102"/>
        <v>0</v>
      </c>
      <c r="J96" s="527">
        <f t="shared" si="103"/>
        <v>0</v>
      </c>
      <c r="K96" s="527">
        <f t="shared" si="104"/>
        <v>0</v>
      </c>
      <c r="L96" s="527">
        <f t="shared" si="105"/>
        <v>0</v>
      </c>
      <c r="M96" s="527">
        <f t="shared" si="106"/>
        <v>0</v>
      </c>
      <c r="N96" s="527">
        <f t="shared" si="107"/>
        <v>0</v>
      </c>
      <c r="O96" s="574">
        <f>SUM(J96:N96)</f>
        <v>0</v>
      </c>
      <c r="P96" s="575">
        <f t="shared" si="108"/>
        <v>0</v>
      </c>
      <c r="Q96" s="579">
        <f t="shared" si="112"/>
        <v>0</v>
      </c>
      <c r="R96" s="570">
        <f t="shared" si="109"/>
        <v>0</v>
      </c>
      <c r="S96" s="580">
        <f>SUM(Q96:R96)</f>
        <v>0</v>
      </c>
      <c r="T96" s="581">
        <f>+I96+O96+P96+S96</f>
        <v>0</v>
      </c>
      <c r="U96" s="391">
        <f t="shared" si="118"/>
        <v>0</v>
      </c>
      <c r="V96" s="570">
        <f>+S96+U96</f>
        <v>0</v>
      </c>
      <c r="W96" s="585">
        <f>+T96+U96</f>
        <v>0</v>
      </c>
      <c r="Y96" s="374"/>
      <c r="Z96" s="50"/>
      <c r="AA96" s="488"/>
      <c r="AB96" s="50"/>
      <c r="AC96" s="488"/>
      <c r="AD96" s="50"/>
      <c r="AE96" s="488"/>
      <c r="AF96" s="50"/>
      <c r="AG96" s="374"/>
      <c r="AH96" s="50"/>
      <c r="AI96" s="488"/>
      <c r="AJ96" s="50"/>
      <c r="AK96" s="488"/>
      <c r="AL96" s="50"/>
      <c r="AM96" s="489"/>
      <c r="AN96" s="489"/>
      <c r="AO96" s="53"/>
      <c r="AP96" s="53"/>
      <c r="HZ96" s="737"/>
      <c r="IA96" s="737"/>
      <c r="IB96" s="737"/>
      <c r="IC96" s="737"/>
      <c r="ID96" s="350"/>
      <c r="IE96" s="350"/>
      <c r="IF96" s="350"/>
      <c r="IG96" s="350"/>
      <c r="IH96" s="350"/>
      <c r="II96" s="621" t="s">
        <v>314</v>
      </c>
      <c r="IJ96" s="624"/>
      <c r="IK96" s="625">
        <v>2115113</v>
      </c>
      <c r="IL96" s="350"/>
      <c r="IM96" s="350"/>
      <c r="IN96" s="350"/>
      <c r="IO96" s="350"/>
      <c r="IP96" s="350"/>
      <c r="IQ96" s="350"/>
      <c r="IR96" s="350"/>
      <c r="IS96" s="350"/>
      <c r="IT96" s="350"/>
      <c r="IU96" s="350"/>
      <c r="IV96" s="350"/>
    </row>
    <row r="97" spans="1:256" ht="15.75">
      <c r="A97" s="526" t="s">
        <v>314</v>
      </c>
      <c r="B97" s="238"/>
      <c r="C97" s="570">
        <f>+IF($E$1=2004,IJ95,IF($E$1=2005,IK96,0))</f>
        <v>2115113</v>
      </c>
      <c r="D97" s="570">
        <f>+B97*C97*$IL$4</f>
        <v>0</v>
      </c>
      <c r="E97" s="527">
        <f t="shared" si="98"/>
        <v>0</v>
      </c>
      <c r="F97" s="527">
        <f t="shared" si="99"/>
        <v>0</v>
      </c>
      <c r="G97" s="527">
        <f t="shared" si="100"/>
        <v>0</v>
      </c>
      <c r="H97" s="527">
        <f t="shared" si="101"/>
        <v>0</v>
      </c>
      <c r="I97" s="572">
        <f t="shared" si="102"/>
        <v>0</v>
      </c>
      <c r="J97" s="527">
        <f t="shared" si="103"/>
        <v>0</v>
      </c>
      <c r="K97" s="527">
        <f t="shared" si="104"/>
        <v>0</v>
      </c>
      <c r="L97" s="527">
        <f t="shared" si="105"/>
        <v>0</v>
      </c>
      <c r="M97" s="527">
        <f t="shared" si="106"/>
        <v>0</v>
      </c>
      <c r="N97" s="527">
        <f t="shared" si="107"/>
        <v>0</v>
      </c>
      <c r="O97" s="574">
        <f>SUM(J97:N97)</f>
        <v>0</v>
      </c>
      <c r="P97" s="575">
        <f t="shared" si="108"/>
        <v>0</v>
      </c>
      <c r="Q97" s="579">
        <f t="shared" si="112"/>
        <v>0</v>
      </c>
      <c r="R97" s="570">
        <f t="shared" si="109"/>
        <v>0</v>
      </c>
      <c r="S97" s="580">
        <f>SUM(Q97:R97)</f>
        <v>0</v>
      </c>
      <c r="T97" s="581">
        <f>+I97+O97+P97+S97</f>
        <v>0</v>
      </c>
      <c r="U97" s="391">
        <f t="shared" si="118"/>
        <v>0</v>
      </c>
      <c r="V97" s="570">
        <f>+S97+U97</f>
        <v>0</v>
      </c>
      <c r="W97" s="585">
        <f>+T97+U97</f>
        <v>0</v>
      </c>
      <c r="Y97" s="374"/>
      <c r="Z97" s="50"/>
      <c r="AA97" s="488"/>
      <c r="AB97" s="50"/>
      <c r="AC97" s="488"/>
      <c r="AD97" s="50"/>
      <c r="AE97" s="488"/>
      <c r="AF97" s="50"/>
      <c r="AG97" s="374"/>
      <c r="AH97" s="50"/>
      <c r="AI97" s="488"/>
      <c r="AJ97" s="50"/>
      <c r="AK97" s="488"/>
      <c r="AL97" s="50"/>
      <c r="AM97" s="489"/>
      <c r="AN97" s="489"/>
      <c r="AO97" s="53"/>
      <c r="AP97" s="53"/>
      <c r="ID97" s="350"/>
      <c r="IE97" s="350"/>
      <c r="IF97" s="350"/>
      <c r="IG97" s="350"/>
      <c r="IH97" s="350"/>
      <c r="II97" s="619" t="s">
        <v>315</v>
      </c>
      <c r="IJ97" s="352">
        <v>1749648</v>
      </c>
      <c r="IK97" s="620">
        <v>1846006</v>
      </c>
      <c r="IL97" s="350"/>
      <c r="IM97" s="350"/>
      <c r="IN97" s="350"/>
      <c r="IO97" s="350"/>
      <c r="IP97" s="350"/>
      <c r="IQ97" s="350"/>
      <c r="IR97" s="350"/>
      <c r="IS97" s="350"/>
      <c r="IT97" s="350"/>
      <c r="IU97" s="350"/>
      <c r="IV97" s="350"/>
    </row>
    <row r="98" spans="1:256" ht="15.75">
      <c r="A98" s="526" t="s">
        <v>315</v>
      </c>
      <c r="B98" s="238"/>
      <c r="C98" s="570">
        <f>+IF($E$1=2004,IJ96,IF($E$1=2005,IK97,0))</f>
        <v>1846006</v>
      </c>
      <c r="D98" s="570">
        <f>+B98*C98*$IL$4</f>
        <v>0</v>
      </c>
      <c r="E98" s="527">
        <f t="shared" si="98"/>
        <v>0</v>
      </c>
      <c r="F98" s="527">
        <f t="shared" si="99"/>
        <v>0</v>
      </c>
      <c r="G98" s="527">
        <f t="shared" si="100"/>
        <v>0</v>
      </c>
      <c r="H98" s="527">
        <f t="shared" si="101"/>
        <v>0</v>
      </c>
      <c r="I98" s="572">
        <f t="shared" si="102"/>
        <v>0</v>
      </c>
      <c r="J98" s="527">
        <f t="shared" si="103"/>
        <v>0</v>
      </c>
      <c r="K98" s="527">
        <f t="shared" si="104"/>
        <v>0</v>
      </c>
      <c r="L98" s="527">
        <f t="shared" si="105"/>
        <v>0</v>
      </c>
      <c r="M98" s="527">
        <f t="shared" si="106"/>
        <v>0</v>
      </c>
      <c r="N98" s="527">
        <f t="shared" si="107"/>
        <v>0</v>
      </c>
      <c r="O98" s="574">
        <f>SUM(J98:N98)</f>
        <v>0</v>
      </c>
      <c r="P98" s="575">
        <f t="shared" si="108"/>
        <v>0</v>
      </c>
      <c r="Q98" s="579">
        <f t="shared" si="112"/>
        <v>0</v>
      </c>
      <c r="R98" s="570">
        <f t="shared" si="109"/>
        <v>0</v>
      </c>
      <c r="S98" s="580">
        <f>SUM(Q98:R98)</f>
        <v>0</v>
      </c>
      <c r="T98" s="581">
        <f>+I98+O98+P98+S98</f>
        <v>0</v>
      </c>
      <c r="U98" s="391">
        <f t="shared" si="118"/>
        <v>0</v>
      </c>
      <c r="V98" s="570">
        <f>+S98+U98</f>
        <v>0</v>
      </c>
      <c r="W98" s="585">
        <f>+T98+U98</f>
        <v>0</v>
      </c>
      <c r="Y98" s="374"/>
      <c r="Z98" s="50"/>
      <c r="AA98" s="488"/>
      <c r="AB98" s="50"/>
      <c r="AC98" s="488"/>
      <c r="AD98" s="50"/>
      <c r="AE98" s="488"/>
      <c r="AF98" s="50"/>
      <c r="AG98" s="374"/>
      <c r="AH98" s="50"/>
      <c r="AI98" s="488"/>
      <c r="AJ98" s="50"/>
      <c r="AK98" s="488"/>
      <c r="AL98" s="50"/>
      <c r="AM98" s="489"/>
      <c r="AN98" s="489"/>
      <c r="AO98" s="53"/>
      <c r="AP98" s="53"/>
      <c r="ID98" s="350"/>
      <c r="IE98" s="350"/>
      <c r="IF98" s="350"/>
      <c r="IG98" s="350"/>
      <c r="IH98" s="350"/>
      <c r="II98" s="621" t="s">
        <v>316</v>
      </c>
      <c r="IJ98" s="622"/>
      <c r="IK98" s="623">
        <v>2244777</v>
      </c>
      <c r="IL98" s="350"/>
      <c r="IM98" s="350"/>
      <c r="IN98" s="350"/>
      <c r="IO98" s="350"/>
      <c r="IP98" s="350"/>
      <c r="IQ98" s="350"/>
      <c r="IR98" s="350"/>
      <c r="IS98" s="350"/>
      <c r="IT98" s="350"/>
      <c r="IU98" s="350"/>
      <c r="IV98" s="350"/>
    </row>
    <row r="99" spans="1:256" ht="16.5" thickBot="1">
      <c r="A99" s="526" t="s">
        <v>316</v>
      </c>
      <c r="B99" s="238"/>
      <c r="C99" s="570">
        <f>+IF($E$1=2004,IJ96,IF($E$1=2005,IK98,0))</f>
        <v>2244777</v>
      </c>
      <c r="D99" s="570">
        <f>+B99*C99*$IL$4</f>
        <v>0</v>
      </c>
      <c r="E99" s="527">
        <f t="shared" si="98"/>
        <v>0</v>
      </c>
      <c r="F99" s="527">
        <f t="shared" si="99"/>
        <v>0</v>
      </c>
      <c r="G99" s="527">
        <f t="shared" si="100"/>
        <v>0</v>
      </c>
      <c r="H99" s="527">
        <f t="shared" si="101"/>
        <v>0</v>
      </c>
      <c r="I99" s="573">
        <f t="shared" si="102"/>
        <v>0</v>
      </c>
      <c r="J99" s="527">
        <f t="shared" si="103"/>
        <v>0</v>
      </c>
      <c r="K99" s="527">
        <f t="shared" si="104"/>
        <v>0</v>
      </c>
      <c r="L99" s="527">
        <f t="shared" si="105"/>
        <v>0</v>
      </c>
      <c r="M99" s="527">
        <f t="shared" si="106"/>
        <v>0</v>
      </c>
      <c r="N99" s="527">
        <f t="shared" si="107"/>
        <v>0</v>
      </c>
      <c r="O99" s="574">
        <f>SUM(J99:N99)</f>
        <v>0</v>
      </c>
      <c r="P99" s="582">
        <f t="shared" si="108"/>
        <v>0</v>
      </c>
      <c r="Q99" s="583">
        <f t="shared" si="112"/>
        <v>0</v>
      </c>
      <c r="R99" s="570">
        <f t="shared" si="109"/>
        <v>0</v>
      </c>
      <c r="S99" s="584">
        <f>SUM(Q99:R99)</f>
        <v>0</v>
      </c>
      <c r="T99" s="581">
        <f>+I99+O99+P99+S99</f>
        <v>0</v>
      </c>
      <c r="U99" s="391">
        <f t="shared" si="118"/>
        <v>0</v>
      </c>
      <c r="V99" s="570">
        <f>+S99+U99</f>
        <v>0</v>
      </c>
      <c r="W99" s="585">
        <f>+T99+U99</f>
        <v>0</v>
      </c>
      <c r="Y99" s="374"/>
      <c r="Z99" s="50"/>
      <c r="AA99" s="488"/>
      <c r="AB99" s="50"/>
      <c r="AC99" s="488"/>
      <c r="AD99" s="50"/>
      <c r="AE99" s="488"/>
      <c r="AF99" s="50"/>
      <c r="AG99" s="374"/>
      <c r="AH99" s="50"/>
      <c r="AI99" s="488"/>
      <c r="AJ99" s="50"/>
      <c r="AK99" s="488"/>
      <c r="AL99" s="50"/>
      <c r="AM99" s="489"/>
      <c r="AN99" s="489"/>
      <c r="AO99" s="53"/>
      <c r="AP99" s="53"/>
      <c r="ID99" s="350"/>
      <c r="IE99" s="350"/>
      <c r="IF99" s="350"/>
      <c r="IG99" s="350"/>
      <c r="IH99" s="350"/>
      <c r="II99" s="354"/>
      <c r="IJ99" s="350"/>
      <c r="IK99" s="350"/>
      <c r="IL99" s="350"/>
      <c r="IM99" s="350"/>
      <c r="IN99" s="350"/>
      <c r="IO99" s="350"/>
      <c r="IP99" s="350"/>
      <c r="IQ99" s="350"/>
      <c r="IR99" s="350"/>
      <c r="IS99" s="350"/>
      <c r="IT99" s="350"/>
      <c r="IU99" s="350"/>
      <c r="IV99" s="350"/>
    </row>
    <row r="100" spans="1:256" ht="16.5" thickBot="1">
      <c r="A100" s="511" t="s">
        <v>78</v>
      </c>
      <c r="B100" s="511">
        <f>SUM(B84:B99)</f>
        <v>0</v>
      </c>
      <c r="C100" s="511"/>
      <c r="D100" s="511">
        <f aca="true" t="shared" si="119" ref="D100:W100">SUM(D84:D99)</f>
        <v>0</v>
      </c>
      <c r="E100" s="511">
        <f t="shared" si="119"/>
        <v>0</v>
      </c>
      <c r="F100" s="511">
        <f t="shared" si="119"/>
        <v>0</v>
      </c>
      <c r="G100" s="511">
        <f t="shared" si="119"/>
        <v>0</v>
      </c>
      <c r="H100" s="511">
        <f t="shared" si="119"/>
        <v>0</v>
      </c>
      <c r="I100" s="511">
        <f t="shared" si="119"/>
        <v>0</v>
      </c>
      <c r="J100" s="511">
        <f t="shared" si="119"/>
        <v>0</v>
      </c>
      <c r="K100" s="511">
        <f t="shared" si="119"/>
        <v>0</v>
      </c>
      <c r="L100" s="511">
        <f t="shared" si="119"/>
        <v>0</v>
      </c>
      <c r="M100" s="511">
        <f t="shared" si="119"/>
        <v>0</v>
      </c>
      <c r="N100" s="511">
        <f t="shared" si="119"/>
        <v>0</v>
      </c>
      <c r="O100" s="511">
        <f t="shared" si="119"/>
        <v>0</v>
      </c>
      <c r="P100" s="511">
        <f t="shared" si="119"/>
        <v>0</v>
      </c>
      <c r="Q100" s="511">
        <f t="shared" si="119"/>
        <v>0</v>
      </c>
      <c r="R100" s="511">
        <f t="shared" si="119"/>
        <v>0</v>
      </c>
      <c r="S100" s="511">
        <f t="shared" si="119"/>
        <v>0</v>
      </c>
      <c r="T100" s="511">
        <f t="shared" si="119"/>
        <v>0</v>
      </c>
      <c r="U100" s="60">
        <f t="shared" si="119"/>
        <v>0</v>
      </c>
      <c r="V100" s="511">
        <f t="shared" si="119"/>
        <v>0</v>
      </c>
      <c r="W100" s="547">
        <f t="shared" si="119"/>
        <v>0</v>
      </c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53"/>
      <c r="AP100" s="53"/>
      <c r="ID100" s="350"/>
      <c r="IE100" s="350"/>
      <c r="IF100" s="350"/>
      <c r="IG100" s="350"/>
      <c r="IH100" s="350"/>
      <c r="II100" s="354"/>
      <c r="IJ100" s="352"/>
      <c r="IK100" s="350"/>
      <c r="IL100" s="350" t="s">
        <v>228</v>
      </c>
      <c r="IM100" s="350"/>
      <c r="IN100" s="350"/>
      <c r="IO100" s="350"/>
      <c r="IP100" s="350"/>
      <c r="IQ100" s="350"/>
      <c r="IR100" s="350"/>
      <c r="IS100" s="350"/>
      <c r="IT100" s="350"/>
      <c r="IU100" s="350"/>
      <c r="IV100" s="350"/>
    </row>
    <row r="101" spans="238:256" ht="15.75">
      <c r="ID101" s="350"/>
      <c r="IE101" s="350"/>
      <c r="IF101" s="350"/>
      <c r="IG101" s="350"/>
      <c r="IH101" s="350"/>
      <c r="II101" s="354"/>
      <c r="IJ101" s="352"/>
      <c r="IK101" s="350"/>
      <c r="IL101" s="350"/>
      <c r="IM101" s="626" t="s">
        <v>212</v>
      </c>
      <c r="IN101" s="627" t="s">
        <v>230</v>
      </c>
      <c r="IO101" s="627" t="s">
        <v>214</v>
      </c>
      <c r="IP101" s="628" t="s">
        <v>229</v>
      </c>
      <c r="IQ101" s="350"/>
      <c r="IR101" s="350"/>
      <c r="IS101" s="350"/>
      <c r="IT101" s="350"/>
      <c r="IU101" s="350"/>
      <c r="IV101" s="350"/>
    </row>
    <row r="102" spans="238:256" ht="15.75">
      <c r="ID102" s="350"/>
      <c r="IE102" s="350"/>
      <c r="IF102" s="350"/>
      <c r="IG102" s="350"/>
      <c r="IH102" s="350"/>
      <c r="II102" s="354"/>
      <c r="IJ102" s="352"/>
      <c r="IK102" s="350"/>
      <c r="IL102" s="350"/>
      <c r="IM102" s="629"/>
      <c r="IN102" s="591"/>
      <c r="IO102" s="610" t="s">
        <v>216</v>
      </c>
      <c r="IP102" s="630"/>
      <c r="IQ102" s="350"/>
      <c r="IR102" s="350"/>
      <c r="IS102" s="350"/>
      <c r="IT102" s="350"/>
      <c r="IU102" s="350"/>
      <c r="IV102" s="350"/>
    </row>
    <row r="103" spans="238:256" ht="21" customHeight="1">
      <c r="ID103" s="350"/>
      <c r="IE103" s="350"/>
      <c r="IF103" s="350"/>
      <c r="IG103" s="350"/>
      <c r="IH103" s="350"/>
      <c r="II103" s="354"/>
      <c r="IJ103" s="352"/>
      <c r="IK103" s="350"/>
      <c r="IL103" s="350"/>
      <c r="IM103" s="631">
        <v>2003</v>
      </c>
      <c r="IN103" s="632">
        <v>0.135</v>
      </c>
      <c r="IO103" s="633">
        <f aca="true" t="shared" si="120" ref="IO103:IO108">+IN103*75/100</f>
        <v>0.10125</v>
      </c>
      <c r="IP103" s="634">
        <f aca="true" t="shared" si="121" ref="IP103:IP108">+IN103*0.25</f>
        <v>0.03375</v>
      </c>
      <c r="IQ103" s="350"/>
      <c r="IR103" s="350"/>
      <c r="IS103" s="350"/>
      <c r="IT103" s="350"/>
      <c r="IU103" s="350"/>
      <c r="IV103" s="350"/>
    </row>
    <row r="104" spans="1:256" ht="15">
      <c r="A104" s="113" t="str">
        <f>+$A$2</f>
        <v>MINISTERIO DE EDUCACION NACIONAL</v>
      </c>
      <c r="D104" s="114" t="str">
        <f>+$E$2</f>
        <v>ENTIDAD TERRITORIAL:</v>
      </c>
      <c r="F104" s="131" t="str">
        <f>+$G$2</f>
        <v>Palmar del Rio</v>
      </c>
      <c r="G104" s="114" t="str">
        <f>+D1</f>
        <v>VIGENCIA:</v>
      </c>
      <c r="H104" s="114">
        <f>+E1</f>
        <v>2005</v>
      </c>
      <c r="I104" s="131"/>
      <c r="J104" s="114" t="str">
        <f>+$E$2</f>
        <v>ENTIDAD TERRITORIAL:</v>
      </c>
      <c r="L104" s="131" t="str">
        <f>+$G$2</f>
        <v>Palmar del Rio</v>
      </c>
      <c r="M104" s="113"/>
      <c r="N104" s="114"/>
      <c r="O104" s="131"/>
      <c r="P104" s="114" t="str">
        <f>+$E$2</f>
        <v>ENTIDAD TERRITORIAL:</v>
      </c>
      <c r="R104" s="131" t="str">
        <f>+$G$2</f>
        <v>Palmar del Rio</v>
      </c>
      <c r="S104" s="112"/>
      <c r="T104" s="114"/>
      <c r="U104" s="131"/>
      <c r="V104" s="225"/>
      <c r="X104" s="4"/>
      <c r="Y104" s="4"/>
      <c r="Z104" s="114" t="str">
        <f>+$E$2</f>
        <v>ENTIDAD TERRITORIAL:</v>
      </c>
      <c r="AA104" s="4"/>
      <c r="AB104" s="131" t="str">
        <f>+$G$2</f>
        <v>Palmar del Rio</v>
      </c>
      <c r="AD104" s="114"/>
      <c r="AE104" s="131"/>
      <c r="AF104" s="225"/>
      <c r="AG104" s="114" t="str">
        <f>+$E$2</f>
        <v>ENTIDAD TERRITORIAL:</v>
      </c>
      <c r="AH104" s="4"/>
      <c r="AI104" s="131" t="str">
        <f>+$G$2</f>
        <v>Palmar del Rio</v>
      </c>
      <c r="AK104" s="114"/>
      <c r="AL104" s="131"/>
      <c r="AM104" s="225"/>
      <c r="ID104" s="350"/>
      <c r="IE104" s="350"/>
      <c r="IF104" s="350"/>
      <c r="IG104" s="350"/>
      <c r="IH104" s="350"/>
      <c r="II104" s="354"/>
      <c r="IJ104" s="352"/>
      <c r="IK104" s="350"/>
      <c r="IL104" s="350"/>
      <c r="IM104" s="631">
        <v>2004</v>
      </c>
      <c r="IN104" s="632">
        <v>0.145</v>
      </c>
      <c r="IO104" s="633">
        <f t="shared" si="120"/>
        <v>0.10875</v>
      </c>
      <c r="IP104" s="634">
        <f t="shared" si="121"/>
        <v>0.03625</v>
      </c>
      <c r="IQ104" s="350"/>
      <c r="IR104" s="350"/>
      <c r="IS104" s="350"/>
      <c r="IT104" s="350"/>
      <c r="IU104" s="350"/>
      <c r="IV104" s="350"/>
    </row>
    <row r="105" spans="1:256" ht="15">
      <c r="A105" s="113" t="str">
        <f>+A3</f>
        <v>OFICINA ASESORA DE PLANEACIÓN Y FINANZAS</v>
      </c>
      <c r="J105" s="34" t="str">
        <f>+A106</f>
        <v>SALARIO DE LOS DIRECTIVOS DOCENTES DECRETO 1278/2002</v>
      </c>
      <c r="M105"/>
      <c r="P105" s="34" t="str">
        <f>+A106</f>
        <v>SALARIO DE LOS DIRECTIVOS DOCENTES DECRETO 1278/2002</v>
      </c>
      <c r="Z105" s="34" t="str">
        <f>+A106</f>
        <v>SALARIO DE LOS DIRECTIVOS DOCENTES DECRETO 1278/2002</v>
      </c>
      <c r="AA105" s="4"/>
      <c r="AB105" s="4"/>
      <c r="AG105" s="34" t="str">
        <f>+A106</f>
        <v>SALARIO DE LOS DIRECTIVOS DOCENTES DECRETO 1278/2002</v>
      </c>
      <c r="AH105" s="4"/>
      <c r="AI105" s="4"/>
      <c r="ID105" s="350"/>
      <c r="IE105" s="350"/>
      <c r="IF105" s="350"/>
      <c r="IG105" s="350"/>
      <c r="IH105" s="350"/>
      <c r="II105" s="354"/>
      <c r="IJ105" s="352"/>
      <c r="IK105" s="350"/>
      <c r="IL105" s="350"/>
      <c r="IM105" s="631">
        <v>2005</v>
      </c>
      <c r="IN105" s="632">
        <v>0.15</v>
      </c>
      <c r="IO105" s="633">
        <f t="shared" si="120"/>
        <v>0.1125</v>
      </c>
      <c r="IP105" s="634">
        <f t="shared" si="121"/>
        <v>0.0375</v>
      </c>
      <c r="IQ105" s="350"/>
      <c r="IR105" s="350"/>
      <c r="IS105" s="350"/>
      <c r="IT105" s="350"/>
      <c r="IU105" s="350"/>
      <c r="IV105" s="350"/>
    </row>
    <row r="106" spans="1:256" ht="23.25">
      <c r="A106" s="408" t="s">
        <v>358</v>
      </c>
      <c r="F106" s="822" t="str">
        <f>+F4</f>
        <v>SITUACIÓN ACTUAL</v>
      </c>
      <c r="G106" s="822"/>
      <c r="J106" s="36" t="str">
        <f>+$A$5</f>
        <v>FINANCIADOS CON RECURSOS DEL Sistema General de Participaciones </v>
      </c>
      <c r="M106"/>
      <c r="P106" s="36" t="str">
        <f>+$A$5</f>
        <v>FINANCIADOS CON RECURSOS DEL Sistema General de Participaciones </v>
      </c>
      <c r="Z106" s="36" t="str">
        <f>+$A$5</f>
        <v>FINANCIADOS CON RECURSOS DEL Sistema General de Participaciones </v>
      </c>
      <c r="AA106" s="4"/>
      <c r="AB106" s="4"/>
      <c r="AG106" s="36" t="str">
        <f>+$A$5</f>
        <v>FINANCIADOS CON RECURSOS DEL Sistema General de Participaciones </v>
      </c>
      <c r="AH106" s="4"/>
      <c r="AI106" s="4"/>
      <c r="ID106" s="350"/>
      <c r="IE106" s="350"/>
      <c r="IF106" s="350"/>
      <c r="IG106" s="350"/>
      <c r="IH106" s="350"/>
      <c r="II106" s="354"/>
      <c r="IJ106" s="352"/>
      <c r="IK106" s="350"/>
      <c r="IL106" s="350"/>
      <c r="IM106" s="631">
        <v>2006</v>
      </c>
      <c r="IN106" s="632">
        <v>0.156</v>
      </c>
      <c r="IO106" s="633">
        <f t="shared" si="120"/>
        <v>0.11699999999999999</v>
      </c>
      <c r="IP106" s="634">
        <f t="shared" si="121"/>
        <v>0.039</v>
      </c>
      <c r="IQ106" s="350"/>
      <c r="IR106" s="350"/>
      <c r="IS106" s="350"/>
      <c r="IT106" s="350"/>
      <c r="IU106" s="350"/>
      <c r="IV106" s="350"/>
    </row>
    <row r="107" spans="1:256" ht="27.75" customHeight="1">
      <c r="A107" s="409" t="str">
        <f>+$A$5</f>
        <v>FINANCIADOS CON RECURSOS DEL Sistema General de Participaciones </v>
      </c>
      <c r="H107" s="819" t="str">
        <f>+G5</f>
        <v>ESTA MATRIZ ES UN INSTRUMENTO PARA PROYECTAR COSTOS MÁS NO DEBE SER UTILIZADA PARA LIQUIDAR NÓMINAS</v>
      </c>
      <c r="I107" s="819"/>
      <c r="J107" s="819"/>
      <c r="ID107" s="350"/>
      <c r="IE107" s="350"/>
      <c r="IF107" s="350"/>
      <c r="IG107" s="350"/>
      <c r="IH107" s="350"/>
      <c r="II107" s="350"/>
      <c r="IJ107" s="350"/>
      <c r="IK107" s="350"/>
      <c r="IL107" s="350"/>
      <c r="IM107" s="631">
        <v>2007</v>
      </c>
      <c r="IN107" s="632">
        <v>0.155</v>
      </c>
      <c r="IO107" s="633">
        <f t="shared" si="120"/>
        <v>0.11625</v>
      </c>
      <c r="IP107" s="634">
        <f t="shared" si="121"/>
        <v>0.03875</v>
      </c>
      <c r="IQ107" s="350"/>
      <c r="IR107" s="350"/>
      <c r="IS107" s="350"/>
      <c r="IT107" s="350"/>
      <c r="IU107" s="350"/>
      <c r="IV107" s="350"/>
    </row>
    <row r="108" spans="15:256" ht="15.75" thickBot="1">
      <c r="O108" s="116"/>
      <c r="P108" s="116"/>
      <c r="Q108" s="116"/>
      <c r="R108" s="116"/>
      <c r="S108" s="116"/>
      <c r="T108" s="116"/>
      <c r="U108" s="116"/>
      <c r="V108" s="116"/>
      <c r="W108" s="116"/>
      <c r="X108" s="93"/>
      <c r="Y108" s="93"/>
      <c r="Z108" s="117">
        <v>0.35</v>
      </c>
      <c r="AA108" s="93"/>
      <c r="AB108" s="93">
        <v>0.3</v>
      </c>
      <c r="AC108" s="93"/>
      <c r="AD108" s="93"/>
      <c r="AE108" s="93"/>
      <c r="AF108" s="93">
        <v>0.25</v>
      </c>
      <c r="AG108" s="93"/>
      <c r="AH108" s="93">
        <v>0.2</v>
      </c>
      <c r="AI108" s="93"/>
      <c r="AJ108" s="93"/>
      <c r="AK108" s="93"/>
      <c r="AL108" s="117">
        <v>0.1</v>
      </c>
      <c r="AM108" s="93"/>
      <c r="AN108" s="45"/>
      <c r="ID108" s="350"/>
      <c r="IE108" s="350"/>
      <c r="IF108" s="350"/>
      <c r="IG108" s="350"/>
      <c r="IH108" s="350"/>
      <c r="II108" s="350"/>
      <c r="IJ108" s="350"/>
      <c r="IK108" s="350"/>
      <c r="IL108" s="350"/>
      <c r="IM108" s="635">
        <v>2008</v>
      </c>
      <c r="IN108" s="636">
        <v>0.165</v>
      </c>
      <c r="IO108" s="637">
        <f t="shared" si="120"/>
        <v>0.12375</v>
      </c>
      <c r="IP108" s="638">
        <f t="shared" si="121"/>
        <v>0.04125</v>
      </c>
      <c r="IQ108" s="350"/>
      <c r="IR108" s="350"/>
      <c r="IS108" s="350"/>
      <c r="IT108" s="350"/>
      <c r="IU108" s="350"/>
      <c r="IV108" s="350"/>
    </row>
    <row r="109" spans="1:256" ht="158.25" thickBot="1">
      <c r="A109" s="118" t="s">
        <v>199</v>
      </c>
      <c r="B109" s="119" t="s">
        <v>141</v>
      </c>
      <c r="C109" s="120" t="s">
        <v>198</v>
      </c>
      <c r="D109" s="120" t="s">
        <v>192</v>
      </c>
      <c r="E109" s="120" t="s">
        <v>186</v>
      </c>
      <c r="F109" s="120" t="s">
        <v>187</v>
      </c>
      <c r="G109" s="120" t="s">
        <v>188</v>
      </c>
      <c r="H109" s="121" t="s">
        <v>87</v>
      </c>
      <c r="I109" s="120" t="s">
        <v>142</v>
      </c>
      <c r="J109" s="787" t="s">
        <v>91</v>
      </c>
      <c r="K109" s="120" t="s">
        <v>28</v>
      </c>
      <c r="L109" s="120" t="s">
        <v>92</v>
      </c>
      <c r="M109" s="120" t="s">
        <v>93</v>
      </c>
      <c r="N109" s="120" t="s">
        <v>143</v>
      </c>
      <c r="O109" s="120" t="s">
        <v>95</v>
      </c>
      <c r="P109" s="122" t="s">
        <v>144</v>
      </c>
      <c r="Q109" s="407" t="s">
        <v>145</v>
      </c>
      <c r="R109" s="123" t="s">
        <v>98</v>
      </c>
      <c r="S109" s="123" t="s">
        <v>183</v>
      </c>
      <c r="T109" s="788" t="s">
        <v>224</v>
      </c>
      <c r="U109" s="789" t="s">
        <v>184</v>
      </c>
      <c r="V109" s="790" t="s">
        <v>225</v>
      </c>
      <c r="W109" s="124" t="s">
        <v>182</v>
      </c>
      <c r="X109" s="125" t="s">
        <v>146</v>
      </c>
      <c r="Y109" s="401" t="s">
        <v>300</v>
      </c>
      <c r="Z109" s="126" t="s">
        <v>221</v>
      </c>
      <c r="AA109" s="127" t="s">
        <v>294</v>
      </c>
      <c r="AB109" s="126" t="s">
        <v>222</v>
      </c>
      <c r="AC109" s="127" t="s">
        <v>295</v>
      </c>
      <c r="AD109" s="126" t="s">
        <v>218</v>
      </c>
      <c r="AE109" s="127" t="s">
        <v>296</v>
      </c>
      <c r="AF109" s="126" t="s">
        <v>219</v>
      </c>
      <c r="AG109" s="127" t="s">
        <v>297</v>
      </c>
      <c r="AH109" s="126" t="s">
        <v>220</v>
      </c>
      <c r="AI109" s="127" t="s">
        <v>298</v>
      </c>
      <c r="AJ109" s="126" t="s">
        <v>211</v>
      </c>
      <c r="AK109" s="127" t="s">
        <v>299</v>
      </c>
      <c r="AL109" s="126" t="s">
        <v>223</v>
      </c>
      <c r="AM109" s="78" t="s">
        <v>301</v>
      </c>
      <c r="AN109" s="128" t="s">
        <v>157</v>
      </c>
      <c r="ID109" s="350"/>
      <c r="IE109" s="350"/>
      <c r="IF109" s="350"/>
      <c r="IG109" s="350"/>
      <c r="IH109" s="350"/>
      <c r="II109" s="350"/>
      <c r="IJ109" s="350"/>
      <c r="IK109" s="350"/>
      <c r="IL109" s="350"/>
      <c r="IM109" s="350"/>
      <c r="IN109" s="350"/>
      <c r="IO109" s="350">
        <f>18.125-8</f>
        <v>10.125</v>
      </c>
      <c r="IP109" s="350"/>
      <c r="IQ109" s="350"/>
      <c r="IR109" s="350"/>
      <c r="IS109" s="350"/>
      <c r="IT109" s="350"/>
      <c r="IU109" s="350"/>
      <c r="IV109" s="350"/>
    </row>
    <row r="110" spans="1:256" ht="15.75">
      <c r="A110" s="526" t="s">
        <v>200</v>
      </c>
      <c r="B110" s="238"/>
      <c r="C110" s="570">
        <f>+IF($E$1=2004,IJ83,IF($E$1=2005,IK83,0))</f>
        <v>642954</v>
      </c>
      <c r="D110" s="570">
        <f>+B110*C110*$IL$4</f>
        <v>0</v>
      </c>
      <c r="E110" s="528">
        <f>+IF(B110&lt;AM110,"inconsist",AN110)</f>
        <v>0</v>
      </c>
      <c r="F110" s="527">
        <f>IF($E$1=2005,IF(C110&lt;=$IQ$6,$IQ$7,0),0)*B110*$IH$4</f>
        <v>0</v>
      </c>
      <c r="G110" s="527">
        <f>+IF($E$1=2005,IF(C110&lt;=$IR$5,$IQ$9,0),0)*B110*$IH$4</f>
        <v>0</v>
      </c>
      <c r="H110" s="527">
        <f>(+SUM(D110:G110))/$IQ$4</f>
        <v>0</v>
      </c>
      <c r="I110" s="527">
        <f>(SUM(D110:H110)/$IQ$4)</f>
        <v>0</v>
      </c>
      <c r="J110" s="571">
        <f>SUM(D110:I110)</f>
        <v>0</v>
      </c>
      <c r="K110" s="527">
        <f>(SUM(D110:H110))*$L$1</f>
        <v>0</v>
      </c>
      <c r="L110" s="527">
        <f>(SUM(D110:H110))*$M$1</f>
        <v>0</v>
      </c>
      <c r="M110" s="527">
        <f>(SUM(D110:H110))*$N$1</f>
        <v>0</v>
      </c>
      <c r="N110" s="527">
        <f>(SUM(D110:H110))*$O$1</f>
        <v>0</v>
      </c>
      <c r="O110" s="527">
        <f>(SUM(D110:H110))*$P$1</f>
        <v>0</v>
      </c>
      <c r="P110" s="574">
        <f>SUM(K110:O110)</f>
        <v>0</v>
      </c>
      <c r="Q110" s="575">
        <f>IF($E$1=2004,IF(C110&lt;=$IM$5,$IL$10,0),IF($E$1=2005,IF(C110&lt;=$IR$5,$IQ$10,0),0))*B110</f>
        <v>0</v>
      </c>
      <c r="R110" s="576">
        <f>SUM(D110:I110)*$S$1</f>
        <v>0</v>
      </c>
      <c r="S110" s="570">
        <f>+SUM(D110:J110)*$T$1</f>
        <v>0</v>
      </c>
      <c r="T110" s="577">
        <f>SUM(R110:S110)</f>
        <v>0</v>
      </c>
      <c r="U110" s="578">
        <f>+J110+P110+Q110+T110</f>
        <v>0</v>
      </c>
      <c r="V110" s="390">
        <f aca="true" t="shared" si="122" ref="V110:V121">IF($E$1=2004,(D110+E110)*$IO$75,IF($E$1=2005,(D110+E110)*$IO$76,IF($E$1=2006,(D110+E110)*$IO$77,IF($E$1=2007,(D110+E110)*$IO$78,IF($E$1=2008,(D110+E110)*$IO$79)))))</f>
        <v>0</v>
      </c>
      <c r="W110" s="570">
        <f>+T110+V110</f>
        <v>0</v>
      </c>
      <c r="X110" s="570">
        <f>+U110+V110</f>
        <v>0</v>
      </c>
      <c r="Y110" s="239"/>
      <c r="Z110" s="586">
        <f>+C110*Y110*$AC$1*$IQ$4</f>
        <v>0</v>
      </c>
      <c r="AA110" s="241"/>
      <c r="AB110" s="586">
        <f>+C110*AA110*$AD$1*$IQ$4</f>
        <v>0</v>
      </c>
      <c r="AC110" s="241"/>
      <c r="AD110" s="586">
        <f>+C110*AC110*$AD$1*$IQ$4</f>
        <v>0</v>
      </c>
      <c r="AE110" s="241"/>
      <c r="AF110" s="586">
        <f>+C110*AE110*$AF$1*$IQ$4</f>
        <v>0</v>
      </c>
      <c r="AG110" s="242"/>
      <c r="AH110" s="586">
        <f>+C110*AG110*$AH$1*$IQ$4</f>
        <v>0</v>
      </c>
      <c r="AI110" s="241"/>
      <c r="AJ110" s="586">
        <f>+C110*AI110*$AH$1*$IQ$4</f>
        <v>0</v>
      </c>
      <c r="AK110" s="241"/>
      <c r="AL110" s="586">
        <f>+C110*AK110*$AJ$1*$IQ$4</f>
        <v>0</v>
      </c>
      <c r="AM110" s="587">
        <f>+Y110+AA110+AC110+AE110+AG110+AI110+AK110</f>
        <v>0</v>
      </c>
      <c r="AN110" s="587">
        <f>+Z110+AB110+AD110+AF110+AH110+AJ110+AL110</f>
        <v>0</v>
      </c>
      <c r="ID110" s="350"/>
      <c r="IE110" s="350"/>
      <c r="IF110" s="350"/>
      <c r="IG110" s="350"/>
      <c r="IH110" s="350"/>
      <c r="II110" s="350"/>
      <c r="IJ110" s="350"/>
      <c r="IK110" s="350"/>
      <c r="IL110" s="350"/>
      <c r="IM110" s="350"/>
      <c r="IN110" s="350"/>
      <c r="IO110" s="350"/>
      <c r="IP110" s="350"/>
      <c r="IQ110" s="350"/>
      <c r="IR110" s="350"/>
      <c r="IS110" s="350"/>
      <c r="IT110" s="350"/>
      <c r="IU110" s="350"/>
      <c r="IV110" s="350"/>
    </row>
    <row r="111" spans="1:256" ht="15.75">
      <c r="A111" s="526" t="s">
        <v>201</v>
      </c>
      <c r="B111" s="238"/>
      <c r="C111" s="570">
        <f aca="true" t="shared" si="123" ref="C111:C125">+IF($E$1=2004,IJ84,IF($E$1=2005,IK84,0))</f>
        <v>874901</v>
      </c>
      <c r="D111" s="570">
        <f>+B111*C111*$IL$4</f>
        <v>0</v>
      </c>
      <c r="E111" s="528">
        <f aca="true" t="shared" si="124" ref="E111:E121">+IF(B111&lt;AM111,"inconsist",AN111)</f>
        <v>0</v>
      </c>
      <c r="F111" s="527">
        <f aca="true" t="shared" si="125" ref="F111:F121">IF($E$1=2005,IF(C111&lt;=$IQ$6,$IQ$7,0),0)*B111*$IH$4</f>
        <v>0</v>
      </c>
      <c r="G111" s="527">
        <f aca="true" t="shared" si="126" ref="G111:G121">+IF($E$1=2005,IF(C111&lt;=$IR$5,$IQ$9,0),0)*B111*$IH$4</f>
        <v>0</v>
      </c>
      <c r="H111" s="527">
        <f aca="true" t="shared" si="127" ref="H111:H121">(+SUM(D111:G111))/$IQ$4</f>
        <v>0</v>
      </c>
      <c r="I111" s="527">
        <f aca="true" t="shared" si="128" ref="I111:I121">(SUM(D111:H111)/$IQ$4)</f>
        <v>0</v>
      </c>
      <c r="J111" s="572">
        <f aca="true" t="shared" si="129" ref="J111:J121">SUM(D111:I111)</f>
        <v>0</v>
      </c>
      <c r="K111" s="527">
        <f aca="true" t="shared" si="130" ref="K111:K121">(SUM(D111:H111))*$L$1</f>
        <v>0</v>
      </c>
      <c r="L111" s="527">
        <f aca="true" t="shared" si="131" ref="L111:L121">(SUM(D111:H111))*$M$1</f>
        <v>0</v>
      </c>
      <c r="M111" s="527">
        <f aca="true" t="shared" si="132" ref="M111:M121">(SUM(D111:H111))*$N$1</f>
        <v>0</v>
      </c>
      <c r="N111" s="527">
        <f aca="true" t="shared" si="133" ref="N111:N121">(SUM(D111:H111))*$O$1</f>
        <v>0</v>
      </c>
      <c r="O111" s="527">
        <f aca="true" t="shared" si="134" ref="O111:O121">(SUM(D111:H111))*$P$1</f>
        <v>0</v>
      </c>
      <c r="P111" s="574">
        <f aca="true" t="shared" si="135" ref="P111:P121">SUM(K111:O111)</f>
        <v>0</v>
      </c>
      <c r="Q111" s="575">
        <f aca="true" t="shared" si="136" ref="Q111:Q121">IF($E$1=2004,IF(C111&lt;=$IM$5,$IL$10,0),IF($E$1=2005,IF(C111&lt;=$IR$5,$IQ$10,0),0))*B111</f>
        <v>0</v>
      </c>
      <c r="R111" s="579">
        <f>SUM(D111:I111)*$S$1</f>
        <v>0</v>
      </c>
      <c r="S111" s="570">
        <f aca="true" t="shared" si="137" ref="S111:S121">+SUM(D111:E111)*$T$1</f>
        <v>0</v>
      </c>
      <c r="T111" s="580">
        <f aca="true" t="shared" si="138" ref="T111:T121">SUM(R111:S111)</f>
        <v>0</v>
      </c>
      <c r="U111" s="581">
        <f aca="true" t="shared" si="139" ref="U111:U121">+J111+P111+Q111+T111</f>
        <v>0</v>
      </c>
      <c r="V111" s="391">
        <f t="shared" si="122"/>
        <v>0</v>
      </c>
      <c r="W111" s="570">
        <f aca="true" t="shared" si="140" ref="W111:W121">+T111+V111</f>
        <v>0</v>
      </c>
      <c r="X111" s="570">
        <f aca="true" t="shared" si="141" ref="X111:X121">+U111+V111</f>
        <v>0</v>
      </c>
      <c r="Y111" s="240"/>
      <c r="Z111" s="586">
        <f>+C111*Y111*$AC$1*$IQ$4</f>
        <v>0</v>
      </c>
      <c r="AA111" s="241"/>
      <c r="AB111" s="586">
        <f>+C111*AA111*$AD$1*$IQ$4</f>
        <v>0</v>
      </c>
      <c r="AC111" s="241"/>
      <c r="AD111" s="586">
        <f>+C111*AC111*$AD$1*$IQ$4</f>
        <v>0</v>
      </c>
      <c r="AE111" s="241"/>
      <c r="AF111" s="586">
        <f>+C111*AE111*$AF$1*$IQ$4</f>
        <v>0</v>
      </c>
      <c r="AG111" s="242"/>
      <c r="AH111" s="586">
        <f>+C111*AG111*$AH$1*$IQ$4</f>
        <v>0</v>
      </c>
      <c r="AI111" s="241"/>
      <c r="AJ111" s="586">
        <f>+C111*AI111*$AH$1*$IQ$4</f>
        <v>0</v>
      </c>
      <c r="AK111" s="241"/>
      <c r="AL111" s="586">
        <f>+C111*AK111*$AJ$1*$IQ$4</f>
        <v>0</v>
      </c>
      <c r="AM111" s="588">
        <f aca="true" t="shared" si="142" ref="AM111:AM125">+Y111+AA111+AC111+AE111+AG111+AI111+AK111</f>
        <v>0</v>
      </c>
      <c r="AN111" s="588">
        <f aca="true" t="shared" si="143" ref="AN111:AN125">+Z111+AB111+AD111+AF111+AH111+AJ111+AL111</f>
        <v>0</v>
      </c>
      <c r="ID111" s="350"/>
      <c r="IE111" s="350"/>
      <c r="IF111" s="350"/>
      <c r="IG111" s="350"/>
      <c r="IH111" s="350"/>
      <c r="II111" s="349" t="str">
        <f>+A141</f>
        <v>SALARIO DE LOS ADMINISTRATIVOS DE LA EDUCACION </v>
      </c>
      <c r="IJ111" s="350"/>
      <c r="IK111" s="350"/>
      <c r="IL111" s="350"/>
      <c r="IM111" s="350"/>
      <c r="IN111" s="350"/>
      <c r="IO111" s="350"/>
      <c r="IP111" s="350"/>
      <c r="IQ111" s="350"/>
      <c r="IR111" s="350"/>
      <c r="IS111" s="350"/>
      <c r="IT111" s="350"/>
      <c r="IU111" s="350"/>
      <c r="IV111" s="350"/>
    </row>
    <row r="112" spans="1:256" ht="15.75">
      <c r="A112" s="526" t="s">
        <v>202</v>
      </c>
      <c r="B112" s="238"/>
      <c r="C112" s="570">
        <f t="shared" si="123"/>
        <v>1320347</v>
      </c>
      <c r="D112" s="570">
        <f aca="true" t="shared" si="144" ref="D112:D121">+B112*C112*$IL$4</f>
        <v>0</v>
      </c>
      <c r="E112" s="528">
        <f t="shared" si="124"/>
        <v>0</v>
      </c>
      <c r="F112" s="527">
        <f t="shared" si="125"/>
        <v>0</v>
      </c>
      <c r="G112" s="527">
        <f t="shared" si="126"/>
        <v>0</v>
      </c>
      <c r="H112" s="527">
        <f t="shared" si="127"/>
        <v>0</v>
      </c>
      <c r="I112" s="527">
        <f t="shared" si="128"/>
        <v>0</v>
      </c>
      <c r="J112" s="572">
        <f t="shared" si="129"/>
        <v>0</v>
      </c>
      <c r="K112" s="527">
        <f t="shared" si="130"/>
        <v>0</v>
      </c>
      <c r="L112" s="527">
        <f t="shared" si="131"/>
        <v>0</v>
      </c>
      <c r="M112" s="527">
        <f t="shared" si="132"/>
        <v>0</v>
      </c>
      <c r="N112" s="527">
        <f t="shared" si="133"/>
        <v>0</v>
      </c>
      <c r="O112" s="527">
        <f t="shared" si="134"/>
        <v>0</v>
      </c>
      <c r="P112" s="574">
        <f t="shared" si="135"/>
        <v>0</v>
      </c>
      <c r="Q112" s="575">
        <f t="shared" si="136"/>
        <v>0</v>
      </c>
      <c r="R112" s="579">
        <f aca="true" t="shared" si="145" ref="R112:R125">SUM(D112:I112)*$S$1</f>
        <v>0</v>
      </c>
      <c r="S112" s="570">
        <f t="shared" si="137"/>
        <v>0</v>
      </c>
      <c r="T112" s="580">
        <f t="shared" si="138"/>
        <v>0</v>
      </c>
      <c r="U112" s="581">
        <f t="shared" si="139"/>
        <v>0</v>
      </c>
      <c r="V112" s="391">
        <f t="shared" si="122"/>
        <v>0</v>
      </c>
      <c r="W112" s="570">
        <f t="shared" si="140"/>
        <v>0</v>
      </c>
      <c r="X112" s="570">
        <f t="shared" si="141"/>
        <v>0</v>
      </c>
      <c r="Y112" s="240"/>
      <c r="Z112" s="586">
        <f aca="true" t="shared" si="146" ref="Z112:Z125">+C112*Y112*$AC$1*$IQ$4</f>
        <v>0</v>
      </c>
      <c r="AA112" s="241"/>
      <c r="AB112" s="586">
        <f aca="true" t="shared" si="147" ref="AB112:AB125">+C112*AA112*$AD$1*$IQ$4</f>
        <v>0</v>
      </c>
      <c r="AC112" s="241"/>
      <c r="AD112" s="586">
        <f aca="true" t="shared" si="148" ref="AD112:AD125">+C112*AC112*$AD$1*$IQ$4</f>
        <v>0</v>
      </c>
      <c r="AE112" s="241"/>
      <c r="AF112" s="586">
        <f aca="true" t="shared" si="149" ref="AF112:AF125">+C112*AE112*$AF$1*$IQ$4</f>
        <v>0</v>
      </c>
      <c r="AG112" s="242"/>
      <c r="AH112" s="586">
        <f aca="true" t="shared" si="150" ref="AH112:AH125">+C112*AG112*$AH$1*$IQ$4</f>
        <v>0</v>
      </c>
      <c r="AI112" s="241"/>
      <c r="AJ112" s="586">
        <f aca="true" t="shared" si="151" ref="AJ112:AJ125">+C112*AI112*$AH$1*$IQ$4</f>
        <v>0</v>
      </c>
      <c r="AK112" s="241"/>
      <c r="AL112" s="586">
        <f aca="true" t="shared" si="152" ref="AL112:AL125">+C112*AK112*$AJ$1*$IQ$4</f>
        <v>0</v>
      </c>
      <c r="AM112" s="588">
        <f t="shared" si="142"/>
        <v>0</v>
      </c>
      <c r="AN112" s="588">
        <f t="shared" si="143"/>
        <v>0</v>
      </c>
      <c r="ID112" s="350"/>
      <c r="IE112" s="350"/>
      <c r="IF112" s="350">
        <v>2003</v>
      </c>
      <c r="IG112" s="350"/>
      <c r="IH112" s="350"/>
      <c r="II112" s="350"/>
      <c r="IJ112" s="350"/>
      <c r="IK112" s="350">
        <v>2004</v>
      </c>
      <c r="IL112" s="350"/>
      <c r="IM112" s="350"/>
      <c r="IN112" s="350"/>
      <c r="IO112" s="350">
        <v>2005</v>
      </c>
      <c r="IP112" s="350"/>
      <c r="IQ112" s="350"/>
      <c r="IR112" s="350"/>
      <c r="IS112" s="350"/>
      <c r="IT112" s="350"/>
      <c r="IU112" s="350"/>
      <c r="IV112" s="350"/>
    </row>
    <row r="113" spans="1:256" ht="15.75">
      <c r="A113" s="526" t="s">
        <v>203</v>
      </c>
      <c r="B113" s="238"/>
      <c r="C113" s="570">
        <f t="shared" si="123"/>
        <v>1516954</v>
      </c>
      <c r="D113" s="570">
        <f t="shared" si="144"/>
        <v>0</v>
      </c>
      <c r="E113" s="528">
        <f t="shared" si="124"/>
        <v>0</v>
      </c>
      <c r="F113" s="527">
        <f t="shared" si="125"/>
        <v>0</v>
      </c>
      <c r="G113" s="527">
        <f t="shared" si="126"/>
        <v>0</v>
      </c>
      <c r="H113" s="527">
        <f t="shared" si="127"/>
        <v>0</v>
      </c>
      <c r="I113" s="527">
        <f t="shared" si="128"/>
        <v>0</v>
      </c>
      <c r="J113" s="572">
        <f t="shared" si="129"/>
        <v>0</v>
      </c>
      <c r="K113" s="527">
        <f t="shared" si="130"/>
        <v>0</v>
      </c>
      <c r="L113" s="527">
        <f t="shared" si="131"/>
        <v>0</v>
      </c>
      <c r="M113" s="527">
        <f t="shared" si="132"/>
        <v>0</v>
      </c>
      <c r="N113" s="527">
        <f t="shared" si="133"/>
        <v>0</v>
      </c>
      <c r="O113" s="527">
        <f t="shared" si="134"/>
        <v>0</v>
      </c>
      <c r="P113" s="574">
        <f t="shared" si="135"/>
        <v>0</v>
      </c>
      <c r="Q113" s="575">
        <f t="shared" si="136"/>
        <v>0</v>
      </c>
      <c r="R113" s="579">
        <f t="shared" si="145"/>
        <v>0</v>
      </c>
      <c r="S113" s="570">
        <f t="shared" si="137"/>
        <v>0</v>
      </c>
      <c r="T113" s="580">
        <f t="shared" si="138"/>
        <v>0</v>
      </c>
      <c r="U113" s="581">
        <f t="shared" si="139"/>
        <v>0</v>
      </c>
      <c r="V113" s="391">
        <f t="shared" si="122"/>
        <v>0</v>
      </c>
      <c r="W113" s="570">
        <f t="shared" si="140"/>
        <v>0</v>
      </c>
      <c r="X113" s="570">
        <f t="shared" si="141"/>
        <v>0</v>
      </c>
      <c r="Y113" s="240"/>
      <c r="Z113" s="586">
        <f t="shared" si="146"/>
        <v>0</v>
      </c>
      <c r="AA113" s="241"/>
      <c r="AB113" s="586">
        <f t="shared" si="147"/>
        <v>0</v>
      </c>
      <c r="AC113" s="241"/>
      <c r="AD113" s="586">
        <f t="shared" si="148"/>
        <v>0</v>
      </c>
      <c r="AE113" s="241"/>
      <c r="AF113" s="586">
        <f t="shared" si="149"/>
        <v>0</v>
      </c>
      <c r="AG113" s="242"/>
      <c r="AH113" s="586">
        <f t="shared" si="150"/>
        <v>0</v>
      </c>
      <c r="AI113" s="241"/>
      <c r="AJ113" s="586">
        <f t="shared" si="151"/>
        <v>0</v>
      </c>
      <c r="AK113" s="241"/>
      <c r="AL113" s="586">
        <f t="shared" si="152"/>
        <v>0</v>
      </c>
      <c r="AM113" s="588">
        <f t="shared" si="142"/>
        <v>0</v>
      </c>
      <c r="AN113" s="588">
        <f t="shared" si="143"/>
        <v>0</v>
      </c>
      <c r="ID113" s="350"/>
      <c r="IE113" s="350"/>
      <c r="IF113" s="593" t="s">
        <v>79</v>
      </c>
      <c r="IG113" s="592">
        <v>1</v>
      </c>
      <c r="IH113" s="592"/>
      <c r="II113" s="639" t="str">
        <f aca="true" t="shared" si="153" ref="II113:II137">+A145</f>
        <v>01</v>
      </c>
      <c r="IJ113" s="640">
        <v>1461572</v>
      </c>
      <c r="IK113" s="593" t="s">
        <v>79</v>
      </c>
      <c r="IL113" s="592">
        <v>1</v>
      </c>
      <c r="IM113" s="592"/>
      <c r="IN113" s="350"/>
      <c r="IO113" s="593" t="s">
        <v>79</v>
      </c>
      <c r="IP113" s="592">
        <v>1</v>
      </c>
      <c r="IQ113" s="592"/>
      <c r="IR113" s="350"/>
      <c r="IS113" s="350"/>
      <c r="IT113" s="350"/>
      <c r="IU113" s="350"/>
      <c r="IV113" s="350"/>
    </row>
    <row r="114" spans="1:256" ht="15.75">
      <c r="A114" s="526" t="s">
        <v>204</v>
      </c>
      <c r="B114" s="238"/>
      <c r="C114" s="570">
        <f t="shared" si="123"/>
        <v>809133</v>
      </c>
      <c r="D114" s="570">
        <f t="shared" si="144"/>
        <v>0</v>
      </c>
      <c r="E114" s="528">
        <f t="shared" si="124"/>
        <v>0</v>
      </c>
      <c r="F114" s="527">
        <f t="shared" si="125"/>
        <v>0</v>
      </c>
      <c r="G114" s="527">
        <f t="shared" si="126"/>
        <v>0</v>
      </c>
      <c r="H114" s="527">
        <f t="shared" si="127"/>
        <v>0</v>
      </c>
      <c r="I114" s="527">
        <f t="shared" si="128"/>
        <v>0</v>
      </c>
      <c r="J114" s="572">
        <f t="shared" si="129"/>
        <v>0</v>
      </c>
      <c r="K114" s="527">
        <f t="shared" si="130"/>
        <v>0</v>
      </c>
      <c r="L114" s="527">
        <f t="shared" si="131"/>
        <v>0</v>
      </c>
      <c r="M114" s="527">
        <f t="shared" si="132"/>
        <v>0</v>
      </c>
      <c r="N114" s="527">
        <f t="shared" si="133"/>
        <v>0</v>
      </c>
      <c r="O114" s="527">
        <f t="shared" si="134"/>
        <v>0</v>
      </c>
      <c r="P114" s="574">
        <f t="shared" si="135"/>
        <v>0</v>
      </c>
      <c r="Q114" s="575">
        <f t="shared" si="136"/>
        <v>0</v>
      </c>
      <c r="R114" s="579">
        <f t="shared" si="145"/>
        <v>0</v>
      </c>
      <c r="S114" s="570">
        <f t="shared" si="137"/>
        <v>0</v>
      </c>
      <c r="T114" s="580">
        <f t="shared" si="138"/>
        <v>0</v>
      </c>
      <c r="U114" s="581">
        <f t="shared" si="139"/>
        <v>0</v>
      </c>
      <c r="V114" s="391">
        <f t="shared" si="122"/>
        <v>0</v>
      </c>
      <c r="W114" s="570">
        <f t="shared" si="140"/>
        <v>0</v>
      </c>
      <c r="X114" s="570">
        <f t="shared" si="141"/>
        <v>0</v>
      </c>
      <c r="Y114" s="240"/>
      <c r="Z114" s="586">
        <f t="shared" si="146"/>
        <v>0</v>
      </c>
      <c r="AA114" s="241"/>
      <c r="AB114" s="586">
        <f t="shared" si="147"/>
        <v>0</v>
      </c>
      <c r="AC114" s="241"/>
      <c r="AD114" s="586">
        <f t="shared" si="148"/>
        <v>0</v>
      </c>
      <c r="AE114" s="241"/>
      <c r="AF114" s="586">
        <f t="shared" si="149"/>
        <v>0</v>
      </c>
      <c r="AG114" s="242"/>
      <c r="AH114" s="586">
        <f t="shared" si="150"/>
        <v>0</v>
      </c>
      <c r="AI114" s="241"/>
      <c r="AJ114" s="586">
        <f t="shared" si="151"/>
        <v>0</v>
      </c>
      <c r="AK114" s="241"/>
      <c r="AL114" s="586">
        <f t="shared" si="152"/>
        <v>0</v>
      </c>
      <c r="AM114" s="588">
        <f t="shared" si="142"/>
        <v>0</v>
      </c>
      <c r="AN114" s="588">
        <f t="shared" si="143"/>
        <v>0</v>
      </c>
      <c r="ID114" s="350"/>
      <c r="IE114" s="350"/>
      <c r="IF114" s="595" t="s">
        <v>80</v>
      </c>
      <c r="IG114" s="596">
        <v>12</v>
      </c>
      <c r="IH114" s="598">
        <f>+(IG114*2)</f>
        <v>24</v>
      </c>
      <c r="II114" s="639" t="str">
        <f t="shared" si="153"/>
        <v>02</v>
      </c>
      <c r="IJ114" s="640">
        <v>1636048</v>
      </c>
      <c r="IK114" s="595" t="s">
        <v>80</v>
      </c>
      <c r="IL114" s="596">
        <v>12</v>
      </c>
      <c r="IM114" s="598">
        <f>+(IL114*2)</f>
        <v>24</v>
      </c>
      <c r="IN114" s="350">
        <v>1</v>
      </c>
      <c r="IO114" s="595" t="s">
        <v>80</v>
      </c>
      <c r="IP114" s="596">
        <v>12</v>
      </c>
      <c r="IQ114" s="598">
        <f>+(IP114*2)</f>
        <v>24</v>
      </c>
      <c r="IR114" s="350"/>
      <c r="IS114" s="350"/>
      <c r="IT114" s="350"/>
      <c r="IU114" s="350"/>
      <c r="IV114" s="350"/>
    </row>
    <row r="115" spans="1:256" ht="15.75">
      <c r="A115" s="526" t="s">
        <v>205</v>
      </c>
      <c r="B115" s="238"/>
      <c r="C115" s="570">
        <f t="shared" si="123"/>
        <v>1225702</v>
      </c>
      <c r="D115" s="570">
        <f t="shared" si="144"/>
        <v>0</v>
      </c>
      <c r="E115" s="528">
        <f t="shared" si="124"/>
        <v>0</v>
      </c>
      <c r="F115" s="527">
        <f t="shared" si="125"/>
        <v>0</v>
      </c>
      <c r="G115" s="527">
        <f t="shared" si="126"/>
        <v>0</v>
      </c>
      <c r="H115" s="527">
        <f t="shared" si="127"/>
        <v>0</v>
      </c>
      <c r="I115" s="527">
        <f t="shared" si="128"/>
        <v>0</v>
      </c>
      <c r="J115" s="572">
        <f t="shared" si="129"/>
        <v>0</v>
      </c>
      <c r="K115" s="527">
        <f t="shared" si="130"/>
        <v>0</v>
      </c>
      <c r="L115" s="527">
        <f t="shared" si="131"/>
        <v>0</v>
      </c>
      <c r="M115" s="527">
        <f t="shared" si="132"/>
        <v>0</v>
      </c>
      <c r="N115" s="527">
        <f t="shared" si="133"/>
        <v>0</v>
      </c>
      <c r="O115" s="527">
        <f t="shared" si="134"/>
        <v>0</v>
      </c>
      <c r="P115" s="574">
        <f t="shared" si="135"/>
        <v>0</v>
      </c>
      <c r="Q115" s="575">
        <f t="shared" si="136"/>
        <v>0</v>
      </c>
      <c r="R115" s="579">
        <f t="shared" si="145"/>
        <v>0</v>
      </c>
      <c r="S115" s="570">
        <f t="shared" si="137"/>
        <v>0</v>
      </c>
      <c r="T115" s="580">
        <f t="shared" si="138"/>
        <v>0</v>
      </c>
      <c r="U115" s="581">
        <f t="shared" si="139"/>
        <v>0</v>
      </c>
      <c r="V115" s="391">
        <f t="shared" si="122"/>
        <v>0</v>
      </c>
      <c r="W115" s="570">
        <f t="shared" si="140"/>
        <v>0</v>
      </c>
      <c r="X115" s="570">
        <f t="shared" si="141"/>
        <v>0</v>
      </c>
      <c r="Y115" s="240"/>
      <c r="Z115" s="586">
        <f t="shared" si="146"/>
        <v>0</v>
      </c>
      <c r="AA115" s="241"/>
      <c r="AB115" s="586">
        <f t="shared" si="147"/>
        <v>0</v>
      </c>
      <c r="AC115" s="241"/>
      <c r="AD115" s="586">
        <f t="shared" si="148"/>
        <v>0</v>
      </c>
      <c r="AE115" s="241"/>
      <c r="AF115" s="586">
        <f t="shared" si="149"/>
        <v>0</v>
      </c>
      <c r="AG115" s="242"/>
      <c r="AH115" s="586">
        <f t="shared" si="150"/>
        <v>0</v>
      </c>
      <c r="AI115" s="241"/>
      <c r="AJ115" s="586">
        <f t="shared" si="151"/>
        <v>0</v>
      </c>
      <c r="AK115" s="241"/>
      <c r="AL115" s="586">
        <f t="shared" si="152"/>
        <v>0</v>
      </c>
      <c r="AM115" s="588">
        <f t="shared" si="142"/>
        <v>0</v>
      </c>
      <c r="AN115" s="588">
        <f t="shared" si="143"/>
        <v>0</v>
      </c>
      <c r="ID115" s="350"/>
      <c r="IE115" s="350"/>
      <c r="IF115" s="591" t="s">
        <v>81</v>
      </c>
      <c r="IG115" s="596">
        <v>332000</v>
      </c>
      <c r="IH115" s="598">
        <f>+IG115*2</f>
        <v>664000</v>
      </c>
      <c r="II115" s="639" t="str">
        <f t="shared" si="153"/>
        <v>03</v>
      </c>
      <c r="IJ115" s="640">
        <v>1728519</v>
      </c>
      <c r="IK115" s="591" t="s">
        <v>81</v>
      </c>
      <c r="IL115" s="596">
        <v>358000</v>
      </c>
      <c r="IM115" s="598">
        <f>+IL115*2</f>
        <v>716000</v>
      </c>
      <c r="IN115" s="350">
        <v>2</v>
      </c>
      <c r="IO115" s="591" t="s">
        <v>81</v>
      </c>
      <c r="IP115" s="596">
        <v>381500</v>
      </c>
      <c r="IQ115" s="598">
        <f>+IP115*2</f>
        <v>763000</v>
      </c>
      <c r="IR115" s="350"/>
      <c r="IS115" s="350"/>
      <c r="IT115" s="350"/>
      <c r="IU115" s="350"/>
      <c r="IV115" s="350"/>
    </row>
    <row r="116" spans="1:256" ht="15.75">
      <c r="A116" s="526" t="s">
        <v>206</v>
      </c>
      <c r="B116" s="238"/>
      <c r="C116" s="570">
        <f t="shared" si="123"/>
        <v>1582156</v>
      </c>
      <c r="D116" s="570">
        <f t="shared" si="144"/>
        <v>0</v>
      </c>
      <c r="E116" s="528">
        <f t="shared" si="124"/>
        <v>0</v>
      </c>
      <c r="F116" s="527">
        <f t="shared" si="125"/>
        <v>0</v>
      </c>
      <c r="G116" s="527">
        <f t="shared" si="126"/>
        <v>0</v>
      </c>
      <c r="H116" s="527">
        <f t="shared" si="127"/>
        <v>0</v>
      </c>
      <c r="I116" s="527">
        <f t="shared" si="128"/>
        <v>0</v>
      </c>
      <c r="J116" s="572">
        <f t="shared" si="129"/>
        <v>0</v>
      </c>
      <c r="K116" s="527">
        <f t="shared" si="130"/>
        <v>0</v>
      </c>
      <c r="L116" s="527">
        <f t="shared" si="131"/>
        <v>0</v>
      </c>
      <c r="M116" s="527">
        <f t="shared" si="132"/>
        <v>0</v>
      </c>
      <c r="N116" s="527">
        <f t="shared" si="133"/>
        <v>0</v>
      </c>
      <c r="O116" s="527">
        <f t="shared" si="134"/>
        <v>0</v>
      </c>
      <c r="P116" s="574">
        <f t="shared" si="135"/>
        <v>0</v>
      </c>
      <c r="Q116" s="575">
        <f t="shared" si="136"/>
        <v>0</v>
      </c>
      <c r="R116" s="579">
        <f t="shared" si="145"/>
        <v>0</v>
      </c>
      <c r="S116" s="570">
        <f t="shared" si="137"/>
        <v>0</v>
      </c>
      <c r="T116" s="580">
        <f t="shared" si="138"/>
        <v>0</v>
      </c>
      <c r="U116" s="581">
        <f t="shared" si="139"/>
        <v>0</v>
      </c>
      <c r="V116" s="391">
        <f t="shared" si="122"/>
        <v>0</v>
      </c>
      <c r="W116" s="570">
        <f t="shared" si="140"/>
        <v>0</v>
      </c>
      <c r="X116" s="570">
        <f t="shared" si="141"/>
        <v>0</v>
      </c>
      <c r="Y116" s="240"/>
      <c r="Z116" s="586">
        <f t="shared" si="146"/>
        <v>0</v>
      </c>
      <c r="AA116" s="241"/>
      <c r="AB116" s="586">
        <f t="shared" si="147"/>
        <v>0</v>
      </c>
      <c r="AC116" s="241"/>
      <c r="AD116" s="586">
        <f t="shared" si="148"/>
        <v>0</v>
      </c>
      <c r="AE116" s="241"/>
      <c r="AF116" s="586">
        <f t="shared" si="149"/>
        <v>0</v>
      </c>
      <c r="AG116" s="242"/>
      <c r="AH116" s="586">
        <f t="shared" si="150"/>
        <v>0</v>
      </c>
      <c r="AI116" s="241"/>
      <c r="AJ116" s="586">
        <f t="shared" si="151"/>
        <v>0</v>
      </c>
      <c r="AK116" s="241"/>
      <c r="AL116" s="586">
        <f t="shared" si="152"/>
        <v>0</v>
      </c>
      <c r="AM116" s="588">
        <f t="shared" si="142"/>
        <v>0</v>
      </c>
      <c r="AN116" s="588">
        <f t="shared" si="143"/>
        <v>0</v>
      </c>
      <c r="ID116" s="350"/>
      <c r="IE116" s="350"/>
      <c r="IF116" s="595" t="s">
        <v>82</v>
      </c>
      <c r="IG116" s="596">
        <v>814653</v>
      </c>
      <c r="IH116" s="598"/>
      <c r="II116" s="639" t="str">
        <f t="shared" si="153"/>
        <v>04</v>
      </c>
      <c r="IJ116" s="640">
        <v>1838250</v>
      </c>
      <c r="IK116" s="595" t="s">
        <v>82</v>
      </c>
      <c r="IL116" s="596">
        <v>858319</v>
      </c>
      <c r="IM116" s="598"/>
      <c r="IN116" s="350">
        <v>3</v>
      </c>
      <c r="IO116" s="595" t="s">
        <v>82</v>
      </c>
      <c r="IP116" s="596">
        <f>+IL116*(1+IR116)</f>
        <v>904325.5297175607</v>
      </c>
      <c r="IQ116" s="598"/>
      <c r="IR116" s="641">
        <f>+(IL116/IG116)-1</f>
        <v>0.053600735527887355</v>
      </c>
      <c r="IS116" s="350"/>
      <c r="IT116" s="350"/>
      <c r="IU116" s="350"/>
      <c r="IV116" s="350"/>
    </row>
    <row r="117" spans="1:256" ht="38.25">
      <c r="A117" s="526" t="s">
        <v>207</v>
      </c>
      <c r="B117" s="238"/>
      <c r="C117" s="570">
        <f t="shared" si="123"/>
        <v>1707752</v>
      </c>
      <c r="D117" s="570">
        <f t="shared" si="144"/>
        <v>0</v>
      </c>
      <c r="E117" s="528">
        <f t="shared" si="124"/>
        <v>0</v>
      </c>
      <c r="F117" s="527">
        <f t="shared" si="125"/>
        <v>0</v>
      </c>
      <c r="G117" s="527">
        <f t="shared" si="126"/>
        <v>0</v>
      </c>
      <c r="H117" s="527">
        <f t="shared" si="127"/>
        <v>0</v>
      </c>
      <c r="I117" s="527">
        <f t="shared" si="128"/>
        <v>0</v>
      </c>
      <c r="J117" s="572">
        <f t="shared" si="129"/>
        <v>0</v>
      </c>
      <c r="K117" s="527">
        <f t="shared" si="130"/>
        <v>0</v>
      </c>
      <c r="L117" s="527">
        <f t="shared" si="131"/>
        <v>0</v>
      </c>
      <c r="M117" s="527">
        <f t="shared" si="132"/>
        <v>0</v>
      </c>
      <c r="N117" s="527">
        <f t="shared" si="133"/>
        <v>0</v>
      </c>
      <c r="O117" s="527">
        <f t="shared" si="134"/>
        <v>0</v>
      </c>
      <c r="P117" s="574">
        <f t="shared" si="135"/>
        <v>0</v>
      </c>
      <c r="Q117" s="575">
        <f t="shared" si="136"/>
        <v>0</v>
      </c>
      <c r="R117" s="579">
        <f t="shared" si="145"/>
        <v>0</v>
      </c>
      <c r="S117" s="570">
        <f t="shared" si="137"/>
        <v>0</v>
      </c>
      <c r="T117" s="580">
        <f t="shared" si="138"/>
        <v>0</v>
      </c>
      <c r="U117" s="581">
        <f t="shared" si="139"/>
        <v>0</v>
      </c>
      <c r="V117" s="391">
        <f t="shared" si="122"/>
        <v>0</v>
      </c>
      <c r="W117" s="570">
        <f t="shared" si="140"/>
        <v>0</v>
      </c>
      <c r="X117" s="570">
        <f t="shared" si="141"/>
        <v>0</v>
      </c>
      <c r="Y117" s="240"/>
      <c r="Z117" s="586">
        <f t="shared" si="146"/>
        <v>0</v>
      </c>
      <c r="AA117" s="241"/>
      <c r="AB117" s="586">
        <f t="shared" si="147"/>
        <v>0</v>
      </c>
      <c r="AC117" s="241"/>
      <c r="AD117" s="586">
        <f t="shared" si="148"/>
        <v>0</v>
      </c>
      <c r="AE117" s="241"/>
      <c r="AF117" s="586">
        <f t="shared" si="149"/>
        <v>0</v>
      </c>
      <c r="AG117" s="242"/>
      <c r="AH117" s="586">
        <f t="shared" si="150"/>
        <v>0</v>
      </c>
      <c r="AI117" s="241"/>
      <c r="AJ117" s="586">
        <f t="shared" si="151"/>
        <v>0</v>
      </c>
      <c r="AK117" s="241"/>
      <c r="AL117" s="586">
        <f t="shared" si="152"/>
        <v>0</v>
      </c>
      <c r="AM117" s="588">
        <f t="shared" si="142"/>
        <v>0</v>
      </c>
      <c r="AN117" s="588">
        <f t="shared" si="143"/>
        <v>0</v>
      </c>
      <c r="ID117" s="350"/>
      <c r="IE117" s="350"/>
      <c r="IF117" s="599" t="s">
        <v>83</v>
      </c>
      <c r="IG117" s="596">
        <v>28805</v>
      </c>
      <c r="IH117" s="598"/>
      <c r="II117" s="639" t="str">
        <f t="shared" si="153"/>
        <v>05</v>
      </c>
      <c r="IJ117" s="640">
        <v>1885916</v>
      </c>
      <c r="IK117" s="599" t="s">
        <v>83</v>
      </c>
      <c r="IL117" s="596">
        <v>30675</v>
      </c>
      <c r="IM117" s="598"/>
      <c r="IN117" s="350">
        <v>4</v>
      </c>
      <c r="IO117" s="599" t="s">
        <v>83</v>
      </c>
      <c r="IP117" s="596">
        <f>+IL117*(1+IR117)</f>
        <v>32666.399062662735</v>
      </c>
      <c r="IQ117" s="598"/>
      <c r="IR117" s="641">
        <f>+(IL117/IG117)-1</f>
        <v>0.06491928484638088</v>
      </c>
      <c r="IS117" s="350"/>
      <c r="IT117" s="350"/>
      <c r="IU117" s="350"/>
      <c r="IV117" s="350"/>
    </row>
    <row r="118" spans="1:256" ht="15.75">
      <c r="A118" s="526" t="s">
        <v>309</v>
      </c>
      <c r="B118" s="238"/>
      <c r="C118" s="570">
        <f t="shared" si="123"/>
        <v>1220963</v>
      </c>
      <c r="D118" s="570">
        <f t="shared" si="144"/>
        <v>0</v>
      </c>
      <c r="E118" s="528">
        <f t="shared" si="124"/>
        <v>0</v>
      </c>
      <c r="F118" s="527">
        <f t="shared" si="125"/>
        <v>0</v>
      </c>
      <c r="G118" s="527">
        <f t="shared" si="126"/>
        <v>0</v>
      </c>
      <c r="H118" s="527">
        <f t="shared" si="127"/>
        <v>0</v>
      </c>
      <c r="I118" s="527">
        <f t="shared" si="128"/>
        <v>0</v>
      </c>
      <c r="J118" s="572">
        <f t="shared" si="129"/>
        <v>0</v>
      </c>
      <c r="K118" s="527">
        <f t="shared" si="130"/>
        <v>0</v>
      </c>
      <c r="L118" s="527">
        <f t="shared" si="131"/>
        <v>0</v>
      </c>
      <c r="M118" s="527">
        <f t="shared" si="132"/>
        <v>0</v>
      </c>
      <c r="N118" s="527">
        <f t="shared" si="133"/>
        <v>0</v>
      </c>
      <c r="O118" s="527">
        <f t="shared" si="134"/>
        <v>0</v>
      </c>
      <c r="P118" s="574">
        <f t="shared" si="135"/>
        <v>0</v>
      </c>
      <c r="Q118" s="575">
        <f t="shared" si="136"/>
        <v>0</v>
      </c>
      <c r="R118" s="579">
        <f t="shared" si="145"/>
        <v>0</v>
      </c>
      <c r="S118" s="570">
        <f t="shared" si="137"/>
        <v>0</v>
      </c>
      <c r="T118" s="580">
        <f t="shared" si="138"/>
        <v>0</v>
      </c>
      <c r="U118" s="581">
        <f t="shared" si="139"/>
        <v>0</v>
      </c>
      <c r="V118" s="391">
        <f t="shared" si="122"/>
        <v>0</v>
      </c>
      <c r="W118" s="570">
        <f t="shared" si="140"/>
        <v>0</v>
      </c>
      <c r="X118" s="570">
        <f t="shared" si="141"/>
        <v>0</v>
      </c>
      <c r="Y118" s="240"/>
      <c r="Z118" s="586">
        <f t="shared" si="146"/>
        <v>0</v>
      </c>
      <c r="AA118" s="241"/>
      <c r="AB118" s="586">
        <f t="shared" si="147"/>
        <v>0</v>
      </c>
      <c r="AC118" s="241"/>
      <c r="AD118" s="586">
        <f t="shared" si="148"/>
        <v>0</v>
      </c>
      <c r="AE118" s="241"/>
      <c r="AF118" s="586">
        <f t="shared" si="149"/>
        <v>0</v>
      </c>
      <c r="AG118" s="242"/>
      <c r="AH118" s="586">
        <f t="shared" si="150"/>
        <v>0</v>
      </c>
      <c r="AI118" s="241"/>
      <c r="AJ118" s="586">
        <f t="shared" si="151"/>
        <v>0</v>
      </c>
      <c r="AK118" s="241"/>
      <c r="AL118" s="586">
        <f t="shared" si="152"/>
        <v>0</v>
      </c>
      <c r="AM118" s="588">
        <f t="shared" si="142"/>
        <v>0</v>
      </c>
      <c r="AN118" s="588">
        <f t="shared" si="143"/>
        <v>0</v>
      </c>
      <c r="ID118" s="350"/>
      <c r="IE118" s="350"/>
      <c r="IF118" s="600" t="s">
        <v>106</v>
      </c>
      <c r="IG118" s="596">
        <f>+IH115</f>
        <v>664000</v>
      </c>
      <c r="IH118" s="642">
        <v>0</v>
      </c>
      <c r="II118" s="639" t="str">
        <f t="shared" si="153"/>
        <v>06</v>
      </c>
      <c r="IJ118" s="640">
        <v>1970681</v>
      </c>
      <c r="IK118" s="600" t="s">
        <v>106</v>
      </c>
      <c r="IL118" s="596">
        <f>+IM115</f>
        <v>716000</v>
      </c>
      <c r="IM118" s="642">
        <v>0</v>
      </c>
      <c r="IN118" s="350">
        <v>5</v>
      </c>
      <c r="IO118" s="600" t="s">
        <v>106</v>
      </c>
      <c r="IP118" s="596">
        <f>+IQ115</f>
        <v>763000</v>
      </c>
      <c r="IQ118" s="642">
        <v>0</v>
      </c>
      <c r="IR118" s="350"/>
      <c r="IS118" s="350"/>
      <c r="IT118" s="350"/>
      <c r="IU118" s="350"/>
      <c r="IV118" s="350"/>
    </row>
    <row r="119" spans="1:256" ht="15.75">
      <c r="A119" s="526" t="s">
        <v>310</v>
      </c>
      <c r="B119" s="238"/>
      <c r="C119" s="570">
        <f t="shared" si="123"/>
        <v>1484713</v>
      </c>
      <c r="D119" s="570">
        <f t="shared" si="144"/>
        <v>0</v>
      </c>
      <c r="E119" s="528">
        <f t="shared" si="124"/>
        <v>0</v>
      </c>
      <c r="F119" s="527">
        <f t="shared" si="125"/>
        <v>0</v>
      </c>
      <c r="G119" s="527">
        <f t="shared" si="126"/>
        <v>0</v>
      </c>
      <c r="H119" s="527">
        <f t="shared" si="127"/>
        <v>0</v>
      </c>
      <c r="I119" s="527">
        <f t="shared" si="128"/>
        <v>0</v>
      </c>
      <c r="J119" s="572">
        <f t="shared" si="129"/>
        <v>0</v>
      </c>
      <c r="K119" s="527">
        <f t="shared" si="130"/>
        <v>0</v>
      </c>
      <c r="L119" s="527">
        <f t="shared" si="131"/>
        <v>0</v>
      </c>
      <c r="M119" s="527">
        <f t="shared" si="132"/>
        <v>0</v>
      </c>
      <c r="N119" s="527">
        <f t="shared" si="133"/>
        <v>0</v>
      </c>
      <c r="O119" s="527">
        <f t="shared" si="134"/>
        <v>0</v>
      </c>
      <c r="P119" s="574">
        <f t="shared" si="135"/>
        <v>0</v>
      </c>
      <c r="Q119" s="575">
        <f t="shared" si="136"/>
        <v>0</v>
      </c>
      <c r="R119" s="579">
        <f t="shared" si="145"/>
        <v>0</v>
      </c>
      <c r="S119" s="570">
        <f t="shared" si="137"/>
        <v>0</v>
      </c>
      <c r="T119" s="580">
        <f t="shared" si="138"/>
        <v>0</v>
      </c>
      <c r="U119" s="581">
        <f t="shared" si="139"/>
        <v>0</v>
      </c>
      <c r="V119" s="391">
        <f t="shared" si="122"/>
        <v>0</v>
      </c>
      <c r="W119" s="570">
        <f t="shared" si="140"/>
        <v>0</v>
      </c>
      <c r="X119" s="570">
        <f t="shared" si="141"/>
        <v>0</v>
      </c>
      <c r="Y119" s="240"/>
      <c r="Z119" s="586">
        <f t="shared" si="146"/>
        <v>0</v>
      </c>
      <c r="AA119" s="241"/>
      <c r="AB119" s="586">
        <f t="shared" si="147"/>
        <v>0</v>
      </c>
      <c r="AC119" s="241"/>
      <c r="AD119" s="586">
        <f t="shared" si="148"/>
        <v>0</v>
      </c>
      <c r="AE119" s="241"/>
      <c r="AF119" s="586">
        <f t="shared" si="149"/>
        <v>0</v>
      </c>
      <c r="AG119" s="242"/>
      <c r="AH119" s="586">
        <f t="shared" si="150"/>
        <v>0</v>
      </c>
      <c r="AI119" s="241"/>
      <c r="AJ119" s="586">
        <f t="shared" si="151"/>
        <v>0</v>
      </c>
      <c r="AK119" s="241"/>
      <c r="AL119" s="586">
        <f t="shared" si="152"/>
        <v>0</v>
      </c>
      <c r="AM119" s="588">
        <f t="shared" si="142"/>
        <v>0</v>
      </c>
      <c r="AN119" s="588">
        <f t="shared" si="143"/>
        <v>0</v>
      </c>
      <c r="ID119" s="350"/>
      <c r="IE119" s="350"/>
      <c r="IF119" s="600" t="s">
        <v>107</v>
      </c>
      <c r="IG119" s="596">
        <v>37500</v>
      </c>
      <c r="IH119" s="642"/>
      <c r="II119" s="639" t="str">
        <f t="shared" si="153"/>
        <v>07</v>
      </c>
      <c r="IJ119" s="640">
        <v>2088716</v>
      </c>
      <c r="IK119" s="600" t="s">
        <v>107</v>
      </c>
      <c r="IL119" s="596">
        <v>41600</v>
      </c>
      <c r="IM119" s="642"/>
      <c r="IN119" s="350">
        <v>6</v>
      </c>
      <c r="IO119" s="600" t="s">
        <v>107</v>
      </c>
      <c r="IP119" s="596">
        <v>44500</v>
      </c>
      <c r="IQ119" s="642"/>
      <c r="IR119" s="350"/>
      <c r="IS119" s="350"/>
      <c r="IT119" s="350"/>
      <c r="IU119" s="350"/>
      <c r="IV119" s="350"/>
    </row>
    <row r="120" spans="1:256" ht="15.75">
      <c r="A120" s="526" t="s">
        <v>311</v>
      </c>
      <c r="B120" s="238"/>
      <c r="C120" s="570">
        <f t="shared" si="123"/>
        <v>1528098</v>
      </c>
      <c r="D120" s="570">
        <f t="shared" si="144"/>
        <v>0</v>
      </c>
      <c r="E120" s="528">
        <f t="shared" si="124"/>
        <v>0</v>
      </c>
      <c r="F120" s="527">
        <f t="shared" si="125"/>
        <v>0</v>
      </c>
      <c r="G120" s="527">
        <f t="shared" si="126"/>
        <v>0</v>
      </c>
      <c r="H120" s="527">
        <f t="shared" si="127"/>
        <v>0</v>
      </c>
      <c r="I120" s="527">
        <f t="shared" si="128"/>
        <v>0</v>
      </c>
      <c r="J120" s="572">
        <f t="shared" si="129"/>
        <v>0</v>
      </c>
      <c r="K120" s="527">
        <f t="shared" si="130"/>
        <v>0</v>
      </c>
      <c r="L120" s="527">
        <f t="shared" si="131"/>
        <v>0</v>
      </c>
      <c r="M120" s="527">
        <f t="shared" si="132"/>
        <v>0</v>
      </c>
      <c r="N120" s="527">
        <f t="shared" si="133"/>
        <v>0</v>
      </c>
      <c r="O120" s="527">
        <f t="shared" si="134"/>
        <v>0</v>
      </c>
      <c r="P120" s="574">
        <f t="shared" si="135"/>
        <v>0</v>
      </c>
      <c r="Q120" s="575">
        <f t="shared" si="136"/>
        <v>0</v>
      </c>
      <c r="R120" s="579">
        <f t="shared" si="145"/>
        <v>0</v>
      </c>
      <c r="S120" s="570">
        <f t="shared" si="137"/>
        <v>0</v>
      </c>
      <c r="T120" s="580">
        <f t="shared" si="138"/>
        <v>0</v>
      </c>
      <c r="U120" s="581">
        <f t="shared" si="139"/>
        <v>0</v>
      </c>
      <c r="V120" s="391">
        <f t="shared" si="122"/>
        <v>0</v>
      </c>
      <c r="W120" s="570">
        <f t="shared" si="140"/>
        <v>0</v>
      </c>
      <c r="X120" s="570">
        <f t="shared" si="141"/>
        <v>0</v>
      </c>
      <c r="Y120" s="240"/>
      <c r="Z120" s="586">
        <f t="shared" si="146"/>
        <v>0</v>
      </c>
      <c r="AA120" s="241"/>
      <c r="AB120" s="586">
        <f t="shared" si="147"/>
        <v>0</v>
      </c>
      <c r="AC120" s="241"/>
      <c r="AD120" s="586">
        <f t="shared" si="148"/>
        <v>0</v>
      </c>
      <c r="AE120" s="241"/>
      <c r="AF120" s="586">
        <f t="shared" si="149"/>
        <v>0</v>
      </c>
      <c r="AG120" s="242"/>
      <c r="AH120" s="586">
        <f t="shared" si="150"/>
        <v>0</v>
      </c>
      <c r="AI120" s="241"/>
      <c r="AJ120" s="586">
        <f t="shared" si="151"/>
        <v>0</v>
      </c>
      <c r="AK120" s="241"/>
      <c r="AL120" s="586">
        <f t="shared" si="152"/>
        <v>0</v>
      </c>
      <c r="AM120" s="588">
        <f t="shared" si="142"/>
        <v>0</v>
      </c>
      <c r="AN120" s="588">
        <f t="shared" si="143"/>
        <v>0</v>
      </c>
      <c r="ID120" s="350"/>
      <c r="IE120" s="350"/>
      <c r="IF120" s="643" t="s">
        <v>108</v>
      </c>
      <c r="IG120" s="596">
        <v>816587</v>
      </c>
      <c r="IH120" s="642">
        <f>+(0.5)</f>
        <v>0.5</v>
      </c>
      <c r="II120" s="639" t="str">
        <f t="shared" si="153"/>
        <v>08</v>
      </c>
      <c r="IJ120" s="640">
        <v>2135395</v>
      </c>
      <c r="IK120" s="643" t="s">
        <v>108</v>
      </c>
      <c r="IL120" s="596">
        <v>860357</v>
      </c>
      <c r="IM120" s="642">
        <f>+(0.5)</f>
        <v>0.5</v>
      </c>
      <c r="IN120" s="350">
        <v>7</v>
      </c>
      <c r="IO120" s="643" t="s">
        <v>108</v>
      </c>
      <c r="IP120" s="596">
        <f>+IL120*(1+IR120)</f>
        <v>906473.1222135548</v>
      </c>
      <c r="IQ120" s="642">
        <f>+(0.5)</f>
        <v>0.5</v>
      </c>
      <c r="IR120" s="641">
        <f>+(IL120/IG120)-1</f>
        <v>0.053601147213952816</v>
      </c>
      <c r="IS120" s="350"/>
      <c r="IT120" s="350"/>
      <c r="IU120" s="350"/>
      <c r="IV120" s="350"/>
    </row>
    <row r="121" spans="1:256" ht="16.5" thickBot="1">
      <c r="A121" s="526" t="s">
        <v>312</v>
      </c>
      <c r="B121" s="238"/>
      <c r="C121" s="570">
        <f t="shared" si="123"/>
        <v>1858195</v>
      </c>
      <c r="D121" s="570">
        <f t="shared" si="144"/>
        <v>0</v>
      </c>
      <c r="E121" s="528">
        <f t="shared" si="124"/>
        <v>0</v>
      </c>
      <c r="F121" s="527">
        <f t="shared" si="125"/>
        <v>0</v>
      </c>
      <c r="G121" s="527">
        <f t="shared" si="126"/>
        <v>0</v>
      </c>
      <c r="H121" s="527">
        <f t="shared" si="127"/>
        <v>0</v>
      </c>
      <c r="I121" s="527">
        <f t="shared" si="128"/>
        <v>0</v>
      </c>
      <c r="J121" s="572">
        <f t="shared" si="129"/>
        <v>0</v>
      </c>
      <c r="K121" s="527">
        <f t="shared" si="130"/>
        <v>0</v>
      </c>
      <c r="L121" s="527">
        <f t="shared" si="131"/>
        <v>0</v>
      </c>
      <c r="M121" s="527">
        <f t="shared" si="132"/>
        <v>0</v>
      </c>
      <c r="N121" s="527">
        <f t="shared" si="133"/>
        <v>0</v>
      </c>
      <c r="O121" s="527">
        <f t="shared" si="134"/>
        <v>0</v>
      </c>
      <c r="P121" s="574">
        <f t="shared" si="135"/>
        <v>0</v>
      </c>
      <c r="Q121" s="575">
        <f t="shared" si="136"/>
        <v>0</v>
      </c>
      <c r="R121" s="579">
        <f t="shared" si="145"/>
        <v>0</v>
      </c>
      <c r="S121" s="570">
        <f t="shared" si="137"/>
        <v>0</v>
      </c>
      <c r="T121" s="580">
        <f t="shared" si="138"/>
        <v>0</v>
      </c>
      <c r="U121" s="581">
        <f t="shared" si="139"/>
        <v>0</v>
      </c>
      <c r="V121" s="391">
        <f t="shared" si="122"/>
        <v>0</v>
      </c>
      <c r="W121" s="570">
        <f t="shared" si="140"/>
        <v>0</v>
      </c>
      <c r="X121" s="570">
        <f t="shared" si="141"/>
        <v>0</v>
      </c>
      <c r="Y121" s="240"/>
      <c r="Z121" s="586">
        <f t="shared" si="146"/>
        <v>0</v>
      </c>
      <c r="AA121" s="241"/>
      <c r="AB121" s="586">
        <f t="shared" si="147"/>
        <v>0</v>
      </c>
      <c r="AC121" s="241"/>
      <c r="AD121" s="586">
        <f t="shared" si="148"/>
        <v>0</v>
      </c>
      <c r="AE121" s="241"/>
      <c r="AF121" s="586">
        <f t="shared" si="149"/>
        <v>0</v>
      </c>
      <c r="AG121" s="242"/>
      <c r="AH121" s="586">
        <f t="shared" si="150"/>
        <v>0</v>
      </c>
      <c r="AI121" s="241"/>
      <c r="AJ121" s="586">
        <f t="shared" si="151"/>
        <v>0</v>
      </c>
      <c r="AK121" s="241"/>
      <c r="AL121" s="586">
        <f t="shared" si="152"/>
        <v>0</v>
      </c>
      <c r="AM121" s="588">
        <f t="shared" si="142"/>
        <v>0</v>
      </c>
      <c r="AN121" s="588">
        <f t="shared" si="143"/>
        <v>0</v>
      </c>
      <c r="ID121" s="350"/>
      <c r="IE121" s="350"/>
      <c r="IF121" s="600"/>
      <c r="IG121" s="596">
        <v>0.06666666666666667</v>
      </c>
      <c r="IH121" s="642">
        <f>+(0.35)</f>
        <v>0.35</v>
      </c>
      <c r="II121" s="639" t="str">
        <f t="shared" si="153"/>
        <v>09</v>
      </c>
      <c r="IJ121" s="640">
        <v>2215604</v>
      </c>
      <c r="IK121" s="600"/>
      <c r="IL121" s="596">
        <v>0.06666666666666667</v>
      </c>
      <c r="IM121" s="642">
        <f>+(0.35)</f>
        <v>0.35</v>
      </c>
      <c r="IN121" s="350">
        <v>8</v>
      </c>
      <c r="IO121" s="600"/>
      <c r="IP121" s="596">
        <v>0.06666666666666667</v>
      </c>
      <c r="IQ121" s="642">
        <f>+(0.35)</f>
        <v>0.35</v>
      </c>
      <c r="IR121" s="350"/>
      <c r="IS121" s="350"/>
      <c r="IT121" s="350"/>
      <c r="IU121" s="350"/>
      <c r="IV121" s="350"/>
    </row>
    <row r="122" spans="1:256" ht="16.5" thickBot="1">
      <c r="A122" s="526" t="s">
        <v>313</v>
      </c>
      <c r="B122" s="238"/>
      <c r="C122" s="570">
        <f t="shared" si="123"/>
        <v>1739376</v>
      </c>
      <c r="D122" s="570">
        <f>+B122*C122*$IL$4</f>
        <v>0</v>
      </c>
      <c r="E122" s="528">
        <f>+IF(B122&lt;AM122,"inconsist",AN122)</f>
        <v>0</v>
      </c>
      <c r="F122" s="527">
        <f>IF($E$1=2005,IF(C122&lt;=$IQ$6,$IQ$7,0),0)*B122*$IH$4</f>
        <v>0</v>
      </c>
      <c r="G122" s="527">
        <f>+IF($E$1=2005,IF(C122&lt;=$IR$5,$IQ$9,0),0)*B122*$IH$4</f>
        <v>0</v>
      </c>
      <c r="H122" s="527">
        <f>(+SUM(D122:G122))/$IQ$4</f>
        <v>0</v>
      </c>
      <c r="I122" s="527">
        <f>(SUM(D122:H122)/$IQ$4)</f>
        <v>0</v>
      </c>
      <c r="J122" s="572">
        <f>SUM(D122:I122)</f>
        <v>0</v>
      </c>
      <c r="K122" s="527">
        <f>(SUM(D122:H122))*$L$1</f>
        <v>0</v>
      </c>
      <c r="L122" s="527">
        <f>(SUM(D122:H122))*$M$1</f>
        <v>0</v>
      </c>
      <c r="M122" s="527">
        <f>(SUM(D122:H122))*$N$1</f>
        <v>0</v>
      </c>
      <c r="N122" s="527">
        <f>(SUM(D122:H122))*$O$1</f>
        <v>0</v>
      </c>
      <c r="O122" s="527">
        <f>(SUM(D122:H122))*$P$1</f>
        <v>0</v>
      </c>
      <c r="P122" s="574">
        <f>SUM(K122:O122)</f>
        <v>0</v>
      </c>
      <c r="Q122" s="575">
        <f>IF($E$1=2004,IF(C122&lt;=$IM$5,$IL$10,0),IF($E$1=2005,IF(C122&lt;=$IR$5,$IQ$10,0),0))*B122</f>
        <v>0</v>
      </c>
      <c r="R122" s="579">
        <f t="shared" si="145"/>
        <v>0</v>
      </c>
      <c r="S122" s="570">
        <f>+SUM(D122:E122)*$T$1</f>
        <v>0</v>
      </c>
      <c r="T122" s="580">
        <f>SUM(R122:S122)</f>
        <v>0</v>
      </c>
      <c r="U122" s="581">
        <f>+J122+P122+Q122+T122</f>
        <v>0</v>
      </c>
      <c r="V122" s="391">
        <f>IF($E$1=2004,(D122+E122)*$IO$75,IF($E$1=2005,(D122+E122)*$IO$76,IF($E$1=2006,(D122+E122)*$IO$77,IF($E$1=2007,(D122+E122)*$IO$78,IF($E$1=2008,(D122+E122)*$IO$79)))))</f>
        <v>0</v>
      </c>
      <c r="W122" s="570">
        <f>+T122+V122</f>
        <v>0</v>
      </c>
      <c r="X122" s="570">
        <f>+U122+V122</f>
        <v>0</v>
      </c>
      <c r="Y122" s="240"/>
      <c r="Z122" s="586">
        <f t="shared" si="146"/>
        <v>0</v>
      </c>
      <c r="AA122" s="241"/>
      <c r="AB122" s="586">
        <f t="shared" si="147"/>
        <v>0</v>
      </c>
      <c r="AC122" s="241"/>
      <c r="AD122" s="586">
        <f t="shared" si="148"/>
        <v>0</v>
      </c>
      <c r="AE122" s="241"/>
      <c r="AF122" s="586">
        <f t="shared" si="149"/>
        <v>0</v>
      </c>
      <c r="AG122" s="242"/>
      <c r="AH122" s="586">
        <f t="shared" si="150"/>
        <v>0</v>
      </c>
      <c r="AI122" s="241"/>
      <c r="AJ122" s="586">
        <f t="shared" si="151"/>
        <v>0</v>
      </c>
      <c r="AK122" s="241"/>
      <c r="AL122" s="586">
        <f t="shared" si="152"/>
        <v>0</v>
      </c>
      <c r="AM122" s="588">
        <f t="shared" si="142"/>
        <v>0</v>
      </c>
      <c r="AN122" s="588">
        <f t="shared" si="143"/>
        <v>0</v>
      </c>
      <c r="ID122" s="350"/>
      <c r="IE122" s="350"/>
      <c r="IF122" s="600" t="s">
        <v>109</v>
      </c>
      <c r="IG122" s="601">
        <f>+IG115*3*IH122/30</f>
        <v>929600</v>
      </c>
      <c r="IH122" s="602">
        <v>28</v>
      </c>
      <c r="II122" s="639" t="str">
        <f t="shared" si="153"/>
        <v>10</v>
      </c>
      <c r="IJ122" s="640">
        <v>2381560</v>
      </c>
      <c r="IK122" s="600" t="s">
        <v>109</v>
      </c>
      <c r="IL122" s="601">
        <f>+IL115*3*IM122/30</f>
        <v>1002400</v>
      </c>
      <c r="IM122" s="602">
        <v>28</v>
      </c>
      <c r="IN122" s="350">
        <v>9</v>
      </c>
      <c r="IO122" s="600" t="s">
        <v>109</v>
      </c>
      <c r="IP122" s="601">
        <f>+IP115*3*IQ122/30</f>
        <v>1068200</v>
      </c>
      <c r="IQ122" s="602">
        <v>28</v>
      </c>
      <c r="IR122" s="350"/>
      <c r="IS122" s="350"/>
      <c r="IT122" s="350"/>
      <c r="IU122" s="350"/>
      <c r="IV122" s="350"/>
    </row>
    <row r="123" spans="1:256" ht="15.75">
      <c r="A123" s="526" t="s">
        <v>314</v>
      </c>
      <c r="B123" s="238"/>
      <c r="C123" s="570">
        <f t="shared" si="123"/>
        <v>2115113</v>
      </c>
      <c r="D123" s="570">
        <f>+B123*C123*$IL$4</f>
        <v>0</v>
      </c>
      <c r="E123" s="528">
        <f>+IF(B123&lt;AM123,"inconsist",AN123)</f>
        <v>0</v>
      </c>
      <c r="F123" s="527">
        <f>IF($E$1=2005,IF(C123&lt;=$IQ$6,$IQ$7,0),0)*B123*$IH$4</f>
        <v>0</v>
      </c>
      <c r="G123" s="527">
        <f>+IF($E$1=2005,IF(C123&lt;=$IR$5,$IQ$9,0),0)*B123*$IH$4</f>
        <v>0</v>
      </c>
      <c r="H123" s="527">
        <f>(+SUM(D123:G123))/$IQ$4</f>
        <v>0</v>
      </c>
      <c r="I123" s="527">
        <f>(SUM(D123:H123)/$IQ$4)</f>
        <v>0</v>
      </c>
      <c r="J123" s="572">
        <f>SUM(D123:I123)</f>
        <v>0</v>
      </c>
      <c r="K123" s="527">
        <f>(SUM(D123:H123))*$L$1</f>
        <v>0</v>
      </c>
      <c r="L123" s="527">
        <f>(SUM(D123:H123))*$M$1</f>
        <v>0</v>
      </c>
      <c r="M123" s="527">
        <f>(SUM(D123:H123))*$N$1</f>
        <v>0</v>
      </c>
      <c r="N123" s="527">
        <f>(SUM(D123:H123))*$O$1</f>
        <v>0</v>
      </c>
      <c r="O123" s="527">
        <f>(SUM(D123:H123))*$P$1</f>
        <v>0</v>
      </c>
      <c r="P123" s="574">
        <f>SUM(K123:O123)</f>
        <v>0</v>
      </c>
      <c r="Q123" s="575">
        <f>IF($E$1=2004,IF(C123&lt;=$IM$5,$IL$10,0),IF($E$1=2005,IF(C123&lt;=$IR$5,$IQ$10,0),0))*B123</f>
        <v>0</v>
      </c>
      <c r="R123" s="579">
        <f t="shared" si="145"/>
        <v>0</v>
      </c>
      <c r="S123" s="570">
        <f>+SUM(D123:E123)*$T$1</f>
        <v>0</v>
      </c>
      <c r="T123" s="580">
        <f>SUM(R123:S123)</f>
        <v>0</v>
      </c>
      <c r="U123" s="581">
        <f>+J123+P123+Q123+T123</f>
        <v>0</v>
      </c>
      <c r="V123" s="391">
        <f>IF($E$1=2004,(D123+E123)*$IO$75,IF($E$1=2005,(D123+E123)*$IO$76,IF($E$1=2006,(D123+E123)*$IO$77,IF($E$1=2007,(D123+E123)*$IO$78,IF($E$1=2008,(D123+E123)*$IO$79)))))</f>
        <v>0</v>
      </c>
      <c r="W123" s="570">
        <f>+T123+V123</f>
        <v>0</v>
      </c>
      <c r="X123" s="570">
        <f>+U123+V123</f>
        <v>0</v>
      </c>
      <c r="Y123" s="240"/>
      <c r="Z123" s="586">
        <f t="shared" si="146"/>
        <v>0</v>
      </c>
      <c r="AA123" s="241"/>
      <c r="AB123" s="586">
        <f t="shared" si="147"/>
        <v>0</v>
      </c>
      <c r="AC123" s="241"/>
      <c r="AD123" s="586">
        <f t="shared" si="148"/>
        <v>0</v>
      </c>
      <c r="AE123" s="241"/>
      <c r="AF123" s="586">
        <f t="shared" si="149"/>
        <v>0</v>
      </c>
      <c r="AG123" s="242"/>
      <c r="AH123" s="586">
        <f t="shared" si="150"/>
        <v>0</v>
      </c>
      <c r="AI123" s="241"/>
      <c r="AJ123" s="586">
        <f t="shared" si="151"/>
        <v>0</v>
      </c>
      <c r="AK123" s="241"/>
      <c r="AL123" s="586">
        <f t="shared" si="152"/>
        <v>0</v>
      </c>
      <c r="AM123" s="588">
        <f t="shared" si="142"/>
        <v>0</v>
      </c>
      <c r="AN123" s="588">
        <f t="shared" si="143"/>
        <v>0</v>
      </c>
      <c r="ID123" s="350"/>
      <c r="IE123" s="350"/>
      <c r="IF123" s="350"/>
      <c r="IG123" s="349" t="s">
        <v>110</v>
      </c>
      <c r="IH123" s="349" t="s">
        <v>111</v>
      </c>
      <c r="II123" s="639" t="str">
        <f t="shared" si="153"/>
        <v>11</v>
      </c>
      <c r="IJ123" s="640">
        <v>2418960</v>
      </c>
      <c r="IK123" s="350"/>
      <c r="IL123" s="349" t="s">
        <v>110</v>
      </c>
      <c r="IM123" s="349" t="s">
        <v>111</v>
      </c>
      <c r="IN123" s="350">
        <v>10</v>
      </c>
      <c r="IO123" s="350"/>
      <c r="IP123" s="349" t="s">
        <v>110</v>
      </c>
      <c r="IQ123" s="349" t="s">
        <v>111</v>
      </c>
      <c r="IR123" s="350"/>
      <c r="IS123" s="350"/>
      <c r="IT123" s="350"/>
      <c r="IU123" s="350"/>
      <c r="IV123" s="350"/>
    </row>
    <row r="124" spans="1:256" ht="15.75">
      <c r="A124" s="526" t="s">
        <v>315</v>
      </c>
      <c r="B124" s="238"/>
      <c r="C124" s="570">
        <f t="shared" si="123"/>
        <v>1846006</v>
      </c>
      <c r="D124" s="570">
        <f>+B124*C124*$IL$4</f>
        <v>0</v>
      </c>
      <c r="E124" s="528">
        <f>+IF(B124&lt;AM124,"inconsist",AN124)</f>
        <v>0</v>
      </c>
      <c r="F124" s="527">
        <f>IF($E$1=2005,IF(C124&lt;=$IQ$6,$IQ$7,0),0)*B124*$IH$4</f>
        <v>0</v>
      </c>
      <c r="G124" s="527">
        <f>+IF($E$1=2005,IF(C124&lt;=$IR$5,$IQ$9,0),0)*B124*$IH$4</f>
        <v>0</v>
      </c>
      <c r="H124" s="527">
        <f>(+SUM(D124:G124))/$IQ$4</f>
        <v>0</v>
      </c>
      <c r="I124" s="527">
        <f>(SUM(D124:H124)/$IQ$4)</f>
        <v>0</v>
      </c>
      <c r="J124" s="572">
        <f>SUM(D124:I124)</f>
        <v>0</v>
      </c>
      <c r="K124" s="527">
        <f>(SUM(D124:H124))*$L$1</f>
        <v>0</v>
      </c>
      <c r="L124" s="527">
        <f>(SUM(D124:H124))*$M$1</f>
        <v>0</v>
      </c>
      <c r="M124" s="527">
        <f>(SUM(D124:H124))*$N$1</f>
        <v>0</v>
      </c>
      <c r="N124" s="527">
        <f>(SUM(D124:H124))*$O$1</f>
        <v>0</v>
      </c>
      <c r="O124" s="527">
        <f>(SUM(D124:H124))*$P$1</f>
        <v>0</v>
      </c>
      <c r="P124" s="574">
        <f>SUM(K124:O124)</f>
        <v>0</v>
      </c>
      <c r="Q124" s="575">
        <f>IF($E$1=2004,IF(C124&lt;=$IM$5,$IL$10,0),IF($E$1=2005,IF(C124&lt;=$IR$5,$IQ$10,0),0))*B124</f>
        <v>0</v>
      </c>
      <c r="R124" s="579">
        <f t="shared" si="145"/>
        <v>0</v>
      </c>
      <c r="S124" s="570">
        <f>+SUM(D124:E124)*$T$1</f>
        <v>0</v>
      </c>
      <c r="T124" s="580">
        <f>SUM(R124:S124)</f>
        <v>0</v>
      </c>
      <c r="U124" s="581">
        <f>+J124+P124+Q124+T124</f>
        <v>0</v>
      </c>
      <c r="V124" s="391">
        <f>IF($E$1=2004,(D124+E124)*$IO$75,IF($E$1=2005,(D124+E124)*$IO$76,IF($E$1=2006,(D124+E124)*$IO$77,IF($E$1=2007,(D124+E124)*$IO$78,IF($E$1=2008,(D124+E124)*$IO$79)))))</f>
        <v>0</v>
      </c>
      <c r="W124" s="570">
        <f>+T124+V124</f>
        <v>0</v>
      </c>
      <c r="X124" s="570">
        <f>+U124+V124</f>
        <v>0</v>
      </c>
      <c r="Y124" s="240"/>
      <c r="Z124" s="586">
        <f t="shared" si="146"/>
        <v>0</v>
      </c>
      <c r="AA124" s="241"/>
      <c r="AB124" s="586">
        <f t="shared" si="147"/>
        <v>0</v>
      </c>
      <c r="AC124" s="241"/>
      <c r="AD124" s="586">
        <f t="shared" si="148"/>
        <v>0</v>
      </c>
      <c r="AE124" s="241"/>
      <c r="AF124" s="586">
        <f t="shared" si="149"/>
        <v>0</v>
      </c>
      <c r="AG124" s="242"/>
      <c r="AH124" s="586">
        <f t="shared" si="150"/>
        <v>0</v>
      </c>
      <c r="AI124" s="241"/>
      <c r="AJ124" s="586">
        <f t="shared" si="151"/>
        <v>0</v>
      </c>
      <c r="AK124" s="241"/>
      <c r="AL124" s="586">
        <f t="shared" si="152"/>
        <v>0</v>
      </c>
      <c r="AM124" s="588">
        <f t="shared" si="142"/>
        <v>0</v>
      </c>
      <c r="AN124" s="588">
        <f t="shared" si="143"/>
        <v>0</v>
      </c>
      <c r="ID124" s="350"/>
      <c r="IE124" s="350"/>
      <c r="IF124" s="350" t="s">
        <v>113</v>
      </c>
      <c r="IG124" s="603">
        <v>28</v>
      </c>
      <c r="IH124" s="604">
        <v>28</v>
      </c>
      <c r="II124" s="639" t="str">
        <f t="shared" si="153"/>
        <v>12</v>
      </c>
      <c r="IJ124" s="640">
        <v>2495528</v>
      </c>
      <c r="IK124" s="350" t="s">
        <v>113</v>
      </c>
      <c r="IL124" s="603">
        <v>28</v>
      </c>
      <c r="IM124" s="604">
        <v>28</v>
      </c>
      <c r="IN124" s="350">
        <v>11</v>
      </c>
      <c r="IO124" s="350" t="s">
        <v>113</v>
      </c>
      <c r="IP124" s="603">
        <v>28</v>
      </c>
      <c r="IQ124" s="604">
        <v>28</v>
      </c>
      <c r="IR124" s="350"/>
      <c r="IS124" s="350"/>
      <c r="IT124" s="350"/>
      <c r="IU124" s="350"/>
      <c r="IV124" s="350"/>
    </row>
    <row r="125" spans="1:256" ht="16.5" thickBot="1">
      <c r="A125" s="526" t="s">
        <v>316</v>
      </c>
      <c r="B125" s="238"/>
      <c r="C125" s="570">
        <f t="shared" si="123"/>
        <v>2244777</v>
      </c>
      <c r="D125" s="570">
        <f>+B125*C125*$IL$4</f>
        <v>0</v>
      </c>
      <c r="E125" s="528">
        <f>+IF(B125&lt;AM125,"inconsist",AN125)</f>
        <v>0</v>
      </c>
      <c r="F125" s="527">
        <f>IF($E$1=2005,IF(C125&lt;=$IQ$6,$IQ$7,0),0)*B125*$IH$4</f>
        <v>0</v>
      </c>
      <c r="G125" s="527">
        <f>+IF($E$1=2005,IF(C125&lt;=$IR$5,$IQ$9,0),0)*B125*$IH$4</f>
        <v>0</v>
      </c>
      <c r="H125" s="527">
        <f>(+SUM(D125:G125))/$IQ$4</f>
        <v>0</v>
      </c>
      <c r="I125" s="527">
        <f>(SUM(D125:H125)/$IQ$4)</f>
        <v>0</v>
      </c>
      <c r="J125" s="573">
        <f>SUM(D125:I125)</f>
        <v>0</v>
      </c>
      <c r="K125" s="527">
        <f>(SUM(D125:H125))*$L$1</f>
        <v>0</v>
      </c>
      <c r="L125" s="527">
        <f>(SUM(D125:H125))*$M$1</f>
        <v>0</v>
      </c>
      <c r="M125" s="527">
        <f>(SUM(D125:H125))*$N$1</f>
        <v>0</v>
      </c>
      <c r="N125" s="527">
        <f>(SUM(D125:H125))*$O$1</f>
        <v>0</v>
      </c>
      <c r="O125" s="527">
        <f>(SUM(D125:H125))*$P$1</f>
        <v>0</v>
      </c>
      <c r="P125" s="574">
        <f>SUM(K125:O125)</f>
        <v>0</v>
      </c>
      <c r="Q125" s="582">
        <f>IF($E$1=2004,IF(C125&lt;=$IM$5,$IL$10,0),IF($E$1=2005,IF(C125&lt;=$IR$5,$IQ$10,0),0))*B125</f>
        <v>0</v>
      </c>
      <c r="R125" s="579">
        <f t="shared" si="145"/>
        <v>0</v>
      </c>
      <c r="S125" s="570">
        <f>+SUM(D125:E125)*$T$1</f>
        <v>0</v>
      </c>
      <c r="T125" s="584">
        <f>SUM(R125:S125)</f>
        <v>0</v>
      </c>
      <c r="U125" s="581">
        <f>+J125+P125+Q125+T125</f>
        <v>0</v>
      </c>
      <c r="V125" s="392">
        <f>IF($E$1=2004,(D125+E125)*$IO$75,IF($E$1=2005,(D125+E125)*$IO$76,IF($E$1=2006,(D125+E125)*$IO$77,IF($E$1=2007,(D125+E125)*$IO$78,IF($E$1=2008,(D125+E125)*$IO$79)))))</f>
        <v>0</v>
      </c>
      <c r="W125" s="570">
        <f>+T125+V125</f>
        <v>0</v>
      </c>
      <c r="X125" s="570">
        <f>+U125+V125</f>
        <v>0</v>
      </c>
      <c r="Y125" s="240"/>
      <c r="Z125" s="586">
        <f t="shared" si="146"/>
        <v>0</v>
      </c>
      <c r="AA125" s="241"/>
      <c r="AB125" s="586">
        <f t="shared" si="147"/>
        <v>0</v>
      </c>
      <c r="AC125" s="241"/>
      <c r="AD125" s="586">
        <f t="shared" si="148"/>
        <v>0</v>
      </c>
      <c r="AE125" s="241"/>
      <c r="AF125" s="586">
        <f t="shared" si="149"/>
        <v>0</v>
      </c>
      <c r="AG125" s="242"/>
      <c r="AH125" s="586">
        <f t="shared" si="150"/>
        <v>0</v>
      </c>
      <c r="AI125" s="241"/>
      <c r="AJ125" s="586">
        <f t="shared" si="151"/>
        <v>0</v>
      </c>
      <c r="AK125" s="241"/>
      <c r="AL125" s="586">
        <f t="shared" si="152"/>
        <v>0</v>
      </c>
      <c r="AM125" s="589">
        <f t="shared" si="142"/>
        <v>0</v>
      </c>
      <c r="AN125" s="589">
        <f t="shared" si="143"/>
        <v>0</v>
      </c>
      <c r="ID125" s="350"/>
      <c r="IE125" s="350"/>
      <c r="IF125" s="350" t="s">
        <v>115</v>
      </c>
      <c r="IG125" s="605">
        <v>48</v>
      </c>
      <c r="IH125" s="606">
        <v>53</v>
      </c>
      <c r="II125" s="639" t="str">
        <f t="shared" si="153"/>
        <v>13</v>
      </c>
      <c r="IJ125" s="640">
        <v>2604808</v>
      </c>
      <c r="IK125" s="350" t="s">
        <v>115</v>
      </c>
      <c r="IL125" s="605">
        <v>48</v>
      </c>
      <c r="IM125" s="606">
        <v>53</v>
      </c>
      <c r="IN125" s="350">
        <v>12</v>
      </c>
      <c r="IO125" s="350" t="s">
        <v>115</v>
      </c>
      <c r="IP125" s="605">
        <v>48</v>
      </c>
      <c r="IQ125" s="606">
        <v>53</v>
      </c>
      <c r="IR125" s="350"/>
      <c r="IS125" s="350"/>
      <c r="IT125" s="350"/>
      <c r="IU125" s="350"/>
      <c r="IV125" s="350"/>
    </row>
    <row r="126" spans="1:256" ht="16.5" thickBot="1">
      <c r="A126" s="511" t="s">
        <v>78</v>
      </c>
      <c r="B126" s="511">
        <f>SUM(B110:B125)</f>
        <v>0</v>
      </c>
      <c r="C126" s="511"/>
      <c r="D126" s="511">
        <f aca="true" t="shared" si="154" ref="D126:AN126">SUM(D110:D125)</f>
        <v>0</v>
      </c>
      <c r="E126" s="511">
        <f t="shared" si="154"/>
        <v>0</v>
      </c>
      <c r="F126" s="511">
        <f t="shared" si="154"/>
        <v>0</v>
      </c>
      <c r="G126" s="511">
        <f t="shared" si="154"/>
        <v>0</v>
      </c>
      <c r="H126" s="511">
        <f t="shared" si="154"/>
        <v>0</v>
      </c>
      <c r="I126" s="511">
        <f t="shared" si="154"/>
        <v>0</v>
      </c>
      <c r="J126" s="511">
        <f t="shared" si="154"/>
        <v>0</v>
      </c>
      <c r="K126" s="511">
        <f t="shared" si="154"/>
        <v>0</v>
      </c>
      <c r="L126" s="511">
        <f t="shared" si="154"/>
        <v>0</v>
      </c>
      <c r="M126" s="511">
        <f t="shared" si="154"/>
        <v>0</v>
      </c>
      <c r="N126" s="511">
        <f t="shared" si="154"/>
        <v>0</v>
      </c>
      <c r="O126" s="511">
        <f t="shared" si="154"/>
        <v>0</v>
      </c>
      <c r="P126" s="511">
        <f t="shared" si="154"/>
        <v>0</v>
      </c>
      <c r="Q126" s="511">
        <f t="shared" si="154"/>
        <v>0</v>
      </c>
      <c r="R126" s="511">
        <f t="shared" si="154"/>
        <v>0</v>
      </c>
      <c r="S126" s="511">
        <f t="shared" si="154"/>
        <v>0</v>
      </c>
      <c r="T126" s="511">
        <f t="shared" si="154"/>
        <v>0</v>
      </c>
      <c r="U126" s="511">
        <f t="shared" si="154"/>
        <v>0</v>
      </c>
      <c r="V126" s="60">
        <f t="shared" si="154"/>
        <v>0</v>
      </c>
      <c r="W126" s="511">
        <f t="shared" si="154"/>
        <v>0</v>
      </c>
      <c r="X126" s="511">
        <f t="shared" si="154"/>
        <v>0</v>
      </c>
      <c r="Y126" s="511">
        <f t="shared" si="154"/>
        <v>0</v>
      </c>
      <c r="Z126" s="511">
        <f t="shared" si="154"/>
        <v>0</v>
      </c>
      <c r="AA126" s="511">
        <f t="shared" si="154"/>
        <v>0</v>
      </c>
      <c r="AB126" s="511">
        <f t="shared" si="154"/>
        <v>0</v>
      </c>
      <c r="AC126" s="511">
        <f t="shared" si="154"/>
        <v>0</v>
      </c>
      <c r="AD126" s="511">
        <f t="shared" si="154"/>
        <v>0</v>
      </c>
      <c r="AE126" s="511">
        <f t="shared" si="154"/>
        <v>0</v>
      </c>
      <c r="AF126" s="511">
        <f t="shared" si="154"/>
        <v>0</v>
      </c>
      <c r="AG126" s="511">
        <f t="shared" si="154"/>
        <v>0</v>
      </c>
      <c r="AH126" s="511">
        <f t="shared" si="154"/>
        <v>0</v>
      </c>
      <c r="AI126" s="511">
        <f t="shared" si="154"/>
        <v>0</v>
      </c>
      <c r="AJ126" s="511">
        <f t="shared" si="154"/>
        <v>0</v>
      </c>
      <c r="AK126" s="511">
        <f t="shared" si="154"/>
        <v>0</v>
      </c>
      <c r="AL126" s="511">
        <f t="shared" si="154"/>
        <v>0</v>
      </c>
      <c r="AM126" s="511">
        <f t="shared" si="154"/>
        <v>0</v>
      </c>
      <c r="AN126" s="511">
        <f t="shared" si="154"/>
        <v>0</v>
      </c>
      <c r="ID126" s="350"/>
      <c r="IE126" s="350"/>
      <c r="IF126" s="350" t="s">
        <v>117</v>
      </c>
      <c r="IG126" s="607">
        <v>18</v>
      </c>
      <c r="IH126" s="608">
        <v>18</v>
      </c>
      <c r="II126" s="639" t="str">
        <f t="shared" si="153"/>
        <v>14</v>
      </c>
      <c r="IJ126" s="640">
        <v>2746708</v>
      </c>
      <c r="IK126" s="350" t="s">
        <v>117</v>
      </c>
      <c r="IL126" s="607">
        <v>18</v>
      </c>
      <c r="IM126" s="608">
        <v>18</v>
      </c>
      <c r="IN126" s="350"/>
      <c r="IO126" s="350" t="s">
        <v>117</v>
      </c>
      <c r="IP126" s="607">
        <v>18</v>
      </c>
      <c r="IQ126" s="608">
        <v>18</v>
      </c>
      <c r="IR126" s="350"/>
      <c r="IS126" s="350"/>
      <c r="IT126" s="350"/>
      <c r="IU126" s="350"/>
      <c r="IV126" s="350"/>
    </row>
    <row r="127" spans="238:256" ht="13.5" thickBot="1">
      <c r="ID127" s="350"/>
      <c r="IE127" s="350"/>
      <c r="IF127" s="350"/>
      <c r="IG127" s="350"/>
      <c r="IH127" s="350"/>
      <c r="II127" s="639" t="str">
        <f t="shared" si="153"/>
        <v>15</v>
      </c>
      <c r="IJ127" s="640">
        <v>2804120</v>
      </c>
      <c r="IK127" s="644"/>
      <c r="IL127" s="645"/>
      <c r="IM127" s="645"/>
      <c r="IN127" s="644"/>
      <c r="IO127" s="350"/>
      <c r="IP127" s="350"/>
      <c r="IQ127" s="350"/>
      <c r="IR127" s="350"/>
      <c r="IS127" s="350"/>
      <c r="IT127" s="350"/>
      <c r="IU127" s="350"/>
      <c r="IV127" s="350"/>
    </row>
    <row r="128" spans="1:256" ht="16.5" thickBot="1">
      <c r="A128" s="60" t="s">
        <v>78</v>
      </c>
      <c r="B128" s="60">
        <f>+B126+B100</f>
        <v>0</v>
      </c>
      <c r="C128" s="60"/>
      <c r="D128" s="60">
        <f>+D126+D100</f>
        <v>0</v>
      </c>
      <c r="E128" s="60">
        <f>+E126</f>
        <v>0</v>
      </c>
      <c r="F128" s="60">
        <f aca="true" t="shared" si="155" ref="F128:X128">+E100+F126</f>
        <v>0</v>
      </c>
      <c r="G128" s="60">
        <f t="shared" si="155"/>
        <v>0</v>
      </c>
      <c r="H128" s="60">
        <f t="shared" si="155"/>
        <v>0</v>
      </c>
      <c r="I128" s="60">
        <f t="shared" si="155"/>
        <v>0</v>
      </c>
      <c r="J128" s="60">
        <f t="shared" si="155"/>
        <v>0</v>
      </c>
      <c r="K128" s="60">
        <f t="shared" si="155"/>
        <v>0</v>
      </c>
      <c r="L128" s="60">
        <f t="shared" si="155"/>
        <v>0</v>
      </c>
      <c r="M128" s="60">
        <f t="shared" si="155"/>
        <v>0</v>
      </c>
      <c r="N128" s="60">
        <f t="shared" si="155"/>
        <v>0</v>
      </c>
      <c r="O128" s="60">
        <f t="shared" si="155"/>
        <v>0</v>
      </c>
      <c r="P128" s="60">
        <f t="shared" si="155"/>
        <v>0</v>
      </c>
      <c r="Q128" s="60">
        <f t="shared" si="155"/>
        <v>0</v>
      </c>
      <c r="R128" s="60">
        <f t="shared" si="155"/>
        <v>0</v>
      </c>
      <c r="S128" s="60">
        <f t="shared" si="155"/>
        <v>0</v>
      </c>
      <c r="T128" s="60">
        <f t="shared" si="155"/>
        <v>0</v>
      </c>
      <c r="U128" s="746">
        <f t="shared" si="155"/>
        <v>0</v>
      </c>
      <c r="V128" s="60">
        <f t="shared" si="155"/>
        <v>0</v>
      </c>
      <c r="W128" s="60">
        <f t="shared" si="155"/>
        <v>0</v>
      </c>
      <c r="X128" s="60">
        <f t="shared" si="155"/>
        <v>0</v>
      </c>
      <c r="Y128" s="60">
        <f>+Y126+Y100</f>
        <v>0</v>
      </c>
      <c r="Z128" s="60">
        <f>+Z126+Z100</f>
        <v>0</v>
      </c>
      <c r="AA128" s="60">
        <f>+AA126</f>
        <v>0</v>
      </c>
      <c r="AB128" s="60">
        <f aca="true" t="shared" si="156" ref="AB128:AN128">+AB126</f>
        <v>0</v>
      </c>
      <c r="AC128" s="60">
        <f t="shared" si="156"/>
        <v>0</v>
      </c>
      <c r="AD128" s="60">
        <f t="shared" si="156"/>
        <v>0</v>
      </c>
      <c r="AE128" s="60">
        <f t="shared" si="156"/>
        <v>0</v>
      </c>
      <c r="AF128" s="60">
        <f t="shared" si="156"/>
        <v>0</v>
      </c>
      <c r="AG128" s="60">
        <f t="shared" si="156"/>
        <v>0</v>
      </c>
      <c r="AH128" s="60">
        <f t="shared" si="156"/>
        <v>0</v>
      </c>
      <c r="AI128" s="60">
        <f t="shared" si="156"/>
        <v>0</v>
      </c>
      <c r="AJ128" s="60">
        <f t="shared" si="156"/>
        <v>0</v>
      </c>
      <c r="AK128" s="60">
        <f t="shared" si="156"/>
        <v>0</v>
      </c>
      <c r="AL128" s="60">
        <f t="shared" si="156"/>
        <v>0</v>
      </c>
      <c r="AM128" s="60">
        <f t="shared" si="156"/>
        <v>0</v>
      </c>
      <c r="AN128" s="60">
        <f t="shared" si="156"/>
        <v>0</v>
      </c>
      <c r="ID128" s="350"/>
      <c r="IE128" s="350"/>
      <c r="IF128" s="350"/>
      <c r="IG128" s="350"/>
      <c r="IH128" s="350"/>
      <c r="II128" s="639" t="str">
        <f t="shared" si="153"/>
        <v>16</v>
      </c>
      <c r="IJ128" s="640">
        <v>2843439</v>
      </c>
      <c r="IK128" s="644"/>
      <c r="IL128" s="644"/>
      <c r="IM128" s="644"/>
      <c r="IN128" s="644"/>
      <c r="IO128" s="350"/>
      <c r="IP128" s="350"/>
      <c r="IQ128" s="350"/>
      <c r="IR128" s="350"/>
      <c r="IS128" s="350"/>
      <c r="IT128" s="350"/>
      <c r="IU128" s="350"/>
      <c r="IV128" s="350"/>
    </row>
    <row r="129" spans="238:256" ht="12.75">
      <c r="ID129" s="350"/>
      <c r="IE129" s="350"/>
      <c r="IF129" s="350"/>
      <c r="IG129" s="350"/>
      <c r="IH129" s="350"/>
      <c r="II129" s="639" t="str">
        <f t="shared" si="153"/>
        <v>17</v>
      </c>
      <c r="IJ129" s="640">
        <v>3000642</v>
      </c>
      <c r="IK129" s="644"/>
      <c r="IL129" s="644"/>
      <c r="IM129" s="644"/>
      <c r="IN129" s="644"/>
      <c r="IO129" s="350"/>
      <c r="IP129" s="350"/>
      <c r="IQ129" s="350"/>
      <c r="IR129" s="350"/>
      <c r="IS129" s="350"/>
      <c r="IT129" s="350"/>
      <c r="IU129" s="350"/>
      <c r="IV129" s="350"/>
    </row>
    <row r="130" spans="21:256" ht="18">
      <c r="U130" s="747">
        <f>+V72+U128+AD219</f>
        <v>0</v>
      </c>
      <c r="ID130" s="350"/>
      <c r="IE130" s="350"/>
      <c r="IF130" s="350"/>
      <c r="IG130" s="350"/>
      <c r="IH130" s="350"/>
      <c r="II130" s="639" t="str">
        <f t="shared" si="153"/>
        <v>18</v>
      </c>
      <c r="IJ130" s="640">
        <v>3251668</v>
      </c>
      <c r="IK130" s="644"/>
      <c r="IL130" s="644"/>
      <c r="IM130" s="644"/>
      <c r="IN130" s="644"/>
      <c r="IO130" s="350"/>
      <c r="IP130" s="350"/>
      <c r="IQ130" s="350"/>
      <c r="IR130" s="350"/>
      <c r="IS130" s="350"/>
      <c r="IT130" s="350"/>
      <c r="IU130" s="350"/>
      <c r="IV130" s="350"/>
    </row>
    <row r="131" spans="1:256" ht="12.75">
      <c r="A131" s="241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HN131" s="668"/>
      <c r="HO131" s="668"/>
      <c r="HP131" s="668"/>
      <c r="HQ131" s="668"/>
      <c r="HR131" s="668"/>
      <c r="HS131" s="668"/>
      <c r="HT131" s="668"/>
      <c r="HU131" s="668"/>
      <c r="HV131" s="668"/>
      <c r="HW131" s="668"/>
      <c r="HX131" s="668"/>
      <c r="HY131" s="668"/>
      <c r="HZ131" s="668"/>
      <c r="IA131" s="668"/>
      <c r="IB131" s="668"/>
      <c r="IC131" s="668"/>
      <c r="ID131" s="350"/>
      <c r="IE131" s="350"/>
      <c r="IF131" s="350"/>
      <c r="IG131" s="350"/>
      <c r="IH131" s="350"/>
      <c r="II131" s="639" t="str">
        <f t="shared" si="153"/>
        <v>19</v>
      </c>
      <c r="IJ131" s="640">
        <v>3503208</v>
      </c>
      <c r="IK131" s="644"/>
      <c r="IL131" s="644"/>
      <c r="IM131" s="644"/>
      <c r="IN131" s="644"/>
      <c r="IO131" s="350"/>
      <c r="IP131" s="350"/>
      <c r="IQ131" s="350"/>
      <c r="IR131" s="350"/>
      <c r="IS131" s="350"/>
      <c r="IT131" s="350"/>
      <c r="IU131" s="350"/>
      <c r="IV131" s="350"/>
    </row>
    <row r="132" spans="1:256" ht="12.75">
      <c r="A132" s="241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HN132" s="668"/>
      <c r="HO132" s="668"/>
      <c r="HP132" s="668"/>
      <c r="HQ132" s="668"/>
      <c r="HR132" s="668"/>
      <c r="HS132" s="668"/>
      <c r="HT132" s="668"/>
      <c r="HU132" s="668"/>
      <c r="HV132" s="668"/>
      <c r="HW132" s="668"/>
      <c r="HX132" s="668"/>
      <c r="HY132" s="668"/>
      <c r="HZ132" s="668"/>
      <c r="IA132" s="668"/>
      <c r="IB132" s="668"/>
      <c r="IC132" s="668"/>
      <c r="ID132" s="350"/>
      <c r="IE132" s="350"/>
      <c r="IF132" s="350"/>
      <c r="IG132" s="350"/>
      <c r="IH132" s="350"/>
      <c r="II132" s="639" t="str">
        <f t="shared" si="153"/>
        <v>20</v>
      </c>
      <c r="IJ132" s="640">
        <v>3854513</v>
      </c>
      <c r="IK132" s="644"/>
      <c r="IL132" s="644"/>
      <c r="IM132" s="644"/>
      <c r="IN132" s="644"/>
      <c r="IO132" s="350"/>
      <c r="IP132" s="350"/>
      <c r="IQ132" s="350"/>
      <c r="IR132" s="350"/>
      <c r="IS132" s="350"/>
      <c r="IT132" s="350"/>
      <c r="IU132" s="350"/>
      <c r="IV132" s="350"/>
    </row>
    <row r="133" spans="1:256" ht="12.75">
      <c r="A133" s="241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HN133" s="668"/>
      <c r="HO133" s="668"/>
      <c r="HP133" s="668"/>
      <c r="HQ133" s="668"/>
      <c r="HR133" s="668"/>
      <c r="HS133" s="668"/>
      <c r="HT133" s="668"/>
      <c r="HU133" s="668"/>
      <c r="HV133" s="668"/>
      <c r="HW133" s="668"/>
      <c r="HX133" s="668"/>
      <c r="HY133" s="668"/>
      <c r="HZ133" s="668"/>
      <c r="IA133" s="668"/>
      <c r="IB133" s="668"/>
      <c r="IC133" s="668"/>
      <c r="ID133" s="350"/>
      <c r="IE133" s="350"/>
      <c r="IF133" s="350"/>
      <c r="IG133" s="350"/>
      <c r="IH133" s="350"/>
      <c r="II133" s="639" t="str">
        <f t="shared" si="153"/>
        <v>21</v>
      </c>
      <c r="IJ133" s="640">
        <v>3907682</v>
      </c>
      <c r="IK133" s="644"/>
      <c r="IL133" s="644"/>
      <c r="IM133" s="644"/>
      <c r="IN133" s="644"/>
      <c r="IO133" s="350"/>
      <c r="IP133" s="350"/>
      <c r="IQ133" s="350"/>
      <c r="IR133" s="350"/>
      <c r="IS133" s="350"/>
      <c r="IT133" s="350"/>
      <c r="IU133" s="350"/>
      <c r="IV133" s="350"/>
    </row>
    <row r="134" spans="1:256" ht="12.75">
      <c r="A134" s="241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HN134" s="668"/>
      <c r="HO134" s="668"/>
      <c r="HP134" s="668"/>
      <c r="HQ134" s="668"/>
      <c r="HR134" s="668"/>
      <c r="HS134" s="668"/>
      <c r="HT134" s="668"/>
      <c r="HU134" s="668"/>
      <c r="HV134" s="668"/>
      <c r="HW134" s="668"/>
      <c r="HX134" s="668"/>
      <c r="HY134" s="668"/>
      <c r="HZ134" s="668"/>
      <c r="IA134" s="668"/>
      <c r="IB134" s="668"/>
      <c r="IC134" s="668"/>
      <c r="ID134" s="350"/>
      <c r="IE134" s="350"/>
      <c r="IF134" s="350"/>
      <c r="IG134" s="350"/>
      <c r="IH134" s="350"/>
      <c r="II134" s="639" t="str">
        <f t="shared" si="153"/>
        <v>22</v>
      </c>
      <c r="IJ134" s="640">
        <v>4325315</v>
      </c>
      <c r="IK134" s="644"/>
      <c r="IL134" s="644"/>
      <c r="IM134" s="644"/>
      <c r="IN134" s="644"/>
      <c r="IO134" s="350"/>
      <c r="IP134" s="350"/>
      <c r="IQ134" s="350"/>
      <c r="IR134" s="350"/>
      <c r="IS134" s="350"/>
      <c r="IT134" s="350"/>
      <c r="IU134" s="350"/>
      <c r="IV134" s="350"/>
    </row>
    <row r="135" spans="1:256" ht="12.75">
      <c r="A135" s="241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HN135" s="668"/>
      <c r="HO135" s="668"/>
      <c r="HP135" s="668"/>
      <c r="HQ135" s="668"/>
      <c r="HR135" s="668"/>
      <c r="HS135" s="668"/>
      <c r="HT135" s="668"/>
      <c r="HU135" s="668"/>
      <c r="HV135" s="668"/>
      <c r="HW135" s="668"/>
      <c r="HX135" s="668"/>
      <c r="HY135" s="668"/>
      <c r="HZ135" s="668"/>
      <c r="IA135" s="668"/>
      <c r="IB135" s="668"/>
      <c r="IC135" s="668"/>
      <c r="ID135" s="350"/>
      <c r="IE135" s="350"/>
      <c r="IF135" s="350"/>
      <c r="IG135" s="350"/>
      <c r="IH135" s="350"/>
      <c r="II135" s="639" t="str">
        <f t="shared" si="153"/>
        <v>23</v>
      </c>
      <c r="IJ135" s="640">
        <v>4752044</v>
      </c>
      <c r="IK135" s="644"/>
      <c r="IL135" s="644"/>
      <c r="IM135" s="644"/>
      <c r="IN135" s="644"/>
      <c r="IO135" s="350"/>
      <c r="IP135" s="350"/>
      <c r="IQ135" s="350"/>
      <c r="IR135" s="350"/>
      <c r="IS135" s="350"/>
      <c r="IT135" s="350"/>
      <c r="IU135" s="350"/>
      <c r="IV135" s="350"/>
    </row>
    <row r="136" spans="1:256" ht="12.75">
      <c r="A136" s="241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HN136" s="668"/>
      <c r="HO136" s="668"/>
      <c r="HP136" s="668"/>
      <c r="HQ136" s="668"/>
      <c r="HR136" s="668"/>
      <c r="HS136" s="668"/>
      <c r="HT136" s="668"/>
      <c r="HU136" s="668"/>
      <c r="HV136" s="668"/>
      <c r="HW136" s="668"/>
      <c r="HX136" s="668"/>
      <c r="HY136" s="668"/>
      <c r="HZ136" s="668"/>
      <c r="IA136" s="668"/>
      <c r="IB136" s="668"/>
      <c r="IC136" s="668"/>
      <c r="ID136" s="350"/>
      <c r="IE136" s="350"/>
      <c r="IF136" s="350"/>
      <c r="IG136" s="350"/>
      <c r="IH136" s="350"/>
      <c r="II136" s="639" t="str">
        <f t="shared" si="153"/>
        <v>24</v>
      </c>
      <c r="IJ136" s="640">
        <v>5128722</v>
      </c>
      <c r="IK136" s="644"/>
      <c r="IL136" s="644"/>
      <c r="IM136" s="644"/>
      <c r="IN136" s="644"/>
      <c r="IO136" s="350"/>
      <c r="IP136" s="350"/>
      <c r="IQ136" s="350"/>
      <c r="IR136" s="350"/>
      <c r="IS136" s="350"/>
      <c r="IT136" s="350"/>
      <c r="IU136" s="350"/>
      <c r="IV136" s="350"/>
    </row>
    <row r="137" spans="222:256" ht="12.75">
      <c r="HN137" s="668"/>
      <c r="HO137" s="668"/>
      <c r="HP137" s="668"/>
      <c r="HQ137" s="668"/>
      <c r="HR137" s="668"/>
      <c r="HS137" s="668"/>
      <c r="HT137" s="668"/>
      <c r="HU137" s="668"/>
      <c r="HV137" s="668"/>
      <c r="HW137" s="668"/>
      <c r="HX137" s="668"/>
      <c r="HY137" s="668"/>
      <c r="HZ137" s="668"/>
      <c r="IA137" s="668"/>
      <c r="IB137" s="668"/>
      <c r="IC137" s="668"/>
      <c r="ID137" s="350"/>
      <c r="IE137" s="350"/>
      <c r="IF137" s="350"/>
      <c r="IG137" s="350"/>
      <c r="IH137" s="350"/>
      <c r="II137" s="639" t="str">
        <f t="shared" si="153"/>
        <v>25</v>
      </c>
      <c r="IJ137" s="640">
        <v>5531491</v>
      </c>
      <c r="IK137" s="644"/>
      <c r="IL137" s="644"/>
      <c r="IM137" s="644"/>
      <c r="IN137" s="644"/>
      <c r="IO137" s="350"/>
      <c r="IP137" s="350"/>
      <c r="IQ137" s="350"/>
      <c r="IR137" s="350"/>
      <c r="IS137" s="350"/>
      <c r="IT137" s="350"/>
      <c r="IU137" s="350"/>
      <c r="IV137" s="350"/>
    </row>
    <row r="138" spans="1:256" ht="12.75">
      <c r="A138" s="31" t="s">
        <v>233</v>
      </c>
      <c r="H138" s="93">
        <f>50%</f>
        <v>0.5</v>
      </c>
      <c r="I138" s="93">
        <f>40%</f>
        <v>0.4</v>
      </c>
      <c r="J138" s="93"/>
      <c r="K138" s="94"/>
      <c r="R138" s="92">
        <v>0.04</v>
      </c>
      <c r="S138" s="92">
        <v>0.005</v>
      </c>
      <c r="T138" s="92">
        <v>0.03</v>
      </c>
      <c r="U138" s="92">
        <v>0.01</v>
      </c>
      <c r="V138" s="92">
        <v>0.005</v>
      </c>
      <c r="X138" s="4"/>
      <c r="Y138" s="105"/>
      <c r="Z138" s="106">
        <v>0.08</v>
      </c>
      <c r="AA138" s="107">
        <f>+IF(E1=2003,IO103,IF(E1=2004,IO104,IF(E1=2005,IO105,IF(E1=2006,IO106,IF(E1=2007,IO107,IF(E1=2008,IO108,0))))))</f>
        <v>0.1125</v>
      </c>
      <c r="AB138" s="107">
        <v>0.00522</v>
      </c>
      <c r="AC138" s="93"/>
      <c r="AD138" s="93"/>
      <c r="HN138" s="668"/>
      <c r="HO138" s="668"/>
      <c r="HP138" s="668"/>
      <c r="HQ138" s="668"/>
      <c r="HR138" s="668"/>
      <c r="HS138" s="668"/>
      <c r="HT138" s="668"/>
      <c r="HU138" s="668"/>
      <c r="HV138" s="668"/>
      <c r="HW138" s="668"/>
      <c r="HX138" s="668"/>
      <c r="HY138" s="668"/>
      <c r="HZ138" s="668"/>
      <c r="IA138" s="668"/>
      <c r="IB138" s="668"/>
      <c r="IC138" s="668"/>
      <c r="ID138" s="350"/>
      <c r="IE138" s="350"/>
      <c r="IF138" s="350"/>
      <c r="IG138" s="350"/>
      <c r="IH138" s="350"/>
      <c r="II138" s="349"/>
      <c r="IJ138" s="350"/>
      <c r="IK138" s="350"/>
      <c r="IL138" s="350"/>
      <c r="IM138" s="350"/>
      <c r="IN138" s="350"/>
      <c r="IO138" s="350"/>
      <c r="IP138" s="350"/>
      <c r="IQ138" s="350"/>
      <c r="IR138" s="350"/>
      <c r="IS138" s="350"/>
      <c r="IT138" s="350"/>
      <c r="IU138" s="350"/>
      <c r="IV138" s="350"/>
    </row>
    <row r="139" spans="1:256" ht="25.5" customHeight="1">
      <c r="A139" s="1" t="str">
        <f>+A2</f>
        <v>MINISTERIO DE EDUCACION NACIONAL</v>
      </c>
      <c r="B139"/>
      <c r="C139"/>
      <c r="D139"/>
      <c r="E139" s="32" t="str">
        <f>+$E$2</f>
        <v>ENTIDAD TERRITORIAL:</v>
      </c>
      <c r="G139" s="32" t="str">
        <f>+$G$2</f>
        <v>Palmar del Rio</v>
      </c>
      <c r="H139" s="819" t="str">
        <f>+G5</f>
        <v>ESTA MATRIZ ES UN INSTRUMENTO PARA PROYECTAR COSTOS MÁS NO DEBE SER UTILIZADA PARA LIQUIDAR NÓMINAS</v>
      </c>
      <c r="I139" s="819"/>
      <c r="J139" s="819"/>
      <c r="K139"/>
      <c r="L139"/>
      <c r="M139"/>
      <c r="N139"/>
      <c r="O139"/>
      <c r="P139"/>
      <c r="Q139"/>
      <c r="R139"/>
      <c r="S139"/>
      <c r="T139"/>
      <c r="W139"/>
      <c r="HN139" s="668"/>
      <c r="HO139" s="668"/>
      <c r="HP139" s="668"/>
      <c r="HQ139" s="668"/>
      <c r="HR139" s="668"/>
      <c r="HS139" s="668"/>
      <c r="HT139" s="668"/>
      <c r="HU139" s="668"/>
      <c r="HV139" s="668"/>
      <c r="HW139" s="668"/>
      <c r="HX139" s="668"/>
      <c r="HY139" s="668"/>
      <c r="HZ139" s="668"/>
      <c r="IA139" s="668"/>
      <c r="IB139" s="668"/>
      <c r="IC139" s="668"/>
      <c r="ID139" s="350"/>
      <c r="IE139" s="350"/>
      <c r="IF139" s="350"/>
      <c r="IG139" s="350"/>
      <c r="IH139" s="350"/>
      <c r="II139" s="639"/>
      <c r="IJ139" s="646">
        <f>SUM(IJ113:IJ138)</f>
        <v>72511109</v>
      </c>
      <c r="IK139" s="646">
        <f>1386033+1554144+1643860+1750380+1796281+1879165+1992289+2037979+2116347+2277479+2313908+2387836+2494548+2632711+2688771+2727257+2882184+3126904+3371711+3714119+3767529+4172597+4586915+4951937+5343919</f>
        <v>69596803</v>
      </c>
      <c r="IL139" s="350"/>
      <c r="IM139" s="350"/>
      <c r="IN139" s="350"/>
      <c r="IO139" s="350"/>
      <c r="IP139" s="350"/>
      <c r="IQ139" s="350"/>
      <c r="IR139" s="350"/>
      <c r="IS139" s="350"/>
      <c r="IT139" s="350"/>
      <c r="IU139" s="350"/>
      <c r="IV139" s="350"/>
    </row>
    <row r="140" spans="1:256" ht="16.5" thickBot="1">
      <c r="A140" s="113" t="str">
        <f>+A3</f>
        <v>OFICINA ASESORA DE PLANEACIÓN Y FINANZAS</v>
      </c>
      <c r="F140"/>
      <c r="L140"/>
      <c r="M140"/>
      <c r="N140" s="32" t="str">
        <f>+$E$2</f>
        <v>ENTIDAD TERRITORIAL:</v>
      </c>
      <c r="O140"/>
      <c r="P140" s="32" t="str">
        <f>+$G$2</f>
        <v>Palmar del Rio</v>
      </c>
      <c r="R140" s="114" t="str">
        <f>+D1</f>
        <v>VIGENCIA:</v>
      </c>
      <c r="S140" s="131">
        <f>+E1</f>
        <v>2005</v>
      </c>
      <c r="T140" s="32"/>
      <c r="V140" s="32"/>
      <c r="W140"/>
      <c r="X140" s="4"/>
      <c r="Y140" s="4"/>
      <c r="Z140" s="32" t="str">
        <f>+$E$2</f>
        <v>ENTIDAD TERRITORIAL:</v>
      </c>
      <c r="AA140" s="4"/>
      <c r="AB140" s="32" t="str">
        <f>+$G$2</f>
        <v>Palmar del Rio</v>
      </c>
      <c r="AD140" s="131">
        <f>+E1</f>
        <v>2005</v>
      </c>
      <c r="ID140" s="350"/>
      <c r="IE140" s="350"/>
      <c r="IF140" s="350"/>
      <c r="IG140" s="350"/>
      <c r="IH140" s="350"/>
      <c r="II140" s="349"/>
      <c r="IJ140" s="646"/>
      <c r="IK140" s="350"/>
      <c r="IL140" s="350"/>
      <c r="IM140" s="350"/>
      <c r="IN140" s="350"/>
      <c r="IO140" s="350"/>
      <c r="IP140" s="350"/>
      <c r="IQ140" s="350"/>
      <c r="IR140" s="350"/>
      <c r="IS140" s="350"/>
      <c r="IT140" s="350"/>
      <c r="IU140" s="350"/>
      <c r="IV140" s="350"/>
    </row>
    <row r="141" spans="1:256" ht="23.25">
      <c r="A141" s="408" t="s">
        <v>318</v>
      </c>
      <c r="C141"/>
      <c r="F141" s="822" t="str">
        <f>+F4</f>
        <v>SITUACIÓN ACTUAL</v>
      </c>
      <c r="G141" s="822"/>
      <c r="H141" s="824" t="s">
        <v>190</v>
      </c>
      <c r="I141" s="824"/>
      <c r="J141" s="825"/>
      <c r="K141"/>
      <c r="L141"/>
      <c r="M141"/>
      <c r="N141" s="34" t="str">
        <f>+A141</f>
        <v>SALARIO DE LOS ADMINISTRATIVOS DE LA EDUCACION </v>
      </c>
      <c r="O141"/>
      <c r="P141"/>
      <c r="T141" s="34"/>
      <c r="W141"/>
      <c r="Y141" s="33"/>
      <c r="Z141" s="34" t="str">
        <f>+A141</f>
        <v>SALARIO DE LOS ADMINISTRATIVOS DE LA EDUCACION </v>
      </c>
      <c r="AA141" s="4"/>
      <c r="ID141" s="350"/>
      <c r="IE141" s="350"/>
      <c r="IF141" s="350"/>
      <c r="IG141" s="350"/>
      <c r="IH141" s="350"/>
      <c r="II141" s="639"/>
      <c r="IJ141" s="640">
        <v>1426272</v>
      </c>
      <c r="IK141" s="350"/>
      <c r="IL141" s="350"/>
      <c r="IM141" s="350"/>
      <c r="IN141" s="350"/>
      <c r="IO141" s="350"/>
      <c r="IP141" s="350"/>
      <c r="IQ141" s="350"/>
      <c r="IR141" s="350"/>
      <c r="IS141" s="350"/>
      <c r="IT141" s="350"/>
      <c r="IU141" s="350"/>
      <c r="IV141" s="350"/>
    </row>
    <row r="142" spans="1:256" ht="17.25" thickBot="1">
      <c r="A142" s="409" t="s">
        <v>172</v>
      </c>
      <c r="C142"/>
      <c r="F142"/>
      <c r="H142" s="826"/>
      <c r="I142" s="827"/>
      <c r="J142" s="828"/>
      <c r="K142"/>
      <c r="L142"/>
      <c r="M142"/>
      <c r="N142" s="36" t="str">
        <f>+A142</f>
        <v>FINANCIADOS CON RECURSOS DEL Sistema General de Participaciones</v>
      </c>
      <c r="O142"/>
      <c r="P142"/>
      <c r="Q142" s="37"/>
      <c r="R142" s="37"/>
      <c r="S142" s="38"/>
      <c r="T142" s="36"/>
      <c r="W142"/>
      <c r="Y142" s="39"/>
      <c r="Z142" s="36" t="str">
        <f>+A142</f>
        <v>FINANCIADOS CON RECURSOS DEL Sistema General de Participaciones</v>
      </c>
      <c r="AA142" s="38"/>
      <c r="ID142" s="350"/>
      <c r="IE142" s="350"/>
      <c r="IF142" s="350"/>
      <c r="IG142" s="350"/>
      <c r="IH142" s="350"/>
      <c r="II142" s="639"/>
      <c r="IJ142" s="640">
        <v>1543235</v>
      </c>
      <c r="IK142" s="350"/>
      <c r="IL142" s="350"/>
      <c r="IM142" s="350"/>
      <c r="IN142" s="350"/>
      <c r="IO142" s="350"/>
      <c r="IP142" s="350"/>
      <c r="IQ142" s="350"/>
      <c r="IR142" s="350"/>
      <c r="IS142" s="350"/>
      <c r="IT142" s="350"/>
      <c r="IU142" s="350"/>
      <c r="IV142" s="350"/>
    </row>
    <row r="143" spans="1:256" ht="51.75" thickBot="1">
      <c r="A143" s="136" t="s">
        <v>84</v>
      </c>
      <c r="B143" s="137" t="s">
        <v>85</v>
      </c>
      <c r="C143" s="137" t="s">
        <v>195</v>
      </c>
      <c r="D143" s="138" t="s">
        <v>192</v>
      </c>
      <c r="E143" s="138" t="s">
        <v>191</v>
      </c>
      <c r="F143" s="41" t="s">
        <v>187</v>
      </c>
      <c r="G143" s="41" t="s">
        <v>189</v>
      </c>
      <c r="H143" s="65" t="s">
        <v>104</v>
      </c>
      <c r="I143" s="66" t="s">
        <v>105</v>
      </c>
      <c r="J143" s="66" t="s">
        <v>194</v>
      </c>
      <c r="K143" s="63" t="s">
        <v>231</v>
      </c>
      <c r="L143" s="63" t="s">
        <v>86</v>
      </c>
      <c r="M143" s="64" t="s">
        <v>87</v>
      </c>
      <c r="N143" s="64" t="s">
        <v>88</v>
      </c>
      <c r="O143" s="41" t="s">
        <v>89</v>
      </c>
      <c r="P143" s="42" t="s">
        <v>90</v>
      </c>
      <c r="Q143" s="42" t="s">
        <v>91</v>
      </c>
      <c r="R143" s="41" t="s">
        <v>28</v>
      </c>
      <c r="S143" s="40" t="s">
        <v>92</v>
      </c>
      <c r="T143" s="40" t="s">
        <v>93</v>
      </c>
      <c r="U143" s="41" t="s">
        <v>94</v>
      </c>
      <c r="V143" s="40" t="s">
        <v>95</v>
      </c>
      <c r="W143" s="43" t="s">
        <v>96</v>
      </c>
      <c r="X143" s="64" t="s">
        <v>97</v>
      </c>
      <c r="Y143" s="40" t="s">
        <v>98</v>
      </c>
      <c r="Z143" s="42" t="s">
        <v>99</v>
      </c>
      <c r="AA143" s="42" t="s">
        <v>100</v>
      </c>
      <c r="AB143" s="42" t="s">
        <v>101</v>
      </c>
      <c r="AC143" s="67" t="s">
        <v>102</v>
      </c>
      <c r="AD143" s="68" t="s">
        <v>103</v>
      </c>
      <c r="ID143" s="350"/>
      <c r="IE143" s="350"/>
      <c r="IF143" s="350"/>
      <c r="IG143" s="350"/>
      <c r="IH143" s="350"/>
      <c r="II143" s="639"/>
      <c r="IJ143" s="640">
        <v>1685449</v>
      </c>
      <c r="IK143" s="350"/>
      <c r="IL143" s="350"/>
      <c r="IM143" s="350"/>
      <c r="IN143" s="350"/>
      <c r="IO143" s="350"/>
      <c r="IP143" s="350"/>
      <c r="IQ143" s="350"/>
      <c r="IR143" s="350"/>
      <c r="IS143" s="350"/>
      <c r="IT143" s="350"/>
      <c r="IU143" s="350"/>
      <c r="IV143" s="350"/>
    </row>
    <row r="144" spans="1:256" ht="16.5" thickTop="1">
      <c r="A144" s="134"/>
      <c r="B144" s="135"/>
      <c r="C144" s="650">
        <f>+E1</f>
        <v>2005</v>
      </c>
      <c r="D144" s="654"/>
      <c r="E144" s="654"/>
      <c r="F144" s="656"/>
      <c r="G144" s="656"/>
      <c r="H144" s="70"/>
      <c r="I144" s="69"/>
      <c r="J144" s="658"/>
      <c r="K144" s="660"/>
      <c r="L144" s="660"/>
      <c r="M144" s="660"/>
      <c r="N144" s="661"/>
      <c r="O144" s="734"/>
      <c r="P144" s="570"/>
      <c r="Q144" s="664"/>
      <c r="R144" s="661"/>
      <c r="S144" s="660"/>
      <c r="T144" s="660"/>
      <c r="U144" s="660"/>
      <c r="V144" s="660"/>
      <c r="W144" s="665"/>
      <c r="X144" s="665"/>
      <c r="Y144" s="665"/>
      <c r="Z144" s="665"/>
      <c r="AA144" s="665"/>
      <c r="AB144" s="665"/>
      <c r="AC144" s="665"/>
      <c r="AD144" s="667"/>
      <c r="AO144" s="45"/>
      <c r="ID144" s="350"/>
      <c r="IE144" s="350"/>
      <c r="IF144" s="350"/>
      <c r="IG144" s="350"/>
      <c r="IH144" s="350"/>
      <c r="II144" s="639"/>
      <c r="IJ144" s="640">
        <v>1920805</v>
      </c>
      <c r="IK144" s="350"/>
      <c r="IL144" s="350"/>
      <c r="IM144" s="350"/>
      <c r="IN144" s="350"/>
      <c r="IO144" s="350"/>
      <c r="IP144" s="350"/>
      <c r="IQ144" s="350"/>
      <c r="IR144" s="350"/>
      <c r="IS144" s="350"/>
      <c r="IT144" s="350"/>
      <c r="IU144" s="350"/>
      <c r="IV144" s="350"/>
    </row>
    <row r="145" spans="1:256" ht="15.75">
      <c r="A145" s="648" t="s">
        <v>3</v>
      </c>
      <c r="B145" s="133"/>
      <c r="C145" s="651">
        <v>381500</v>
      </c>
      <c r="D145" s="655">
        <f aca="true" t="shared" si="157" ref="D145:D169">+B145*C145*$IG$114</f>
        <v>0</v>
      </c>
      <c r="E145" s="655"/>
      <c r="F145" s="655">
        <f aca="true" t="shared" si="158" ref="F145:F184">+IF($E$1=2003,IF(C145&lt;=$IG$116,$IG$117,0),IF($E$1=2004,IF(C145&lt;=$IL$116,$IL$117,0),IF($E$1=2005,IF(C145&lt;=$IP$116,$IP$117,0),0)))*B145*$IP$114</f>
        <v>0</v>
      </c>
      <c r="G145" s="657">
        <f aca="true" t="shared" si="159" ref="G145:G184">+IF($E$1=2003,IF(C145&lt;=$IG$118,$IG$119,0),IF($E$1=2004,IF(C145&lt;=$IL$118,$IL$119,0),IF($E$1=2005,IF(C145&lt;=$IP$118,$IP$119,0),0)))*B145*$IP$114</f>
        <v>0</v>
      </c>
      <c r="H145" s="243"/>
      <c r="I145" s="244"/>
      <c r="J145" s="659">
        <f aca="true" t="shared" si="160" ref="J145:J184">+IF(B145&lt;(H145+I145),"inconsist",H145*C145*$H$138*$IP$114+I145*C145*$I$138*$IP$114)</f>
        <v>0</v>
      </c>
      <c r="K145" s="656">
        <f aca="true" t="shared" si="161" ref="K145:K184">IF($E$1=2003,IF(C145&lt;=$IG$120,B145*(C145+E145)*$IH$120,B145*(C145+E145)*$IH$121),IF($E$1=2004,IF(C145&lt;=$IL$120,(C145+E145)*B145*$IM$120,(C145+E145)*B145*$IM$121),IF($E$1=2005,IF(C145&lt;=$IP$120,(C145+E145)*B145*$IQ$120,(C145+E145)*B145*$IQ$121),0)))</f>
        <v>0</v>
      </c>
      <c r="L145" s="656">
        <f>((SUM(D145:G145)+(K145))/$IQ$114)</f>
        <v>0</v>
      </c>
      <c r="M145" s="656">
        <f>((SUM(D145:G145)+SUM(K145:L145))/$IQ$114)</f>
        <v>0</v>
      </c>
      <c r="N145" s="662">
        <f>(SUM(D145:G145)+SUM(K145:M145)/$IP$114)</f>
        <v>0</v>
      </c>
      <c r="O145" s="663"/>
      <c r="P145" s="656">
        <f>+B145*C145*$IL$121</f>
        <v>0</v>
      </c>
      <c r="Q145" s="664">
        <f>SUM(D145:G145)+SUM(J145:P145)</f>
        <v>0</v>
      </c>
      <c r="R145" s="656">
        <f aca="true" t="shared" si="162" ref="R145:R184">(SUM(D145:G145)+SUM(K145:L145))*$R$138</f>
        <v>0</v>
      </c>
      <c r="S145" s="656">
        <f aca="true" t="shared" si="163" ref="S145:S184">(SUM(D145:G145)+SUM(K145:L145))*$S$138</f>
        <v>0</v>
      </c>
      <c r="T145" s="656">
        <f aca="true" t="shared" si="164" ref="T145:T184">(SUM(D145:G145)+SUM(K145:L145))*$T$138</f>
        <v>0</v>
      </c>
      <c r="U145" s="656">
        <f aca="true" t="shared" si="165" ref="U145:U184">(SUM(D145:G145)+SUM(K145:L145))*$U$138</f>
        <v>0</v>
      </c>
      <c r="V145" s="656">
        <f aca="true" t="shared" si="166" ref="V145:V184">(SUM(D145:G145)+SUM(K145:L145))*$V$138</f>
        <v>0</v>
      </c>
      <c r="W145" s="666">
        <f aca="true" t="shared" si="167" ref="W145:W169">SUM(R145:V145)</f>
        <v>0</v>
      </c>
      <c r="X145" s="666">
        <f aca="true" t="shared" si="168" ref="X145:X184">IF($E$1=2003,IF(C145&lt;=$IH$115,IG$122,0),IF($E$1=2004,IF(C145&lt;=$IM$115,IL$122,0),IF($E$1=2005,IF(C145&lt;=$IQ$115,IP$122,0),0)))*B145</f>
        <v>0</v>
      </c>
      <c r="Y145" s="666">
        <f>(SUM(D145:G145)+SUM(K145:N145))*$S$1</f>
        <v>0</v>
      </c>
      <c r="Z145" s="666">
        <f aca="true" t="shared" si="169" ref="Z145:Z184">(SUM(D145:E145)+K145)*$Z$138</f>
        <v>0</v>
      </c>
      <c r="AA145" s="666">
        <f>((SUM(D145:E145)+K145))*$T$1</f>
        <v>0</v>
      </c>
      <c r="AB145" s="666">
        <f aca="true" t="shared" si="170" ref="AB145:AB184">(SUM(D145:E145)+K145)*$AB$138</f>
        <v>0</v>
      </c>
      <c r="AC145" s="666">
        <f>SUM(Y145:AB145)</f>
        <v>0</v>
      </c>
      <c r="AD145" s="666">
        <f>+Q145+W145+X145+AC145</f>
        <v>0</v>
      </c>
      <c r="ID145" s="350"/>
      <c r="IE145" s="350"/>
      <c r="IF145" s="350"/>
      <c r="IG145" s="350"/>
      <c r="IH145" s="350"/>
      <c r="II145" s="639"/>
      <c r="IJ145" s="640">
        <v>1970681</v>
      </c>
      <c r="IK145" s="350"/>
      <c r="IL145" s="350"/>
      <c r="IM145" s="350"/>
      <c r="IN145" s="350"/>
      <c r="IO145" s="350"/>
      <c r="IP145" s="350"/>
      <c r="IQ145" s="350"/>
      <c r="IR145" s="350"/>
      <c r="IS145" s="350"/>
      <c r="IT145" s="350"/>
      <c r="IU145" s="350"/>
      <c r="IV145" s="350"/>
    </row>
    <row r="146" spans="1:256" ht="15.75">
      <c r="A146" s="648" t="s">
        <v>16</v>
      </c>
      <c r="B146" s="44"/>
      <c r="C146" s="651">
        <v>417541.57</v>
      </c>
      <c r="D146" s="655">
        <f t="shared" si="157"/>
        <v>0</v>
      </c>
      <c r="E146" s="655"/>
      <c r="F146" s="655">
        <f t="shared" si="158"/>
        <v>0</v>
      </c>
      <c r="G146" s="657">
        <f t="shared" si="159"/>
        <v>0</v>
      </c>
      <c r="H146" s="243"/>
      <c r="I146" s="244"/>
      <c r="J146" s="659">
        <f t="shared" si="160"/>
        <v>0</v>
      </c>
      <c r="K146" s="656">
        <f t="shared" si="161"/>
        <v>0</v>
      </c>
      <c r="L146" s="656">
        <f aca="true" t="shared" si="171" ref="L146:L169">((SUM(D146:G146)+(K146))/$IQ$114)</f>
        <v>0</v>
      </c>
      <c r="M146" s="656">
        <f aca="true" t="shared" si="172" ref="M146:M169">((SUM(D146:G146)+SUM(K146:L146))/$IQ$114)</f>
        <v>0</v>
      </c>
      <c r="N146" s="662">
        <f>((SUM(D146:G146)+SUM(K146:M146))/$IP$114)</f>
        <v>0</v>
      </c>
      <c r="O146" s="663"/>
      <c r="P146" s="656">
        <f aca="true" t="shared" si="173" ref="P146:P169">+B146*C146*$IL$121</f>
        <v>0</v>
      </c>
      <c r="Q146" s="664">
        <f aca="true" t="shared" si="174" ref="Q146:Q169">SUM(D146:G146)+SUM(J146:P146)</f>
        <v>0</v>
      </c>
      <c r="R146" s="656">
        <f t="shared" si="162"/>
        <v>0</v>
      </c>
      <c r="S146" s="656">
        <f t="shared" si="163"/>
        <v>0</v>
      </c>
      <c r="T146" s="656">
        <f t="shared" si="164"/>
        <v>0</v>
      </c>
      <c r="U146" s="656">
        <f t="shared" si="165"/>
        <v>0</v>
      </c>
      <c r="V146" s="656">
        <f t="shared" si="166"/>
        <v>0</v>
      </c>
      <c r="W146" s="666">
        <f t="shared" si="167"/>
        <v>0</v>
      </c>
      <c r="X146" s="666">
        <f t="shared" si="168"/>
        <v>0</v>
      </c>
      <c r="Y146" s="666">
        <f aca="true" t="shared" si="175" ref="Y146:Y209">(SUM(D146:G146)+SUM(K146:N146))*$S$1</f>
        <v>0</v>
      </c>
      <c r="Z146" s="666">
        <f t="shared" si="169"/>
        <v>0</v>
      </c>
      <c r="AA146" s="666">
        <f aca="true" t="shared" si="176" ref="AA146:AA184">((SUM(D146:E146)+K146))*$AA$138</f>
        <v>0</v>
      </c>
      <c r="AB146" s="666">
        <f t="shared" si="170"/>
        <v>0</v>
      </c>
      <c r="AC146" s="666">
        <f aca="true" t="shared" si="177" ref="AC146:AC169">SUM(Y146:AB146)</f>
        <v>0</v>
      </c>
      <c r="AD146" s="666">
        <f aca="true" t="shared" si="178" ref="AD146:AD169">+Q146+W146+X146+AC146</f>
        <v>0</v>
      </c>
      <c r="ID146" s="350"/>
      <c r="IE146" s="350"/>
      <c r="IF146" s="350"/>
      <c r="IG146" s="350"/>
      <c r="IH146" s="350"/>
      <c r="II146" s="639"/>
      <c r="IJ146" s="640">
        <v>2233524</v>
      </c>
      <c r="IK146" s="350"/>
      <c r="IL146" s="350"/>
      <c r="IM146" s="350"/>
      <c r="IN146" s="350"/>
      <c r="IO146" s="350"/>
      <c r="IP146" s="350"/>
      <c r="IQ146" s="350"/>
      <c r="IR146" s="350"/>
      <c r="IS146" s="350"/>
      <c r="IT146" s="350"/>
      <c r="IU146" s="350"/>
      <c r="IV146" s="350"/>
    </row>
    <row r="147" spans="1:256" ht="15.75">
      <c r="A147" s="648" t="s">
        <v>5</v>
      </c>
      <c r="B147" s="44"/>
      <c r="C147" s="651">
        <v>456670</v>
      </c>
      <c r="D147" s="655">
        <f t="shared" si="157"/>
        <v>0</v>
      </c>
      <c r="E147" s="655"/>
      <c r="F147" s="655">
        <f t="shared" si="158"/>
        <v>0</v>
      </c>
      <c r="G147" s="657">
        <f t="shared" si="159"/>
        <v>0</v>
      </c>
      <c r="H147" s="243"/>
      <c r="I147" s="244"/>
      <c r="J147" s="659">
        <f t="shared" si="160"/>
        <v>0</v>
      </c>
      <c r="K147" s="656">
        <f t="shared" si="161"/>
        <v>0</v>
      </c>
      <c r="L147" s="656">
        <f t="shared" si="171"/>
        <v>0</v>
      </c>
      <c r="M147" s="656">
        <f t="shared" si="172"/>
        <v>0</v>
      </c>
      <c r="N147" s="662">
        <f aca="true" t="shared" si="179" ref="N147:N169">((SUM(D147:G147)+SUM(K147:M147))/$IP$114)</f>
        <v>0</v>
      </c>
      <c r="O147" s="663"/>
      <c r="P147" s="656">
        <f t="shared" si="173"/>
        <v>0</v>
      </c>
      <c r="Q147" s="664">
        <f t="shared" si="174"/>
        <v>0</v>
      </c>
      <c r="R147" s="656">
        <f t="shared" si="162"/>
        <v>0</v>
      </c>
      <c r="S147" s="656">
        <f t="shared" si="163"/>
        <v>0</v>
      </c>
      <c r="T147" s="656">
        <f t="shared" si="164"/>
        <v>0</v>
      </c>
      <c r="U147" s="656">
        <f t="shared" si="165"/>
        <v>0</v>
      </c>
      <c r="V147" s="656">
        <f t="shared" si="166"/>
        <v>0</v>
      </c>
      <c r="W147" s="666">
        <f t="shared" si="167"/>
        <v>0</v>
      </c>
      <c r="X147" s="666">
        <f t="shared" si="168"/>
        <v>0</v>
      </c>
      <c r="Y147" s="666">
        <f t="shared" si="175"/>
        <v>0</v>
      </c>
      <c r="Z147" s="666">
        <f t="shared" si="169"/>
        <v>0</v>
      </c>
      <c r="AA147" s="666">
        <f t="shared" si="176"/>
        <v>0</v>
      </c>
      <c r="AB147" s="666">
        <f t="shared" si="170"/>
        <v>0</v>
      </c>
      <c r="AC147" s="666">
        <f t="shared" si="177"/>
        <v>0</v>
      </c>
      <c r="AD147" s="666">
        <f t="shared" si="178"/>
        <v>0</v>
      </c>
      <c r="ID147" s="350"/>
      <c r="IE147" s="350"/>
      <c r="IF147" s="350"/>
      <c r="IG147" s="350"/>
      <c r="IH147" s="350"/>
      <c r="II147" s="639"/>
      <c r="IJ147" s="640">
        <v>2495528</v>
      </c>
      <c r="IK147" s="350"/>
      <c r="IL147" s="350"/>
      <c r="IM147" s="350"/>
      <c r="IN147" s="350"/>
      <c r="IO147" s="350"/>
      <c r="IP147" s="350"/>
      <c r="IQ147" s="350"/>
      <c r="IR147" s="350"/>
      <c r="IS147" s="350"/>
      <c r="IT147" s="350"/>
      <c r="IU147" s="350"/>
      <c r="IV147" s="350"/>
    </row>
    <row r="148" spans="1:256" ht="15.75">
      <c r="A148" s="648" t="s">
        <v>19</v>
      </c>
      <c r="B148" s="44"/>
      <c r="C148" s="651">
        <v>499816</v>
      </c>
      <c r="D148" s="655">
        <f t="shared" si="157"/>
        <v>0</v>
      </c>
      <c r="E148" s="655"/>
      <c r="F148" s="655">
        <f t="shared" si="158"/>
        <v>0</v>
      </c>
      <c r="G148" s="657">
        <f t="shared" si="159"/>
        <v>0</v>
      </c>
      <c r="H148" s="243"/>
      <c r="I148" s="244"/>
      <c r="J148" s="659">
        <f t="shared" si="160"/>
        <v>0</v>
      </c>
      <c r="K148" s="656">
        <f t="shared" si="161"/>
        <v>0</v>
      </c>
      <c r="L148" s="656">
        <f t="shared" si="171"/>
        <v>0</v>
      </c>
      <c r="M148" s="656">
        <f t="shared" si="172"/>
        <v>0</v>
      </c>
      <c r="N148" s="662">
        <f t="shared" si="179"/>
        <v>0</v>
      </c>
      <c r="O148" s="663"/>
      <c r="P148" s="656">
        <f t="shared" si="173"/>
        <v>0</v>
      </c>
      <c r="Q148" s="664">
        <f t="shared" si="174"/>
        <v>0</v>
      </c>
      <c r="R148" s="656">
        <f t="shared" si="162"/>
        <v>0</v>
      </c>
      <c r="S148" s="656">
        <f t="shared" si="163"/>
        <v>0</v>
      </c>
      <c r="T148" s="656">
        <f t="shared" si="164"/>
        <v>0</v>
      </c>
      <c r="U148" s="656">
        <f t="shared" si="165"/>
        <v>0</v>
      </c>
      <c r="V148" s="656">
        <f t="shared" si="166"/>
        <v>0</v>
      </c>
      <c r="W148" s="666">
        <f t="shared" si="167"/>
        <v>0</v>
      </c>
      <c r="X148" s="666">
        <f t="shared" si="168"/>
        <v>0</v>
      </c>
      <c r="Y148" s="666">
        <f t="shared" si="175"/>
        <v>0</v>
      </c>
      <c r="Z148" s="666">
        <f t="shared" si="169"/>
        <v>0</v>
      </c>
      <c r="AA148" s="666">
        <f t="shared" si="176"/>
        <v>0</v>
      </c>
      <c r="AB148" s="666">
        <f t="shared" si="170"/>
        <v>0</v>
      </c>
      <c r="AC148" s="666">
        <f t="shared" si="177"/>
        <v>0</v>
      </c>
      <c r="AD148" s="666">
        <f t="shared" si="178"/>
        <v>0</v>
      </c>
      <c r="ID148" s="350"/>
      <c r="IE148" s="350"/>
      <c r="IF148" s="350"/>
      <c r="IG148" s="350"/>
      <c r="IH148" s="350"/>
      <c r="II148" s="639"/>
      <c r="IJ148" s="640">
        <v>2733095</v>
      </c>
      <c r="IK148" s="350"/>
      <c r="IL148" s="350"/>
      <c r="IM148" s="350"/>
      <c r="IN148" s="350"/>
      <c r="IO148" s="350"/>
      <c r="IP148" s="350"/>
      <c r="IQ148" s="350"/>
      <c r="IR148" s="350"/>
      <c r="IS148" s="350"/>
      <c r="IT148" s="350"/>
      <c r="IU148" s="350"/>
      <c r="IV148" s="350"/>
    </row>
    <row r="149" spans="1:256" ht="15.75">
      <c r="A149" s="648" t="s">
        <v>112</v>
      </c>
      <c r="B149" s="44"/>
      <c r="C149" s="651">
        <v>529592</v>
      </c>
      <c r="D149" s="655">
        <f t="shared" si="157"/>
        <v>0</v>
      </c>
      <c r="E149" s="655"/>
      <c r="F149" s="655">
        <f t="shared" si="158"/>
        <v>0</v>
      </c>
      <c r="G149" s="657">
        <f t="shared" si="159"/>
        <v>0</v>
      </c>
      <c r="H149" s="243"/>
      <c r="I149" s="244"/>
      <c r="J149" s="659">
        <f t="shared" si="160"/>
        <v>0</v>
      </c>
      <c r="K149" s="656">
        <f t="shared" si="161"/>
        <v>0</v>
      </c>
      <c r="L149" s="656">
        <f t="shared" si="171"/>
        <v>0</v>
      </c>
      <c r="M149" s="656">
        <f t="shared" si="172"/>
        <v>0</v>
      </c>
      <c r="N149" s="662">
        <f t="shared" si="179"/>
        <v>0</v>
      </c>
      <c r="O149" s="663"/>
      <c r="P149" s="656">
        <f t="shared" si="173"/>
        <v>0</v>
      </c>
      <c r="Q149" s="664">
        <f t="shared" si="174"/>
        <v>0</v>
      </c>
      <c r="R149" s="656">
        <f t="shared" si="162"/>
        <v>0</v>
      </c>
      <c r="S149" s="656">
        <f t="shared" si="163"/>
        <v>0</v>
      </c>
      <c r="T149" s="656">
        <f t="shared" si="164"/>
        <v>0</v>
      </c>
      <c r="U149" s="656">
        <f t="shared" si="165"/>
        <v>0</v>
      </c>
      <c r="V149" s="656">
        <f t="shared" si="166"/>
        <v>0</v>
      </c>
      <c r="W149" s="666">
        <f t="shared" si="167"/>
        <v>0</v>
      </c>
      <c r="X149" s="666">
        <f t="shared" si="168"/>
        <v>0</v>
      </c>
      <c r="Y149" s="666">
        <f t="shared" si="175"/>
        <v>0</v>
      </c>
      <c r="Z149" s="666">
        <f t="shared" si="169"/>
        <v>0</v>
      </c>
      <c r="AA149" s="666">
        <f t="shared" si="176"/>
        <v>0</v>
      </c>
      <c r="AB149" s="666">
        <f t="shared" si="170"/>
        <v>0</v>
      </c>
      <c r="AC149" s="666">
        <f t="shared" si="177"/>
        <v>0</v>
      </c>
      <c r="AD149" s="666">
        <f t="shared" si="178"/>
        <v>0</v>
      </c>
      <c r="ID149" s="350"/>
      <c r="IE149" s="350"/>
      <c r="IF149" s="350"/>
      <c r="IG149" s="350"/>
      <c r="IH149" s="350"/>
      <c r="II149" s="639"/>
      <c r="IJ149" s="640">
        <v>2874222</v>
      </c>
      <c r="IK149" s="350"/>
      <c r="IL149" s="350"/>
      <c r="IM149" s="350"/>
      <c r="IN149" s="350"/>
      <c r="IO149" s="350"/>
      <c r="IP149" s="350"/>
      <c r="IQ149" s="350"/>
      <c r="IR149" s="350"/>
      <c r="IS149" s="350"/>
      <c r="IT149" s="350"/>
      <c r="IU149" s="350"/>
      <c r="IV149" s="350"/>
    </row>
    <row r="150" spans="1:256" ht="15.75">
      <c r="A150" s="648" t="s">
        <v>114</v>
      </c>
      <c r="B150" s="44"/>
      <c r="C150" s="651">
        <v>563377</v>
      </c>
      <c r="D150" s="655">
        <f t="shared" si="157"/>
        <v>0</v>
      </c>
      <c r="E150" s="655"/>
      <c r="F150" s="655">
        <f t="shared" si="158"/>
        <v>0</v>
      </c>
      <c r="G150" s="657">
        <f t="shared" si="159"/>
        <v>0</v>
      </c>
      <c r="H150" s="243"/>
      <c r="I150" s="244"/>
      <c r="J150" s="659">
        <f t="shared" si="160"/>
        <v>0</v>
      </c>
      <c r="K150" s="656">
        <f t="shared" si="161"/>
        <v>0</v>
      </c>
      <c r="L150" s="656">
        <f t="shared" si="171"/>
        <v>0</v>
      </c>
      <c r="M150" s="656">
        <f t="shared" si="172"/>
        <v>0</v>
      </c>
      <c r="N150" s="662">
        <f t="shared" si="179"/>
        <v>0</v>
      </c>
      <c r="O150" s="663"/>
      <c r="P150" s="656">
        <f t="shared" si="173"/>
        <v>0</v>
      </c>
      <c r="Q150" s="664">
        <f t="shared" si="174"/>
        <v>0</v>
      </c>
      <c r="R150" s="656">
        <f t="shared" si="162"/>
        <v>0</v>
      </c>
      <c r="S150" s="656">
        <f t="shared" si="163"/>
        <v>0</v>
      </c>
      <c r="T150" s="656">
        <f t="shared" si="164"/>
        <v>0</v>
      </c>
      <c r="U150" s="656">
        <f t="shared" si="165"/>
        <v>0</v>
      </c>
      <c r="V150" s="656">
        <f t="shared" si="166"/>
        <v>0</v>
      </c>
      <c r="W150" s="666">
        <f t="shared" si="167"/>
        <v>0</v>
      </c>
      <c r="X150" s="666">
        <f t="shared" si="168"/>
        <v>0</v>
      </c>
      <c r="Y150" s="666">
        <f t="shared" si="175"/>
        <v>0</v>
      </c>
      <c r="Z150" s="666">
        <f t="shared" si="169"/>
        <v>0</v>
      </c>
      <c r="AA150" s="666">
        <f t="shared" si="176"/>
        <v>0</v>
      </c>
      <c r="AB150" s="666">
        <f t="shared" si="170"/>
        <v>0</v>
      </c>
      <c r="AC150" s="666">
        <f t="shared" si="177"/>
        <v>0</v>
      </c>
      <c r="AD150" s="666">
        <f t="shared" si="178"/>
        <v>0</v>
      </c>
      <c r="ID150" s="350"/>
      <c r="IE150" s="350"/>
      <c r="IF150" s="350"/>
      <c r="IG150" s="350"/>
      <c r="IH150" s="350"/>
      <c r="II150" s="639"/>
      <c r="IJ150" s="640">
        <v>2989685</v>
      </c>
      <c r="IK150" s="350"/>
      <c r="IL150" s="350"/>
      <c r="IM150" s="350"/>
      <c r="IN150" s="350"/>
      <c r="IO150" s="350"/>
      <c r="IP150" s="350"/>
      <c r="IQ150" s="350"/>
      <c r="IR150" s="350"/>
      <c r="IS150" s="350"/>
      <c r="IT150" s="350"/>
      <c r="IU150" s="350"/>
      <c r="IV150" s="350"/>
    </row>
    <row r="151" spans="1:256" ht="15.75">
      <c r="A151" s="648" t="s">
        <v>116</v>
      </c>
      <c r="B151" s="44"/>
      <c r="C151" s="651">
        <v>619217</v>
      </c>
      <c r="D151" s="655">
        <f t="shared" si="157"/>
        <v>0</v>
      </c>
      <c r="E151" s="655"/>
      <c r="F151" s="655">
        <f t="shared" si="158"/>
        <v>0</v>
      </c>
      <c r="G151" s="657">
        <f t="shared" si="159"/>
        <v>0</v>
      </c>
      <c r="H151" s="243"/>
      <c r="I151" s="244"/>
      <c r="J151" s="659">
        <f t="shared" si="160"/>
        <v>0</v>
      </c>
      <c r="K151" s="656">
        <f t="shared" si="161"/>
        <v>0</v>
      </c>
      <c r="L151" s="656">
        <f t="shared" si="171"/>
        <v>0</v>
      </c>
      <c r="M151" s="656">
        <f t="shared" si="172"/>
        <v>0</v>
      </c>
      <c r="N151" s="662">
        <f t="shared" si="179"/>
        <v>0</v>
      </c>
      <c r="O151" s="663"/>
      <c r="P151" s="656">
        <f t="shared" si="173"/>
        <v>0</v>
      </c>
      <c r="Q151" s="664">
        <f t="shared" si="174"/>
        <v>0</v>
      </c>
      <c r="R151" s="656">
        <f t="shared" si="162"/>
        <v>0</v>
      </c>
      <c r="S151" s="656">
        <f t="shared" si="163"/>
        <v>0</v>
      </c>
      <c r="T151" s="656">
        <f t="shared" si="164"/>
        <v>0</v>
      </c>
      <c r="U151" s="656">
        <f t="shared" si="165"/>
        <v>0</v>
      </c>
      <c r="V151" s="656">
        <f t="shared" si="166"/>
        <v>0</v>
      </c>
      <c r="W151" s="666">
        <f t="shared" si="167"/>
        <v>0</v>
      </c>
      <c r="X151" s="666">
        <f t="shared" si="168"/>
        <v>0</v>
      </c>
      <c r="Y151" s="666">
        <f t="shared" si="175"/>
        <v>0</v>
      </c>
      <c r="Z151" s="666">
        <f t="shared" si="169"/>
        <v>0</v>
      </c>
      <c r="AA151" s="666">
        <f t="shared" si="176"/>
        <v>0</v>
      </c>
      <c r="AB151" s="666">
        <f t="shared" si="170"/>
        <v>0</v>
      </c>
      <c r="AC151" s="666">
        <f t="shared" si="177"/>
        <v>0</v>
      </c>
      <c r="AD151" s="666">
        <f t="shared" si="178"/>
        <v>0</v>
      </c>
      <c r="ID151" s="350"/>
      <c r="IE151" s="350"/>
      <c r="IF151" s="350"/>
      <c r="IG151" s="350"/>
      <c r="IH151" s="350"/>
      <c r="II151" s="639"/>
      <c r="IJ151" s="640">
        <v>3145065</v>
      </c>
      <c r="IK151" s="350"/>
      <c r="IL151" s="350"/>
      <c r="IM151" s="350"/>
      <c r="IN151" s="350"/>
      <c r="IO151" s="350"/>
      <c r="IP151" s="350"/>
      <c r="IQ151" s="350"/>
      <c r="IR151" s="350"/>
      <c r="IS151" s="350"/>
      <c r="IT151" s="350"/>
      <c r="IU151" s="350"/>
      <c r="IV151" s="350"/>
    </row>
    <row r="152" spans="1:256" ht="15.75">
      <c r="A152" s="648" t="s">
        <v>118</v>
      </c>
      <c r="B152" s="44"/>
      <c r="C152" s="651">
        <v>668373</v>
      </c>
      <c r="D152" s="655">
        <f t="shared" si="157"/>
        <v>0</v>
      </c>
      <c r="E152" s="655"/>
      <c r="F152" s="655">
        <f t="shared" si="158"/>
        <v>0</v>
      </c>
      <c r="G152" s="657">
        <f t="shared" si="159"/>
        <v>0</v>
      </c>
      <c r="H152" s="243"/>
      <c r="I152" s="244"/>
      <c r="J152" s="659">
        <f t="shared" si="160"/>
        <v>0</v>
      </c>
      <c r="K152" s="656">
        <f t="shared" si="161"/>
        <v>0</v>
      </c>
      <c r="L152" s="656">
        <f t="shared" si="171"/>
        <v>0</v>
      </c>
      <c r="M152" s="656">
        <f t="shared" si="172"/>
        <v>0</v>
      </c>
      <c r="N152" s="662">
        <f t="shared" si="179"/>
        <v>0</v>
      </c>
      <c r="O152" s="663"/>
      <c r="P152" s="656">
        <f t="shared" si="173"/>
        <v>0</v>
      </c>
      <c r="Q152" s="664">
        <f t="shared" si="174"/>
        <v>0</v>
      </c>
      <c r="R152" s="656">
        <f t="shared" si="162"/>
        <v>0</v>
      </c>
      <c r="S152" s="656">
        <f t="shared" si="163"/>
        <v>0</v>
      </c>
      <c r="T152" s="656">
        <f t="shared" si="164"/>
        <v>0</v>
      </c>
      <c r="U152" s="656">
        <f t="shared" si="165"/>
        <v>0</v>
      </c>
      <c r="V152" s="656">
        <f t="shared" si="166"/>
        <v>0</v>
      </c>
      <c r="W152" s="666">
        <f t="shared" si="167"/>
        <v>0</v>
      </c>
      <c r="X152" s="666">
        <f t="shared" si="168"/>
        <v>0</v>
      </c>
      <c r="Y152" s="666">
        <f t="shared" si="175"/>
        <v>0</v>
      </c>
      <c r="Z152" s="666">
        <f t="shared" si="169"/>
        <v>0</v>
      </c>
      <c r="AA152" s="666">
        <f t="shared" si="176"/>
        <v>0</v>
      </c>
      <c r="AB152" s="666">
        <f t="shared" si="170"/>
        <v>0</v>
      </c>
      <c r="AC152" s="666">
        <f t="shared" si="177"/>
        <v>0</v>
      </c>
      <c r="AD152" s="666">
        <f t="shared" si="178"/>
        <v>0</v>
      </c>
      <c r="ID152" s="350"/>
      <c r="IE152" s="350"/>
      <c r="IF152" s="350"/>
      <c r="IG152" s="350"/>
      <c r="IH152" s="350"/>
      <c r="II152" s="350"/>
      <c r="IJ152" s="350"/>
      <c r="IK152" s="350"/>
      <c r="IL152" s="350"/>
      <c r="IM152" s="350"/>
      <c r="IN152" s="350"/>
      <c r="IO152" s="350"/>
      <c r="IP152" s="350"/>
      <c r="IQ152" s="350"/>
      <c r="IR152" s="350"/>
      <c r="IS152" s="350"/>
      <c r="IT152" s="350"/>
      <c r="IU152" s="350"/>
      <c r="IV152" s="350"/>
    </row>
    <row r="153" spans="1:256" ht="15.75">
      <c r="A153" s="648" t="s">
        <v>119</v>
      </c>
      <c r="B153" s="44"/>
      <c r="C153" s="651">
        <v>678066</v>
      </c>
      <c r="D153" s="655">
        <f t="shared" si="157"/>
        <v>0</v>
      </c>
      <c r="E153" s="655"/>
      <c r="F153" s="655">
        <f t="shared" si="158"/>
        <v>0</v>
      </c>
      <c r="G153" s="657">
        <f t="shared" si="159"/>
        <v>0</v>
      </c>
      <c r="H153" s="243"/>
      <c r="I153" s="244"/>
      <c r="J153" s="659">
        <f t="shared" si="160"/>
        <v>0</v>
      </c>
      <c r="K153" s="656">
        <f t="shared" si="161"/>
        <v>0</v>
      </c>
      <c r="L153" s="656">
        <f t="shared" si="171"/>
        <v>0</v>
      </c>
      <c r="M153" s="656">
        <f t="shared" si="172"/>
        <v>0</v>
      </c>
      <c r="N153" s="662">
        <f t="shared" si="179"/>
        <v>0</v>
      </c>
      <c r="O153" s="663"/>
      <c r="P153" s="656">
        <f t="shared" si="173"/>
        <v>0</v>
      </c>
      <c r="Q153" s="664">
        <f t="shared" si="174"/>
        <v>0</v>
      </c>
      <c r="R153" s="656">
        <f t="shared" si="162"/>
        <v>0</v>
      </c>
      <c r="S153" s="656">
        <f t="shared" si="163"/>
        <v>0</v>
      </c>
      <c r="T153" s="656">
        <f t="shared" si="164"/>
        <v>0</v>
      </c>
      <c r="U153" s="656">
        <f t="shared" si="165"/>
        <v>0</v>
      </c>
      <c r="V153" s="656">
        <f t="shared" si="166"/>
        <v>0</v>
      </c>
      <c r="W153" s="666">
        <f t="shared" si="167"/>
        <v>0</v>
      </c>
      <c r="X153" s="666">
        <f t="shared" si="168"/>
        <v>0</v>
      </c>
      <c r="Y153" s="666">
        <f t="shared" si="175"/>
        <v>0</v>
      </c>
      <c r="Z153" s="666">
        <f t="shared" si="169"/>
        <v>0</v>
      </c>
      <c r="AA153" s="666">
        <f t="shared" si="176"/>
        <v>0</v>
      </c>
      <c r="AB153" s="666">
        <f t="shared" si="170"/>
        <v>0</v>
      </c>
      <c r="AC153" s="666">
        <f t="shared" si="177"/>
        <v>0</v>
      </c>
      <c r="AD153" s="666">
        <f t="shared" si="178"/>
        <v>0</v>
      </c>
      <c r="ID153" s="350"/>
      <c r="IE153" s="350"/>
      <c r="IF153" s="350"/>
      <c r="IG153" s="350"/>
      <c r="IH153" s="350"/>
      <c r="II153" s="350"/>
      <c r="IJ153" s="350"/>
      <c r="IK153" s="350"/>
      <c r="IL153" s="350"/>
      <c r="IM153" s="350"/>
      <c r="IN153" s="350"/>
      <c r="IO153" s="350"/>
      <c r="IP153" s="350"/>
      <c r="IQ153" s="350"/>
      <c r="IR153" s="350"/>
      <c r="IS153" s="350"/>
      <c r="IT153" s="350"/>
      <c r="IU153" s="350"/>
      <c r="IV153" s="350"/>
    </row>
    <row r="154" spans="1:256" ht="15.75">
      <c r="A154" s="648" t="s">
        <v>120</v>
      </c>
      <c r="B154" s="44"/>
      <c r="C154" s="651">
        <v>717658</v>
      </c>
      <c r="D154" s="655">
        <f t="shared" si="157"/>
        <v>0</v>
      </c>
      <c r="E154" s="655"/>
      <c r="F154" s="655">
        <f t="shared" si="158"/>
        <v>0</v>
      </c>
      <c r="G154" s="657">
        <f t="shared" si="159"/>
        <v>0</v>
      </c>
      <c r="H154" s="243"/>
      <c r="I154" s="244"/>
      <c r="J154" s="659">
        <f t="shared" si="160"/>
        <v>0</v>
      </c>
      <c r="K154" s="656">
        <f t="shared" si="161"/>
        <v>0</v>
      </c>
      <c r="L154" s="656">
        <f t="shared" si="171"/>
        <v>0</v>
      </c>
      <c r="M154" s="656">
        <f t="shared" si="172"/>
        <v>0</v>
      </c>
      <c r="N154" s="662">
        <f t="shared" si="179"/>
        <v>0</v>
      </c>
      <c r="O154" s="663"/>
      <c r="P154" s="656">
        <f t="shared" si="173"/>
        <v>0</v>
      </c>
      <c r="Q154" s="664">
        <f t="shared" si="174"/>
        <v>0</v>
      </c>
      <c r="R154" s="656">
        <f t="shared" si="162"/>
        <v>0</v>
      </c>
      <c r="S154" s="656">
        <f t="shared" si="163"/>
        <v>0</v>
      </c>
      <c r="T154" s="656">
        <f t="shared" si="164"/>
        <v>0</v>
      </c>
      <c r="U154" s="656">
        <f t="shared" si="165"/>
        <v>0</v>
      </c>
      <c r="V154" s="656">
        <f t="shared" si="166"/>
        <v>0</v>
      </c>
      <c r="W154" s="666">
        <f t="shared" si="167"/>
        <v>0</v>
      </c>
      <c r="X154" s="666">
        <f t="shared" si="168"/>
        <v>0</v>
      </c>
      <c r="Y154" s="666">
        <f t="shared" si="175"/>
        <v>0</v>
      </c>
      <c r="Z154" s="666">
        <f t="shared" si="169"/>
        <v>0</v>
      </c>
      <c r="AA154" s="666">
        <f t="shared" si="176"/>
        <v>0</v>
      </c>
      <c r="AB154" s="666">
        <f t="shared" si="170"/>
        <v>0</v>
      </c>
      <c r="AC154" s="666">
        <f t="shared" si="177"/>
        <v>0</v>
      </c>
      <c r="AD154" s="666">
        <f t="shared" si="178"/>
        <v>0</v>
      </c>
      <c r="ID154" s="350"/>
      <c r="IE154" s="350"/>
      <c r="IF154" s="350"/>
      <c r="IG154" s="350"/>
      <c r="IH154" s="350"/>
      <c r="II154" s="350"/>
      <c r="IJ154" s="350"/>
      <c r="IK154" s="350"/>
      <c r="IL154" s="350"/>
      <c r="IM154" s="350"/>
      <c r="IN154" s="350"/>
      <c r="IO154" s="350"/>
      <c r="IP154" s="350"/>
      <c r="IQ154" s="350"/>
      <c r="IR154" s="350"/>
      <c r="IS154" s="350"/>
      <c r="IT154" s="350"/>
      <c r="IU154" s="350"/>
      <c r="IV154" s="350"/>
    </row>
    <row r="155" spans="1:256" ht="15.75">
      <c r="A155" s="648" t="s">
        <v>121</v>
      </c>
      <c r="B155" s="44"/>
      <c r="C155" s="651">
        <v>722542</v>
      </c>
      <c r="D155" s="655">
        <f t="shared" si="157"/>
        <v>0</v>
      </c>
      <c r="E155" s="655"/>
      <c r="F155" s="655">
        <f t="shared" si="158"/>
        <v>0</v>
      </c>
      <c r="G155" s="657">
        <f t="shared" si="159"/>
        <v>0</v>
      </c>
      <c r="H155" s="243"/>
      <c r="I155" s="244"/>
      <c r="J155" s="659">
        <f t="shared" si="160"/>
        <v>0</v>
      </c>
      <c r="K155" s="656">
        <f t="shared" si="161"/>
        <v>0</v>
      </c>
      <c r="L155" s="656">
        <f t="shared" si="171"/>
        <v>0</v>
      </c>
      <c r="M155" s="656">
        <f t="shared" si="172"/>
        <v>0</v>
      </c>
      <c r="N155" s="662">
        <f t="shared" si="179"/>
        <v>0</v>
      </c>
      <c r="O155" s="663"/>
      <c r="P155" s="656">
        <f t="shared" si="173"/>
        <v>0</v>
      </c>
      <c r="Q155" s="664">
        <f t="shared" si="174"/>
        <v>0</v>
      </c>
      <c r="R155" s="656">
        <f t="shared" si="162"/>
        <v>0</v>
      </c>
      <c r="S155" s="656">
        <f t="shared" si="163"/>
        <v>0</v>
      </c>
      <c r="T155" s="656">
        <f t="shared" si="164"/>
        <v>0</v>
      </c>
      <c r="U155" s="656">
        <f t="shared" si="165"/>
        <v>0</v>
      </c>
      <c r="V155" s="656">
        <f t="shared" si="166"/>
        <v>0</v>
      </c>
      <c r="W155" s="666">
        <f t="shared" si="167"/>
        <v>0</v>
      </c>
      <c r="X155" s="666">
        <f t="shared" si="168"/>
        <v>0</v>
      </c>
      <c r="Y155" s="666">
        <f t="shared" si="175"/>
        <v>0</v>
      </c>
      <c r="Z155" s="666">
        <f t="shared" si="169"/>
        <v>0</v>
      </c>
      <c r="AA155" s="666">
        <f t="shared" si="176"/>
        <v>0</v>
      </c>
      <c r="AB155" s="666">
        <f t="shared" si="170"/>
        <v>0</v>
      </c>
      <c r="AC155" s="666">
        <f t="shared" si="177"/>
        <v>0</v>
      </c>
      <c r="AD155" s="666">
        <f t="shared" si="178"/>
        <v>0</v>
      </c>
      <c r="ID155" s="350"/>
      <c r="IE155" s="350"/>
      <c r="IF155" s="350"/>
      <c r="IG155" s="350"/>
      <c r="IH155" s="350"/>
      <c r="II155" s="350"/>
      <c r="IJ155" s="350"/>
      <c r="IK155" s="350"/>
      <c r="IL155" s="350"/>
      <c r="IM155" s="350"/>
      <c r="IN155" s="350"/>
      <c r="IO155" s="350"/>
      <c r="IP155" s="350"/>
      <c r="IQ155" s="350"/>
      <c r="IR155" s="350"/>
      <c r="IS155" s="350"/>
      <c r="IT155" s="350"/>
      <c r="IU155" s="350"/>
      <c r="IV155" s="350"/>
    </row>
    <row r="156" spans="1:256" ht="15.75">
      <c r="A156" s="648" t="s">
        <v>122</v>
      </c>
      <c r="B156" s="44"/>
      <c r="C156" s="651">
        <v>740857</v>
      </c>
      <c r="D156" s="655">
        <f t="shared" si="157"/>
        <v>0</v>
      </c>
      <c r="E156" s="655"/>
      <c r="F156" s="655">
        <f t="shared" si="158"/>
        <v>0</v>
      </c>
      <c r="G156" s="657">
        <f t="shared" si="159"/>
        <v>0</v>
      </c>
      <c r="H156" s="243"/>
      <c r="I156" s="244"/>
      <c r="J156" s="659">
        <f t="shared" si="160"/>
        <v>0</v>
      </c>
      <c r="K156" s="656">
        <f t="shared" si="161"/>
        <v>0</v>
      </c>
      <c r="L156" s="656">
        <f t="shared" si="171"/>
        <v>0</v>
      </c>
      <c r="M156" s="656">
        <f t="shared" si="172"/>
        <v>0</v>
      </c>
      <c r="N156" s="662">
        <f t="shared" si="179"/>
        <v>0</v>
      </c>
      <c r="O156" s="663"/>
      <c r="P156" s="656">
        <f t="shared" si="173"/>
        <v>0</v>
      </c>
      <c r="Q156" s="664">
        <f t="shared" si="174"/>
        <v>0</v>
      </c>
      <c r="R156" s="656">
        <f t="shared" si="162"/>
        <v>0</v>
      </c>
      <c r="S156" s="656">
        <f t="shared" si="163"/>
        <v>0</v>
      </c>
      <c r="T156" s="656">
        <f t="shared" si="164"/>
        <v>0</v>
      </c>
      <c r="U156" s="656">
        <f t="shared" si="165"/>
        <v>0</v>
      </c>
      <c r="V156" s="656">
        <f t="shared" si="166"/>
        <v>0</v>
      </c>
      <c r="W156" s="666">
        <f t="shared" si="167"/>
        <v>0</v>
      </c>
      <c r="X156" s="666">
        <f t="shared" si="168"/>
        <v>0</v>
      </c>
      <c r="Y156" s="666">
        <f t="shared" si="175"/>
        <v>0</v>
      </c>
      <c r="Z156" s="666">
        <f t="shared" si="169"/>
        <v>0</v>
      </c>
      <c r="AA156" s="666">
        <f t="shared" si="176"/>
        <v>0</v>
      </c>
      <c r="AB156" s="666">
        <f t="shared" si="170"/>
        <v>0</v>
      </c>
      <c r="AC156" s="666">
        <f t="shared" si="177"/>
        <v>0</v>
      </c>
      <c r="AD156" s="666">
        <f t="shared" si="178"/>
        <v>0</v>
      </c>
      <c r="ID156" s="350"/>
      <c r="IE156" s="350"/>
      <c r="IF156" s="350"/>
      <c r="IG156" s="350"/>
      <c r="IH156" s="350"/>
      <c r="II156" s="350"/>
      <c r="IJ156" s="350"/>
      <c r="IK156" s="350"/>
      <c r="IL156" s="350"/>
      <c r="IM156" s="350"/>
      <c r="IN156" s="350"/>
      <c r="IO156" s="350"/>
      <c r="IP156" s="350"/>
      <c r="IQ156" s="350"/>
      <c r="IR156" s="350"/>
      <c r="IS156" s="350"/>
      <c r="IT156" s="350"/>
      <c r="IU156" s="350"/>
      <c r="IV156" s="350"/>
    </row>
    <row r="157" spans="1:256" ht="15.75">
      <c r="A157" s="648" t="s">
        <v>123</v>
      </c>
      <c r="B157" s="44"/>
      <c r="C157" s="651">
        <v>780619</v>
      </c>
      <c r="D157" s="655">
        <f t="shared" si="157"/>
        <v>0</v>
      </c>
      <c r="E157" s="655"/>
      <c r="F157" s="655">
        <f t="shared" si="158"/>
        <v>0</v>
      </c>
      <c r="G157" s="657">
        <f t="shared" si="159"/>
        <v>0</v>
      </c>
      <c r="H157" s="243"/>
      <c r="I157" s="244"/>
      <c r="J157" s="659">
        <f t="shared" si="160"/>
        <v>0</v>
      </c>
      <c r="K157" s="656">
        <f t="shared" si="161"/>
        <v>0</v>
      </c>
      <c r="L157" s="656">
        <f t="shared" si="171"/>
        <v>0</v>
      </c>
      <c r="M157" s="656">
        <f t="shared" si="172"/>
        <v>0</v>
      </c>
      <c r="N157" s="662">
        <f t="shared" si="179"/>
        <v>0</v>
      </c>
      <c r="O157" s="663"/>
      <c r="P157" s="656">
        <f t="shared" si="173"/>
        <v>0</v>
      </c>
      <c r="Q157" s="664">
        <f t="shared" si="174"/>
        <v>0</v>
      </c>
      <c r="R157" s="656">
        <f t="shared" si="162"/>
        <v>0</v>
      </c>
      <c r="S157" s="656">
        <f t="shared" si="163"/>
        <v>0</v>
      </c>
      <c r="T157" s="656">
        <f t="shared" si="164"/>
        <v>0</v>
      </c>
      <c r="U157" s="656">
        <f t="shared" si="165"/>
        <v>0</v>
      </c>
      <c r="V157" s="656">
        <f t="shared" si="166"/>
        <v>0</v>
      </c>
      <c r="W157" s="666">
        <f t="shared" si="167"/>
        <v>0</v>
      </c>
      <c r="X157" s="666">
        <f t="shared" si="168"/>
        <v>0</v>
      </c>
      <c r="Y157" s="666">
        <f t="shared" si="175"/>
        <v>0</v>
      </c>
      <c r="Z157" s="666">
        <f t="shared" si="169"/>
        <v>0</v>
      </c>
      <c r="AA157" s="666">
        <f t="shared" si="176"/>
        <v>0</v>
      </c>
      <c r="AB157" s="666">
        <f t="shared" si="170"/>
        <v>0</v>
      </c>
      <c r="AC157" s="666">
        <f t="shared" si="177"/>
        <v>0</v>
      </c>
      <c r="AD157" s="666">
        <f t="shared" si="178"/>
        <v>0</v>
      </c>
      <c r="ID157" s="350"/>
      <c r="IE157" s="350"/>
      <c r="IF157" s="350"/>
      <c r="IG157" s="350"/>
      <c r="IH157" s="350"/>
      <c r="II157" s="350"/>
      <c r="IJ157" s="350"/>
      <c r="IK157" s="350"/>
      <c r="IL157" s="350"/>
      <c r="IM157" s="350"/>
      <c r="IN157" s="350"/>
      <c r="IO157" s="350"/>
      <c r="IP157" s="350"/>
      <c r="IQ157" s="350"/>
      <c r="IR157" s="350"/>
      <c r="IS157" s="350"/>
      <c r="IT157" s="350"/>
      <c r="IU157" s="350"/>
      <c r="IV157" s="350"/>
    </row>
    <row r="158" spans="1:256" ht="15.75">
      <c r="A158" s="648" t="s">
        <v>124</v>
      </c>
      <c r="B158" s="44"/>
      <c r="C158" s="651">
        <v>832545.865</v>
      </c>
      <c r="D158" s="655">
        <f t="shared" si="157"/>
        <v>0</v>
      </c>
      <c r="E158" s="655"/>
      <c r="F158" s="655">
        <f t="shared" si="158"/>
        <v>0</v>
      </c>
      <c r="G158" s="657">
        <f t="shared" si="159"/>
        <v>0</v>
      </c>
      <c r="H158" s="243"/>
      <c r="I158" s="244"/>
      <c r="J158" s="659">
        <f t="shared" si="160"/>
        <v>0</v>
      </c>
      <c r="K158" s="656">
        <f t="shared" si="161"/>
        <v>0</v>
      </c>
      <c r="L158" s="656">
        <f t="shared" si="171"/>
        <v>0</v>
      </c>
      <c r="M158" s="656">
        <f t="shared" si="172"/>
        <v>0</v>
      </c>
      <c r="N158" s="662">
        <f t="shared" si="179"/>
        <v>0</v>
      </c>
      <c r="O158" s="663"/>
      <c r="P158" s="656">
        <f t="shared" si="173"/>
        <v>0</v>
      </c>
      <c r="Q158" s="664">
        <f t="shared" si="174"/>
        <v>0</v>
      </c>
      <c r="R158" s="656">
        <f t="shared" si="162"/>
        <v>0</v>
      </c>
      <c r="S158" s="656">
        <f t="shared" si="163"/>
        <v>0</v>
      </c>
      <c r="T158" s="656">
        <f t="shared" si="164"/>
        <v>0</v>
      </c>
      <c r="U158" s="656">
        <f t="shared" si="165"/>
        <v>0</v>
      </c>
      <c r="V158" s="656">
        <f t="shared" si="166"/>
        <v>0</v>
      </c>
      <c r="W158" s="666">
        <f t="shared" si="167"/>
        <v>0</v>
      </c>
      <c r="X158" s="666">
        <f t="shared" si="168"/>
        <v>0</v>
      </c>
      <c r="Y158" s="666">
        <f t="shared" si="175"/>
        <v>0</v>
      </c>
      <c r="Z158" s="666">
        <f t="shared" si="169"/>
        <v>0</v>
      </c>
      <c r="AA158" s="666">
        <f t="shared" si="176"/>
        <v>0</v>
      </c>
      <c r="AB158" s="666">
        <f t="shared" si="170"/>
        <v>0</v>
      </c>
      <c r="AC158" s="666">
        <f t="shared" si="177"/>
        <v>0</v>
      </c>
      <c r="AD158" s="666">
        <f t="shared" si="178"/>
        <v>0</v>
      </c>
      <c r="ID158" s="350"/>
      <c r="IE158" s="350"/>
      <c r="IF158" s="350"/>
      <c r="IG158" s="350"/>
      <c r="IH158" s="350"/>
      <c r="II158" s="350"/>
      <c r="IJ158" s="350"/>
      <c r="IK158" s="350"/>
      <c r="IL158" s="350"/>
      <c r="IM158" s="350"/>
      <c r="IN158" s="350"/>
      <c r="IO158" s="350"/>
      <c r="IP158" s="350"/>
      <c r="IQ158" s="350"/>
      <c r="IR158" s="350"/>
      <c r="IS158" s="350"/>
      <c r="IT158" s="350"/>
      <c r="IU158" s="350"/>
      <c r="IV158" s="350"/>
    </row>
    <row r="159" spans="1:256" ht="15.75">
      <c r="A159" s="649" t="s">
        <v>125</v>
      </c>
      <c r="B159" s="44"/>
      <c r="C159" s="651">
        <v>853197</v>
      </c>
      <c r="D159" s="655">
        <f t="shared" si="157"/>
        <v>0</v>
      </c>
      <c r="E159" s="655"/>
      <c r="F159" s="655">
        <f t="shared" si="158"/>
        <v>0</v>
      </c>
      <c r="G159" s="657">
        <f t="shared" si="159"/>
        <v>0</v>
      </c>
      <c r="H159" s="243"/>
      <c r="I159" s="244"/>
      <c r="J159" s="659">
        <f t="shared" si="160"/>
        <v>0</v>
      </c>
      <c r="K159" s="656">
        <f t="shared" si="161"/>
        <v>0</v>
      </c>
      <c r="L159" s="656">
        <f t="shared" si="171"/>
        <v>0</v>
      </c>
      <c r="M159" s="656">
        <f t="shared" si="172"/>
        <v>0</v>
      </c>
      <c r="N159" s="662">
        <f t="shared" si="179"/>
        <v>0</v>
      </c>
      <c r="O159" s="663"/>
      <c r="P159" s="656">
        <f t="shared" si="173"/>
        <v>0</v>
      </c>
      <c r="Q159" s="664">
        <f t="shared" si="174"/>
        <v>0</v>
      </c>
      <c r="R159" s="656">
        <f t="shared" si="162"/>
        <v>0</v>
      </c>
      <c r="S159" s="656">
        <f t="shared" si="163"/>
        <v>0</v>
      </c>
      <c r="T159" s="656">
        <f t="shared" si="164"/>
        <v>0</v>
      </c>
      <c r="U159" s="656">
        <f t="shared" si="165"/>
        <v>0</v>
      </c>
      <c r="V159" s="656">
        <f t="shared" si="166"/>
        <v>0</v>
      </c>
      <c r="W159" s="666">
        <f t="shared" si="167"/>
        <v>0</v>
      </c>
      <c r="X159" s="666">
        <f t="shared" si="168"/>
        <v>0</v>
      </c>
      <c r="Y159" s="666">
        <f t="shared" si="175"/>
        <v>0</v>
      </c>
      <c r="Z159" s="666">
        <f t="shared" si="169"/>
        <v>0</v>
      </c>
      <c r="AA159" s="666">
        <f t="shared" si="176"/>
        <v>0</v>
      </c>
      <c r="AB159" s="666">
        <f t="shared" si="170"/>
        <v>0</v>
      </c>
      <c r="AC159" s="666">
        <f t="shared" si="177"/>
        <v>0</v>
      </c>
      <c r="AD159" s="666">
        <f t="shared" si="178"/>
        <v>0</v>
      </c>
      <c r="ID159" s="350"/>
      <c r="IE159" s="350"/>
      <c r="IF159" s="350"/>
      <c r="IG159" s="350"/>
      <c r="IH159" s="350"/>
      <c r="II159" s="350"/>
      <c r="IJ159" s="350"/>
      <c r="IK159" s="350"/>
      <c r="IL159" s="350"/>
      <c r="IM159" s="350"/>
      <c r="IN159" s="350"/>
      <c r="IO159" s="350"/>
      <c r="IP159" s="350"/>
      <c r="IQ159" s="350"/>
      <c r="IR159" s="350"/>
      <c r="IS159" s="350"/>
      <c r="IT159" s="350"/>
      <c r="IU159" s="350"/>
      <c r="IV159" s="350"/>
    </row>
    <row r="160" spans="1:256" ht="15.75">
      <c r="A160" s="649" t="s">
        <v>126</v>
      </c>
      <c r="B160" s="44"/>
      <c r="C160" s="651">
        <v>940376</v>
      </c>
      <c r="D160" s="655">
        <f t="shared" si="157"/>
        <v>0</v>
      </c>
      <c r="E160" s="655"/>
      <c r="F160" s="655">
        <f t="shared" si="158"/>
        <v>0</v>
      </c>
      <c r="G160" s="657">
        <f t="shared" si="159"/>
        <v>0</v>
      </c>
      <c r="H160" s="243"/>
      <c r="I160" s="244"/>
      <c r="J160" s="659">
        <f t="shared" si="160"/>
        <v>0</v>
      </c>
      <c r="K160" s="656">
        <f t="shared" si="161"/>
        <v>0</v>
      </c>
      <c r="L160" s="656">
        <f t="shared" si="171"/>
        <v>0</v>
      </c>
      <c r="M160" s="656">
        <f t="shared" si="172"/>
        <v>0</v>
      </c>
      <c r="N160" s="662">
        <f t="shared" si="179"/>
        <v>0</v>
      </c>
      <c r="O160" s="663"/>
      <c r="P160" s="656">
        <f t="shared" si="173"/>
        <v>0</v>
      </c>
      <c r="Q160" s="664">
        <f t="shared" si="174"/>
        <v>0</v>
      </c>
      <c r="R160" s="656">
        <f t="shared" si="162"/>
        <v>0</v>
      </c>
      <c r="S160" s="656">
        <f t="shared" si="163"/>
        <v>0</v>
      </c>
      <c r="T160" s="656">
        <f t="shared" si="164"/>
        <v>0</v>
      </c>
      <c r="U160" s="656">
        <f t="shared" si="165"/>
        <v>0</v>
      </c>
      <c r="V160" s="656">
        <f t="shared" si="166"/>
        <v>0</v>
      </c>
      <c r="W160" s="666">
        <f t="shared" si="167"/>
        <v>0</v>
      </c>
      <c r="X160" s="666">
        <f t="shared" si="168"/>
        <v>0</v>
      </c>
      <c r="Y160" s="666">
        <f t="shared" si="175"/>
        <v>0</v>
      </c>
      <c r="Z160" s="666">
        <f t="shared" si="169"/>
        <v>0</v>
      </c>
      <c r="AA160" s="666">
        <f t="shared" si="176"/>
        <v>0</v>
      </c>
      <c r="AB160" s="666">
        <f t="shared" si="170"/>
        <v>0</v>
      </c>
      <c r="AC160" s="666">
        <f t="shared" si="177"/>
        <v>0</v>
      </c>
      <c r="AD160" s="666">
        <f t="shared" si="178"/>
        <v>0</v>
      </c>
      <c r="ID160" s="350"/>
      <c r="IE160" s="350"/>
      <c r="IF160" s="350"/>
      <c r="IG160" s="350"/>
      <c r="IH160" s="350"/>
      <c r="II160" s="350"/>
      <c r="IJ160" s="350"/>
      <c r="IK160" s="350"/>
      <c r="IL160" s="350"/>
      <c r="IM160" s="350"/>
      <c r="IN160" s="350"/>
      <c r="IO160" s="350"/>
      <c r="IP160" s="350"/>
      <c r="IQ160" s="350"/>
      <c r="IR160" s="350"/>
      <c r="IS160" s="350"/>
      <c r="IT160" s="350"/>
      <c r="IU160" s="350"/>
      <c r="IV160" s="350"/>
    </row>
    <row r="161" spans="1:256" ht="15.75">
      <c r="A161" s="649" t="s">
        <v>127</v>
      </c>
      <c r="B161" s="44"/>
      <c r="C161" s="651">
        <v>902398</v>
      </c>
      <c r="D161" s="655">
        <f t="shared" si="157"/>
        <v>0</v>
      </c>
      <c r="E161" s="655"/>
      <c r="F161" s="655">
        <f t="shared" si="158"/>
        <v>0</v>
      </c>
      <c r="G161" s="657">
        <f t="shared" si="159"/>
        <v>0</v>
      </c>
      <c r="H161" s="243"/>
      <c r="I161" s="244"/>
      <c r="J161" s="659">
        <f t="shared" si="160"/>
        <v>0</v>
      </c>
      <c r="K161" s="656">
        <f t="shared" si="161"/>
        <v>0</v>
      </c>
      <c r="L161" s="656">
        <f t="shared" si="171"/>
        <v>0</v>
      </c>
      <c r="M161" s="656">
        <f t="shared" si="172"/>
        <v>0</v>
      </c>
      <c r="N161" s="662">
        <f t="shared" si="179"/>
        <v>0</v>
      </c>
      <c r="O161" s="663"/>
      <c r="P161" s="656">
        <f t="shared" si="173"/>
        <v>0</v>
      </c>
      <c r="Q161" s="664">
        <f t="shared" si="174"/>
        <v>0</v>
      </c>
      <c r="R161" s="656">
        <f t="shared" si="162"/>
        <v>0</v>
      </c>
      <c r="S161" s="656">
        <f t="shared" si="163"/>
        <v>0</v>
      </c>
      <c r="T161" s="656">
        <f t="shared" si="164"/>
        <v>0</v>
      </c>
      <c r="U161" s="656">
        <f t="shared" si="165"/>
        <v>0</v>
      </c>
      <c r="V161" s="656">
        <f t="shared" si="166"/>
        <v>0</v>
      </c>
      <c r="W161" s="666">
        <f t="shared" si="167"/>
        <v>0</v>
      </c>
      <c r="X161" s="666">
        <f t="shared" si="168"/>
        <v>0</v>
      </c>
      <c r="Y161" s="666">
        <f t="shared" si="175"/>
        <v>0</v>
      </c>
      <c r="Z161" s="666">
        <f t="shared" si="169"/>
        <v>0</v>
      </c>
      <c r="AA161" s="666">
        <f t="shared" si="176"/>
        <v>0</v>
      </c>
      <c r="AB161" s="666">
        <f t="shared" si="170"/>
        <v>0</v>
      </c>
      <c r="AC161" s="666">
        <f t="shared" si="177"/>
        <v>0</v>
      </c>
      <c r="AD161" s="666">
        <f t="shared" si="178"/>
        <v>0</v>
      </c>
      <c r="ID161" s="350"/>
      <c r="IE161" s="350"/>
      <c r="IF161" s="350"/>
      <c r="IG161" s="350"/>
      <c r="IH161" s="350"/>
      <c r="II161" s="350"/>
      <c r="IJ161" s="350"/>
      <c r="IK161" s="350"/>
      <c r="IL161" s="350"/>
      <c r="IM161" s="350"/>
      <c r="IN161" s="350"/>
      <c r="IO161" s="350"/>
      <c r="IP161" s="350"/>
      <c r="IQ161" s="350"/>
      <c r="IR161" s="350"/>
      <c r="IS161" s="350"/>
      <c r="IT161" s="350"/>
      <c r="IU161" s="350"/>
      <c r="IV161" s="350"/>
    </row>
    <row r="162" spans="1:256" ht="15.75">
      <c r="A162" s="649" t="s">
        <v>128</v>
      </c>
      <c r="B162" s="44"/>
      <c r="C162" s="651">
        <v>953800</v>
      </c>
      <c r="D162" s="655">
        <f t="shared" si="157"/>
        <v>0</v>
      </c>
      <c r="E162" s="655"/>
      <c r="F162" s="655">
        <f t="shared" si="158"/>
        <v>0</v>
      </c>
      <c r="G162" s="657">
        <f t="shared" si="159"/>
        <v>0</v>
      </c>
      <c r="H162" s="243"/>
      <c r="I162" s="244"/>
      <c r="J162" s="659">
        <f t="shared" si="160"/>
        <v>0</v>
      </c>
      <c r="K162" s="656">
        <f t="shared" si="161"/>
        <v>0</v>
      </c>
      <c r="L162" s="656">
        <f t="shared" si="171"/>
        <v>0</v>
      </c>
      <c r="M162" s="656">
        <f t="shared" si="172"/>
        <v>0</v>
      </c>
      <c r="N162" s="662">
        <f t="shared" si="179"/>
        <v>0</v>
      </c>
      <c r="O162" s="663"/>
      <c r="P162" s="656">
        <f t="shared" si="173"/>
        <v>0</v>
      </c>
      <c r="Q162" s="664">
        <f t="shared" si="174"/>
        <v>0</v>
      </c>
      <c r="R162" s="656">
        <f t="shared" si="162"/>
        <v>0</v>
      </c>
      <c r="S162" s="656">
        <f t="shared" si="163"/>
        <v>0</v>
      </c>
      <c r="T162" s="656">
        <f t="shared" si="164"/>
        <v>0</v>
      </c>
      <c r="U162" s="656">
        <f t="shared" si="165"/>
        <v>0</v>
      </c>
      <c r="V162" s="656">
        <f t="shared" si="166"/>
        <v>0</v>
      </c>
      <c r="W162" s="666">
        <f t="shared" si="167"/>
        <v>0</v>
      </c>
      <c r="X162" s="666">
        <f t="shared" si="168"/>
        <v>0</v>
      </c>
      <c r="Y162" s="666">
        <f t="shared" si="175"/>
        <v>0</v>
      </c>
      <c r="Z162" s="666">
        <f t="shared" si="169"/>
        <v>0</v>
      </c>
      <c r="AA162" s="666">
        <f t="shared" si="176"/>
        <v>0</v>
      </c>
      <c r="AB162" s="666">
        <f t="shared" si="170"/>
        <v>0</v>
      </c>
      <c r="AC162" s="666">
        <f t="shared" si="177"/>
        <v>0</v>
      </c>
      <c r="AD162" s="666">
        <f t="shared" si="178"/>
        <v>0</v>
      </c>
      <c r="ID162" s="350"/>
      <c r="IE162" s="350"/>
      <c r="IF162" s="350"/>
      <c r="IG162" s="350"/>
      <c r="IH162" s="350"/>
      <c r="II162" s="350"/>
      <c r="IJ162" s="350"/>
      <c r="IK162" s="350"/>
      <c r="IL162" s="350"/>
      <c r="IM162" s="350"/>
      <c r="IN162" s="350"/>
      <c r="IO162" s="350"/>
      <c r="IP162" s="350"/>
      <c r="IQ162" s="350"/>
      <c r="IR162" s="350"/>
      <c r="IS162" s="350"/>
      <c r="IT162" s="350"/>
      <c r="IU162" s="350"/>
      <c r="IV162" s="350"/>
    </row>
    <row r="163" spans="1:256" ht="15.75">
      <c r="A163" s="649" t="s">
        <v>129</v>
      </c>
      <c r="B163" s="44"/>
      <c r="C163" s="651">
        <v>1160257</v>
      </c>
      <c r="D163" s="655">
        <f t="shared" si="157"/>
        <v>0</v>
      </c>
      <c r="E163" s="655"/>
      <c r="F163" s="655">
        <f t="shared" si="158"/>
        <v>0</v>
      </c>
      <c r="G163" s="657">
        <f t="shared" si="159"/>
        <v>0</v>
      </c>
      <c r="H163" s="243"/>
      <c r="I163" s="244"/>
      <c r="J163" s="659">
        <f t="shared" si="160"/>
        <v>0</v>
      </c>
      <c r="K163" s="656">
        <f t="shared" si="161"/>
        <v>0</v>
      </c>
      <c r="L163" s="656">
        <f t="shared" si="171"/>
        <v>0</v>
      </c>
      <c r="M163" s="656">
        <f t="shared" si="172"/>
        <v>0</v>
      </c>
      <c r="N163" s="662">
        <f t="shared" si="179"/>
        <v>0</v>
      </c>
      <c r="O163" s="663"/>
      <c r="P163" s="656">
        <f t="shared" si="173"/>
        <v>0</v>
      </c>
      <c r="Q163" s="664">
        <f t="shared" si="174"/>
        <v>0</v>
      </c>
      <c r="R163" s="656">
        <f t="shared" si="162"/>
        <v>0</v>
      </c>
      <c r="S163" s="656">
        <f t="shared" si="163"/>
        <v>0</v>
      </c>
      <c r="T163" s="656">
        <f t="shared" si="164"/>
        <v>0</v>
      </c>
      <c r="U163" s="656">
        <f t="shared" si="165"/>
        <v>0</v>
      </c>
      <c r="V163" s="656">
        <f t="shared" si="166"/>
        <v>0</v>
      </c>
      <c r="W163" s="666">
        <f t="shared" si="167"/>
        <v>0</v>
      </c>
      <c r="X163" s="666">
        <f t="shared" si="168"/>
        <v>0</v>
      </c>
      <c r="Y163" s="666">
        <f t="shared" si="175"/>
        <v>0</v>
      </c>
      <c r="Z163" s="666">
        <f t="shared" si="169"/>
        <v>0</v>
      </c>
      <c r="AA163" s="666">
        <f t="shared" si="176"/>
        <v>0</v>
      </c>
      <c r="AB163" s="666">
        <f t="shared" si="170"/>
        <v>0</v>
      </c>
      <c r="AC163" s="666">
        <f t="shared" si="177"/>
        <v>0</v>
      </c>
      <c r="AD163" s="666">
        <f t="shared" si="178"/>
        <v>0</v>
      </c>
      <c r="ID163" s="350"/>
      <c r="IE163" s="350"/>
      <c r="IF163" s="350"/>
      <c r="IG163" s="350"/>
      <c r="IH163" s="350"/>
      <c r="II163" s="350"/>
      <c r="IJ163" s="350"/>
      <c r="IK163" s="350"/>
      <c r="IL163" s="350"/>
      <c r="IM163" s="350"/>
      <c r="IN163" s="350"/>
      <c r="IO163" s="350"/>
      <c r="IP163" s="350"/>
      <c r="IQ163" s="350"/>
      <c r="IR163" s="350"/>
      <c r="IS163" s="350"/>
      <c r="IT163" s="350"/>
      <c r="IU163" s="350"/>
      <c r="IV163" s="350"/>
    </row>
    <row r="164" spans="1:256" ht="15.75">
      <c r="A164" s="649" t="s">
        <v>130</v>
      </c>
      <c r="B164" s="44"/>
      <c r="C164" s="651">
        <v>1227328.9749999999</v>
      </c>
      <c r="D164" s="655">
        <f t="shared" si="157"/>
        <v>0</v>
      </c>
      <c r="E164" s="655"/>
      <c r="F164" s="655">
        <f t="shared" si="158"/>
        <v>0</v>
      </c>
      <c r="G164" s="657">
        <f t="shared" si="159"/>
        <v>0</v>
      </c>
      <c r="H164" s="243"/>
      <c r="I164" s="244"/>
      <c r="J164" s="659">
        <f t="shared" si="160"/>
        <v>0</v>
      </c>
      <c r="K164" s="656">
        <f t="shared" si="161"/>
        <v>0</v>
      </c>
      <c r="L164" s="656">
        <f t="shared" si="171"/>
        <v>0</v>
      </c>
      <c r="M164" s="656">
        <f t="shared" si="172"/>
        <v>0</v>
      </c>
      <c r="N164" s="662">
        <f t="shared" si="179"/>
        <v>0</v>
      </c>
      <c r="O164" s="663"/>
      <c r="P164" s="656">
        <f t="shared" si="173"/>
        <v>0</v>
      </c>
      <c r="Q164" s="664">
        <f t="shared" si="174"/>
        <v>0</v>
      </c>
      <c r="R164" s="656">
        <f t="shared" si="162"/>
        <v>0</v>
      </c>
      <c r="S164" s="656">
        <f t="shared" si="163"/>
        <v>0</v>
      </c>
      <c r="T164" s="656">
        <f t="shared" si="164"/>
        <v>0</v>
      </c>
      <c r="U164" s="656">
        <f t="shared" si="165"/>
        <v>0</v>
      </c>
      <c r="V164" s="656">
        <f t="shared" si="166"/>
        <v>0</v>
      </c>
      <c r="W164" s="666">
        <f t="shared" si="167"/>
        <v>0</v>
      </c>
      <c r="X164" s="666">
        <f t="shared" si="168"/>
        <v>0</v>
      </c>
      <c r="Y164" s="666">
        <f t="shared" si="175"/>
        <v>0</v>
      </c>
      <c r="Z164" s="666">
        <f t="shared" si="169"/>
        <v>0</v>
      </c>
      <c r="AA164" s="666">
        <f t="shared" si="176"/>
        <v>0</v>
      </c>
      <c r="AB164" s="666">
        <f t="shared" si="170"/>
        <v>0</v>
      </c>
      <c r="AC164" s="666">
        <f t="shared" si="177"/>
        <v>0</v>
      </c>
      <c r="AD164" s="666">
        <f t="shared" si="178"/>
        <v>0</v>
      </c>
      <c r="ID164" s="350"/>
      <c r="IE164" s="350"/>
      <c r="IF164" s="350"/>
      <c r="IG164" s="350"/>
      <c r="IH164" s="350"/>
      <c r="II164" s="350"/>
      <c r="IJ164" s="350"/>
      <c r="IK164" s="350"/>
      <c r="IL164" s="350"/>
      <c r="IM164" s="350"/>
      <c r="IN164" s="350"/>
      <c r="IO164" s="350"/>
      <c r="IP164" s="350"/>
      <c r="IQ164" s="350"/>
      <c r="IR164" s="350"/>
      <c r="IS164" s="350"/>
      <c r="IT164" s="350"/>
      <c r="IU164" s="350"/>
      <c r="IV164" s="350"/>
    </row>
    <row r="165" spans="1:256" ht="15.75">
      <c r="A165" s="649" t="s">
        <v>131</v>
      </c>
      <c r="B165" s="44"/>
      <c r="C165" s="651">
        <v>1244971.74</v>
      </c>
      <c r="D165" s="655">
        <f t="shared" si="157"/>
        <v>0</v>
      </c>
      <c r="E165" s="655"/>
      <c r="F165" s="655">
        <f t="shared" si="158"/>
        <v>0</v>
      </c>
      <c r="G165" s="657">
        <f t="shared" si="159"/>
        <v>0</v>
      </c>
      <c r="H165" s="243"/>
      <c r="I165" s="244"/>
      <c r="J165" s="659">
        <f t="shared" si="160"/>
        <v>0</v>
      </c>
      <c r="K165" s="656">
        <f t="shared" si="161"/>
        <v>0</v>
      </c>
      <c r="L165" s="656">
        <f t="shared" si="171"/>
        <v>0</v>
      </c>
      <c r="M165" s="656">
        <f t="shared" si="172"/>
        <v>0</v>
      </c>
      <c r="N165" s="662">
        <f t="shared" si="179"/>
        <v>0</v>
      </c>
      <c r="O165" s="663"/>
      <c r="P165" s="656">
        <f t="shared" si="173"/>
        <v>0</v>
      </c>
      <c r="Q165" s="664">
        <f t="shared" si="174"/>
        <v>0</v>
      </c>
      <c r="R165" s="656">
        <f t="shared" si="162"/>
        <v>0</v>
      </c>
      <c r="S165" s="656">
        <f t="shared" si="163"/>
        <v>0</v>
      </c>
      <c r="T165" s="656">
        <f t="shared" si="164"/>
        <v>0</v>
      </c>
      <c r="U165" s="656">
        <f t="shared" si="165"/>
        <v>0</v>
      </c>
      <c r="V165" s="656">
        <f t="shared" si="166"/>
        <v>0</v>
      </c>
      <c r="W165" s="666">
        <f t="shared" si="167"/>
        <v>0</v>
      </c>
      <c r="X165" s="666">
        <f t="shared" si="168"/>
        <v>0</v>
      </c>
      <c r="Y165" s="666">
        <f t="shared" si="175"/>
        <v>0</v>
      </c>
      <c r="Z165" s="666">
        <f t="shared" si="169"/>
        <v>0</v>
      </c>
      <c r="AA165" s="666">
        <f t="shared" si="176"/>
        <v>0</v>
      </c>
      <c r="AB165" s="666">
        <f t="shared" si="170"/>
        <v>0</v>
      </c>
      <c r="AC165" s="666">
        <f t="shared" si="177"/>
        <v>0</v>
      </c>
      <c r="AD165" s="666">
        <f t="shared" si="178"/>
        <v>0</v>
      </c>
      <c r="ID165" s="350"/>
      <c r="IE165" s="350"/>
      <c r="IF165" s="350"/>
      <c r="IG165" s="350"/>
      <c r="IH165" s="350"/>
      <c r="II165" s="350"/>
      <c r="IJ165" s="350"/>
      <c r="IK165" s="350"/>
      <c r="IL165" s="350"/>
      <c r="IM165" s="350"/>
      <c r="IN165" s="350"/>
      <c r="IO165" s="350"/>
      <c r="IP165" s="350"/>
      <c r="IQ165" s="350"/>
      <c r="IR165" s="350"/>
      <c r="IS165" s="350"/>
      <c r="IT165" s="350"/>
      <c r="IU165" s="350"/>
      <c r="IV165" s="350"/>
    </row>
    <row r="166" spans="1:256" ht="15.75" customHeight="1">
      <c r="A166" s="649" t="s">
        <v>132</v>
      </c>
      <c r="B166" s="44"/>
      <c r="C166" s="651">
        <v>1332774</v>
      </c>
      <c r="D166" s="655">
        <f t="shared" si="157"/>
        <v>0</v>
      </c>
      <c r="E166" s="655"/>
      <c r="F166" s="655">
        <f t="shared" si="158"/>
        <v>0</v>
      </c>
      <c r="G166" s="657">
        <f t="shared" si="159"/>
        <v>0</v>
      </c>
      <c r="H166" s="243"/>
      <c r="I166" s="244"/>
      <c r="J166" s="659">
        <f t="shared" si="160"/>
        <v>0</v>
      </c>
      <c r="K166" s="656">
        <f t="shared" si="161"/>
        <v>0</v>
      </c>
      <c r="L166" s="656">
        <f t="shared" si="171"/>
        <v>0</v>
      </c>
      <c r="M166" s="656">
        <f t="shared" si="172"/>
        <v>0</v>
      </c>
      <c r="N166" s="662">
        <f t="shared" si="179"/>
        <v>0</v>
      </c>
      <c r="O166" s="663"/>
      <c r="P166" s="656">
        <f t="shared" si="173"/>
        <v>0</v>
      </c>
      <c r="Q166" s="664">
        <f t="shared" si="174"/>
        <v>0</v>
      </c>
      <c r="R166" s="656">
        <f t="shared" si="162"/>
        <v>0</v>
      </c>
      <c r="S166" s="656">
        <f t="shared" si="163"/>
        <v>0</v>
      </c>
      <c r="T166" s="656">
        <f t="shared" si="164"/>
        <v>0</v>
      </c>
      <c r="U166" s="656">
        <f t="shared" si="165"/>
        <v>0</v>
      </c>
      <c r="V166" s="656">
        <f t="shared" si="166"/>
        <v>0</v>
      </c>
      <c r="W166" s="666">
        <f t="shared" si="167"/>
        <v>0</v>
      </c>
      <c r="X166" s="666">
        <f t="shared" si="168"/>
        <v>0</v>
      </c>
      <c r="Y166" s="666">
        <f t="shared" si="175"/>
        <v>0</v>
      </c>
      <c r="Z166" s="666">
        <f t="shared" si="169"/>
        <v>0</v>
      </c>
      <c r="AA166" s="666">
        <f t="shared" si="176"/>
        <v>0</v>
      </c>
      <c r="AB166" s="666">
        <f t="shared" si="170"/>
        <v>0</v>
      </c>
      <c r="AC166" s="666">
        <f t="shared" si="177"/>
        <v>0</v>
      </c>
      <c r="AD166" s="666">
        <f t="shared" si="178"/>
        <v>0</v>
      </c>
      <c r="ID166" s="350"/>
      <c r="IE166" s="350"/>
      <c r="IF166" s="350"/>
      <c r="IG166" s="350"/>
      <c r="IH166" s="350"/>
      <c r="II166" s="350"/>
      <c r="IJ166" s="350"/>
      <c r="IK166" s="350"/>
      <c r="IL166" s="350"/>
      <c r="IM166" s="350"/>
      <c r="IN166" s="350"/>
      <c r="IO166" s="350"/>
      <c r="IP166" s="350"/>
      <c r="IQ166" s="350"/>
      <c r="IR166" s="350"/>
      <c r="IS166" s="350"/>
      <c r="IT166" s="350"/>
      <c r="IU166" s="350"/>
      <c r="IV166" s="350"/>
    </row>
    <row r="167" spans="1:256" ht="15.75" customHeight="1">
      <c r="A167" s="649" t="s">
        <v>133</v>
      </c>
      <c r="B167" s="44"/>
      <c r="C167" s="651">
        <v>1332941.86</v>
      </c>
      <c r="D167" s="655">
        <f t="shared" si="157"/>
        <v>0</v>
      </c>
      <c r="E167" s="655"/>
      <c r="F167" s="655">
        <f t="shared" si="158"/>
        <v>0</v>
      </c>
      <c r="G167" s="657">
        <f t="shared" si="159"/>
        <v>0</v>
      </c>
      <c r="H167" s="243"/>
      <c r="I167" s="244"/>
      <c r="J167" s="659">
        <f t="shared" si="160"/>
        <v>0</v>
      </c>
      <c r="K167" s="656">
        <f t="shared" si="161"/>
        <v>0</v>
      </c>
      <c r="L167" s="656">
        <f t="shared" si="171"/>
        <v>0</v>
      </c>
      <c r="M167" s="656">
        <f t="shared" si="172"/>
        <v>0</v>
      </c>
      <c r="N167" s="662">
        <f t="shared" si="179"/>
        <v>0</v>
      </c>
      <c r="O167" s="663"/>
      <c r="P167" s="656">
        <f t="shared" si="173"/>
        <v>0</v>
      </c>
      <c r="Q167" s="664">
        <f t="shared" si="174"/>
        <v>0</v>
      </c>
      <c r="R167" s="656">
        <f t="shared" si="162"/>
        <v>0</v>
      </c>
      <c r="S167" s="656">
        <f t="shared" si="163"/>
        <v>0</v>
      </c>
      <c r="T167" s="656">
        <f t="shared" si="164"/>
        <v>0</v>
      </c>
      <c r="U167" s="656">
        <f t="shared" si="165"/>
        <v>0</v>
      </c>
      <c r="V167" s="656">
        <f t="shared" si="166"/>
        <v>0</v>
      </c>
      <c r="W167" s="666">
        <f t="shared" si="167"/>
        <v>0</v>
      </c>
      <c r="X167" s="666">
        <f t="shared" si="168"/>
        <v>0</v>
      </c>
      <c r="Y167" s="666">
        <f t="shared" si="175"/>
        <v>0</v>
      </c>
      <c r="Z167" s="666">
        <f t="shared" si="169"/>
        <v>0</v>
      </c>
      <c r="AA167" s="666">
        <f t="shared" si="176"/>
        <v>0</v>
      </c>
      <c r="AB167" s="666">
        <f t="shared" si="170"/>
        <v>0</v>
      </c>
      <c r="AC167" s="666">
        <f t="shared" si="177"/>
        <v>0</v>
      </c>
      <c r="AD167" s="666">
        <f t="shared" si="178"/>
        <v>0</v>
      </c>
      <c r="ID167" s="350"/>
      <c r="IE167" s="350"/>
      <c r="IF167" s="350"/>
      <c r="IG167" s="350"/>
      <c r="IH167" s="350"/>
      <c r="II167" s="350"/>
      <c r="IJ167" s="350"/>
      <c r="IK167" s="350"/>
      <c r="IL167" s="350"/>
      <c r="IM167" s="350"/>
      <c r="IN167" s="350"/>
      <c r="IO167" s="350"/>
      <c r="IP167" s="350"/>
      <c r="IQ167" s="350"/>
      <c r="IR167" s="350"/>
      <c r="IS167" s="350"/>
      <c r="IT167" s="350"/>
      <c r="IU167" s="350"/>
      <c r="IV167" s="350"/>
    </row>
    <row r="168" spans="1:256" ht="15.75" customHeight="1">
      <c r="A168" s="649" t="s">
        <v>134</v>
      </c>
      <c r="B168" s="44"/>
      <c r="C168" s="651">
        <v>1450073</v>
      </c>
      <c r="D168" s="655">
        <f t="shared" si="157"/>
        <v>0</v>
      </c>
      <c r="E168" s="655"/>
      <c r="F168" s="655">
        <f t="shared" si="158"/>
        <v>0</v>
      </c>
      <c r="G168" s="657">
        <f t="shared" si="159"/>
        <v>0</v>
      </c>
      <c r="H168" s="243"/>
      <c r="I168" s="244"/>
      <c r="J168" s="659">
        <f t="shared" si="160"/>
        <v>0</v>
      </c>
      <c r="K168" s="656">
        <f t="shared" si="161"/>
        <v>0</v>
      </c>
      <c r="L168" s="656">
        <f t="shared" si="171"/>
        <v>0</v>
      </c>
      <c r="M168" s="656">
        <f t="shared" si="172"/>
        <v>0</v>
      </c>
      <c r="N168" s="662">
        <f t="shared" si="179"/>
        <v>0</v>
      </c>
      <c r="O168" s="663"/>
      <c r="P168" s="656">
        <f t="shared" si="173"/>
        <v>0</v>
      </c>
      <c r="Q168" s="664">
        <f t="shared" si="174"/>
        <v>0</v>
      </c>
      <c r="R168" s="656">
        <f t="shared" si="162"/>
        <v>0</v>
      </c>
      <c r="S168" s="656">
        <f t="shared" si="163"/>
        <v>0</v>
      </c>
      <c r="T168" s="656">
        <f t="shared" si="164"/>
        <v>0</v>
      </c>
      <c r="U168" s="656">
        <f t="shared" si="165"/>
        <v>0</v>
      </c>
      <c r="V168" s="656">
        <f t="shared" si="166"/>
        <v>0</v>
      </c>
      <c r="W168" s="666">
        <f t="shared" si="167"/>
        <v>0</v>
      </c>
      <c r="X168" s="666">
        <f t="shared" si="168"/>
        <v>0</v>
      </c>
      <c r="Y168" s="666">
        <f t="shared" si="175"/>
        <v>0</v>
      </c>
      <c r="Z168" s="666">
        <f t="shared" si="169"/>
        <v>0</v>
      </c>
      <c r="AA168" s="666">
        <f t="shared" si="176"/>
        <v>0</v>
      </c>
      <c r="AB168" s="666">
        <f t="shared" si="170"/>
        <v>0</v>
      </c>
      <c r="AC168" s="666">
        <f t="shared" si="177"/>
        <v>0</v>
      </c>
      <c r="AD168" s="666">
        <f t="shared" si="178"/>
        <v>0</v>
      </c>
      <c r="ID168" s="350"/>
      <c r="IE168" s="350"/>
      <c r="IF168" s="350"/>
      <c r="IG168" s="350"/>
      <c r="IH168" s="350"/>
      <c r="II168" s="350"/>
      <c r="IJ168" s="350"/>
      <c r="IK168" s="350"/>
      <c r="IL168" s="350"/>
      <c r="IM168" s="350"/>
      <c r="IN168" s="350"/>
      <c r="IO168" s="350"/>
      <c r="IP168" s="350"/>
      <c r="IQ168" s="350"/>
      <c r="IR168" s="350"/>
      <c r="IS168" s="350"/>
      <c r="IT168" s="350"/>
      <c r="IU168" s="350"/>
      <c r="IV168" s="350"/>
    </row>
    <row r="169" spans="1:256" ht="15.75" customHeight="1">
      <c r="A169" s="649" t="s">
        <v>135</v>
      </c>
      <c r="B169" s="44"/>
      <c r="C169" s="651">
        <v>1459447.9649999999</v>
      </c>
      <c r="D169" s="655">
        <f t="shared" si="157"/>
        <v>0</v>
      </c>
      <c r="E169" s="655"/>
      <c r="F169" s="655">
        <f t="shared" si="158"/>
        <v>0</v>
      </c>
      <c r="G169" s="657">
        <f t="shared" si="159"/>
        <v>0</v>
      </c>
      <c r="H169" s="243"/>
      <c r="I169" s="244"/>
      <c r="J169" s="659">
        <f t="shared" si="160"/>
        <v>0</v>
      </c>
      <c r="K169" s="656">
        <f t="shared" si="161"/>
        <v>0</v>
      </c>
      <c r="L169" s="656">
        <f t="shared" si="171"/>
        <v>0</v>
      </c>
      <c r="M169" s="656">
        <f t="shared" si="172"/>
        <v>0</v>
      </c>
      <c r="N169" s="662">
        <f t="shared" si="179"/>
        <v>0</v>
      </c>
      <c r="O169" s="663"/>
      <c r="P169" s="656">
        <f t="shared" si="173"/>
        <v>0</v>
      </c>
      <c r="Q169" s="664">
        <f t="shared" si="174"/>
        <v>0</v>
      </c>
      <c r="R169" s="656">
        <f t="shared" si="162"/>
        <v>0</v>
      </c>
      <c r="S169" s="656">
        <f t="shared" si="163"/>
        <v>0</v>
      </c>
      <c r="T169" s="656">
        <f t="shared" si="164"/>
        <v>0</v>
      </c>
      <c r="U169" s="656">
        <f t="shared" si="165"/>
        <v>0</v>
      </c>
      <c r="V169" s="656">
        <f t="shared" si="166"/>
        <v>0</v>
      </c>
      <c r="W169" s="666">
        <f t="shared" si="167"/>
        <v>0</v>
      </c>
      <c r="X169" s="666">
        <f t="shared" si="168"/>
        <v>0</v>
      </c>
      <c r="Y169" s="666">
        <f t="shared" si="175"/>
        <v>0</v>
      </c>
      <c r="Z169" s="666">
        <f t="shared" si="169"/>
        <v>0</v>
      </c>
      <c r="AA169" s="666">
        <f t="shared" si="176"/>
        <v>0</v>
      </c>
      <c r="AB169" s="666">
        <f t="shared" si="170"/>
        <v>0</v>
      </c>
      <c r="AC169" s="666">
        <f t="shared" si="177"/>
        <v>0</v>
      </c>
      <c r="AD169" s="666">
        <f t="shared" si="178"/>
        <v>0</v>
      </c>
      <c r="ID169" s="350"/>
      <c r="IE169" s="350"/>
      <c r="IF169" s="350"/>
      <c r="IG169" s="350"/>
      <c r="IH169" s="350"/>
      <c r="II169" s="350"/>
      <c r="IJ169" s="350"/>
      <c r="IK169" s="350"/>
      <c r="IL169" s="350"/>
      <c r="IM169" s="350"/>
      <c r="IN169" s="350"/>
      <c r="IO169" s="350"/>
      <c r="IP169" s="350"/>
      <c r="IQ169" s="350"/>
      <c r="IR169" s="350"/>
      <c r="IS169" s="350"/>
      <c r="IT169" s="350"/>
      <c r="IU169" s="350"/>
      <c r="IV169" s="350"/>
    </row>
    <row r="170" spans="1:256" ht="15.75">
      <c r="A170" s="649" t="s">
        <v>328</v>
      </c>
      <c r="B170" s="238"/>
      <c r="C170" s="570">
        <v>1668647</v>
      </c>
      <c r="D170" s="655">
        <f aca="true" t="shared" si="180" ref="D170:D184">+B170*C170*$IG$114</f>
        <v>0</v>
      </c>
      <c r="E170" s="655"/>
      <c r="F170" s="655">
        <f t="shared" si="158"/>
        <v>0</v>
      </c>
      <c r="G170" s="657">
        <f t="shared" si="159"/>
        <v>0</v>
      </c>
      <c r="H170" s="243"/>
      <c r="I170" s="244"/>
      <c r="J170" s="659">
        <f t="shared" si="160"/>
        <v>0</v>
      </c>
      <c r="K170" s="656">
        <f t="shared" si="161"/>
        <v>0</v>
      </c>
      <c r="L170" s="656">
        <f aca="true" t="shared" si="181" ref="L170:L184">((SUM(D170:G170)+(K170))/$IQ$114)</f>
        <v>0</v>
      </c>
      <c r="M170" s="656">
        <f aca="true" t="shared" si="182" ref="M170:M184">((SUM(D170:G170)+SUM(K170:L170))/$IQ$114)</f>
        <v>0</v>
      </c>
      <c r="N170" s="662">
        <f aca="true" t="shared" si="183" ref="N170:N184">((SUM(D170:G170)+SUM(K170:M170))/$IP$114)</f>
        <v>0</v>
      </c>
      <c r="O170" s="663"/>
      <c r="P170" s="656">
        <f aca="true" t="shared" si="184" ref="P170:P184">+B170*C170*$IL$121</f>
        <v>0</v>
      </c>
      <c r="Q170" s="664">
        <f aca="true" t="shared" si="185" ref="Q170:Q184">SUM(D170:G170)+SUM(J170:P170)</f>
        <v>0</v>
      </c>
      <c r="R170" s="656">
        <f t="shared" si="162"/>
        <v>0</v>
      </c>
      <c r="S170" s="656">
        <f t="shared" si="163"/>
        <v>0</v>
      </c>
      <c r="T170" s="656">
        <f t="shared" si="164"/>
        <v>0</v>
      </c>
      <c r="U170" s="656">
        <f t="shared" si="165"/>
        <v>0</v>
      </c>
      <c r="V170" s="656">
        <f t="shared" si="166"/>
        <v>0</v>
      </c>
      <c r="W170" s="666">
        <f aca="true" t="shared" si="186" ref="W170:W184">SUM(R170:V170)</f>
        <v>0</v>
      </c>
      <c r="X170" s="666">
        <f t="shared" si="168"/>
        <v>0</v>
      </c>
      <c r="Y170" s="666">
        <f t="shared" si="175"/>
        <v>0</v>
      </c>
      <c r="Z170" s="666">
        <f t="shared" si="169"/>
        <v>0</v>
      </c>
      <c r="AA170" s="666">
        <f t="shared" si="176"/>
        <v>0</v>
      </c>
      <c r="AB170" s="666">
        <f t="shared" si="170"/>
        <v>0</v>
      </c>
      <c r="AC170" s="666">
        <f aca="true" t="shared" si="187" ref="AC170:AC184">SUM(Y170:AB170)</f>
        <v>0</v>
      </c>
      <c r="AD170" s="666">
        <f aca="true" t="shared" si="188" ref="AD170:AD184">+Q170+W170+X170+AC170</f>
        <v>0</v>
      </c>
      <c r="ID170" s="350"/>
      <c r="IE170" s="350"/>
      <c r="IF170" s="350"/>
      <c r="IG170" s="350"/>
      <c r="IH170" s="350"/>
      <c r="II170" s="350"/>
      <c r="IJ170" s="350"/>
      <c r="IK170" s="350"/>
      <c r="IL170" s="350"/>
      <c r="IM170" s="350"/>
      <c r="IN170" s="350"/>
      <c r="IO170" s="350"/>
      <c r="IP170" s="350"/>
      <c r="IQ170" s="350"/>
      <c r="IR170" s="350"/>
      <c r="IS170" s="350"/>
      <c r="IT170" s="350"/>
      <c r="IU170" s="350"/>
      <c r="IV170" s="350"/>
    </row>
    <row r="171" spans="1:256" ht="15.75" customHeight="1">
      <c r="A171" s="649" t="s">
        <v>329</v>
      </c>
      <c r="B171" s="238"/>
      <c r="C171" s="570">
        <v>1807907</v>
      </c>
      <c r="D171" s="655">
        <f t="shared" si="180"/>
        <v>0</v>
      </c>
      <c r="E171" s="655"/>
      <c r="F171" s="655">
        <f t="shared" si="158"/>
        <v>0</v>
      </c>
      <c r="G171" s="657">
        <f t="shared" si="159"/>
        <v>0</v>
      </c>
      <c r="H171" s="243"/>
      <c r="I171" s="244"/>
      <c r="J171" s="659">
        <f t="shared" si="160"/>
        <v>0</v>
      </c>
      <c r="K171" s="656">
        <f t="shared" si="161"/>
        <v>0</v>
      </c>
      <c r="L171" s="656">
        <f t="shared" si="181"/>
        <v>0</v>
      </c>
      <c r="M171" s="656">
        <f t="shared" si="182"/>
        <v>0</v>
      </c>
      <c r="N171" s="662">
        <f t="shared" si="183"/>
        <v>0</v>
      </c>
      <c r="O171" s="663"/>
      <c r="P171" s="656">
        <f t="shared" si="184"/>
        <v>0</v>
      </c>
      <c r="Q171" s="664">
        <f t="shared" si="185"/>
        <v>0</v>
      </c>
      <c r="R171" s="656">
        <f t="shared" si="162"/>
        <v>0</v>
      </c>
      <c r="S171" s="656">
        <f t="shared" si="163"/>
        <v>0</v>
      </c>
      <c r="T171" s="656">
        <f t="shared" si="164"/>
        <v>0</v>
      </c>
      <c r="U171" s="656">
        <f t="shared" si="165"/>
        <v>0</v>
      </c>
      <c r="V171" s="656">
        <f t="shared" si="166"/>
        <v>0</v>
      </c>
      <c r="W171" s="666">
        <f t="shared" si="186"/>
        <v>0</v>
      </c>
      <c r="X171" s="666">
        <f t="shared" si="168"/>
        <v>0</v>
      </c>
      <c r="Y171" s="666">
        <f t="shared" si="175"/>
        <v>0</v>
      </c>
      <c r="Z171" s="666">
        <f t="shared" si="169"/>
        <v>0</v>
      </c>
      <c r="AA171" s="666">
        <f t="shared" si="176"/>
        <v>0</v>
      </c>
      <c r="AB171" s="666">
        <f t="shared" si="170"/>
        <v>0</v>
      </c>
      <c r="AC171" s="666">
        <f t="shared" si="187"/>
        <v>0</v>
      </c>
      <c r="AD171" s="666">
        <f t="shared" si="188"/>
        <v>0</v>
      </c>
      <c r="ID171" s="350"/>
      <c r="IE171" s="350"/>
      <c r="IF171" s="350"/>
      <c r="IG171" s="350"/>
      <c r="IH171" s="350"/>
      <c r="II171" s="350"/>
      <c r="IJ171" s="350"/>
      <c r="IK171" s="350"/>
      <c r="IL171" s="350"/>
      <c r="IM171" s="350"/>
      <c r="IN171" s="350"/>
      <c r="IO171" s="350"/>
      <c r="IP171" s="350"/>
      <c r="IQ171" s="350"/>
      <c r="IR171" s="350"/>
      <c r="IS171" s="350"/>
      <c r="IT171" s="350"/>
      <c r="IU171" s="350"/>
      <c r="IV171" s="350"/>
    </row>
    <row r="172" spans="1:256" ht="15.75" customHeight="1">
      <c r="A172" s="649" t="s">
        <v>330</v>
      </c>
      <c r="B172" s="238"/>
      <c r="C172" s="570">
        <v>1864389.67</v>
      </c>
      <c r="D172" s="655">
        <f t="shared" si="180"/>
        <v>0</v>
      </c>
      <c r="E172" s="655"/>
      <c r="F172" s="655">
        <f t="shared" si="158"/>
        <v>0</v>
      </c>
      <c r="G172" s="657">
        <f t="shared" si="159"/>
        <v>0</v>
      </c>
      <c r="H172" s="243"/>
      <c r="I172" s="244"/>
      <c r="J172" s="659">
        <f t="shared" si="160"/>
        <v>0</v>
      </c>
      <c r="K172" s="656">
        <f t="shared" si="161"/>
        <v>0</v>
      </c>
      <c r="L172" s="656">
        <f t="shared" si="181"/>
        <v>0</v>
      </c>
      <c r="M172" s="656">
        <f t="shared" si="182"/>
        <v>0</v>
      </c>
      <c r="N172" s="662">
        <f t="shared" si="183"/>
        <v>0</v>
      </c>
      <c r="O172" s="663"/>
      <c r="P172" s="656">
        <f t="shared" si="184"/>
        <v>0</v>
      </c>
      <c r="Q172" s="664">
        <f t="shared" si="185"/>
        <v>0</v>
      </c>
      <c r="R172" s="656">
        <f t="shared" si="162"/>
        <v>0</v>
      </c>
      <c r="S172" s="656">
        <f t="shared" si="163"/>
        <v>0</v>
      </c>
      <c r="T172" s="656">
        <f t="shared" si="164"/>
        <v>0</v>
      </c>
      <c r="U172" s="656">
        <f t="shared" si="165"/>
        <v>0</v>
      </c>
      <c r="V172" s="656">
        <f t="shared" si="166"/>
        <v>0</v>
      </c>
      <c r="W172" s="666">
        <f t="shared" si="186"/>
        <v>0</v>
      </c>
      <c r="X172" s="666">
        <f t="shared" si="168"/>
        <v>0</v>
      </c>
      <c r="Y172" s="666">
        <f t="shared" si="175"/>
        <v>0</v>
      </c>
      <c r="Z172" s="666">
        <f t="shared" si="169"/>
        <v>0</v>
      </c>
      <c r="AA172" s="666">
        <f t="shared" si="176"/>
        <v>0</v>
      </c>
      <c r="AB172" s="666">
        <f t="shared" si="170"/>
        <v>0</v>
      </c>
      <c r="AC172" s="666">
        <f t="shared" si="187"/>
        <v>0</v>
      </c>
      <c r="AD172" s="666">
        <f t="shared" si="188"/>
        <v>0</v>
      </c>
      <c r="ID172" s="350"/>
      <c r="IE172" s="350"/>
      <c r="IF172" s="350"/>
      <c r="IG172" s="350"/>
      <c r="IH172" s="350"/>
      <c r="II172" s="350"/>
      <c r="IJ172" s="350"/>
      <c r="IK172" s="350"/>
      <c r="IL172" s="350"/>
      <c r="IM172" s="350"/>
      <c r="IN172" s="350"/>
      <c r="IO172" s="350"/>
      <c r="IP172" s="350"/>
      <c r="IQ172" s="350"/>
      <c r="IR172" s="350"/>
      <c r="IS172" s="350"/>
      <c r="IT172" s="350"/>
      <c r="IU172" s="350"/>
      <c r="IV172" s="350"/>
    </row>
    <row r="173" spans="1:256" ht="15.75" customHeight="1">
      <c r="A173" s="649" t="s">
        <v>331</v>
      </c>
      <c r="B173" s="238"/>
      <c r="C173" s="570">
        <v>2121896</v>
      </c>
      <c r="D173" s="655">
        <f t="shared" si="180"/>
        <v>0</v>
      </c>
      <c r="E173" s="655"/>
      <c r="F173" s="655">
        <f t="shared" si="158"/>
        <v>0</v>
      </c>
      <c r="G173" s="657">
        <f t="shared" si="159"/>
        <v>0</v>
      </c>
      <c r="H173" s="243"/>
      <c r="I173" s="244"/>
      <c r="J173" s="659">
        <f t="shared" si="160"/>
        <v>0</v>
      </c>
      <c r="K173" s="656">
        <f t="shared" si="161"/>
        <v>0</v>
      </c>
      <c r="L173" s="656">
        <f t="shared" si="181"/>
        <v>0</v>
      </c>
      <c r="M173" s="656">
        <f t="shared" si="182"/>
        <v>0</v>
      </c>
      <c r="N173" s="662">
        <f t="shared" si="183"/>
        <v>0</v>
      </c>
      <c r="O173" s="663"/>
      <c r="P173" s="656">
        <f t="shared" si="184"/>
        <v>0</v>
      </c>
      <c r="Q173" s="664">
        <f t="shared" si="185"/>
        <v>0</v>
      </c>
      <c r="R173" s="656">
        <f t="shared" si="162"/>
        <v>0</v>
      </c>
      <c r="S173" s="656">
        <f t="shared" si="163"/>
        <v>0</v>
      </c>
      <c r="T173" s="656">
        <f t="shared" si="164"/>
        <v>0</v>
      </c>
      <c r="U173" s="656">
        <f t="shared" si="165"/>
        <v>0</v>
      </c>
      <c r="V173" s="656">
        <f t="shared" si="166"/>
        <v>0</v>
      </c>
      <c r="W173" s="666">
        <f t="shared" si="186"/>
        <v>0</v>
      </c>
      <c r="X173" s="666">
        <f t="shared" si="168"/>
        <v>0</v>
      </c>
      <c r="Y173" s="666">
        <f t="shared" si="175"/>
        <v>0</v>
      </c>
      <c r="Z173" s="666">
        <f t="shared" si="169"/>
        <v>0</v>
      </c>
      <c r="AA173" s="666">
        <f t="shared" si="176"/>
        <v>0</v>
      </c>
      <c r="AB173" s="666">
        <f t="shared" si="170"/>
        <v>0</v>
      </c>
      <c r="AC173" s="666">
        <f t="shared" si="187"/>
        <v>0</v>
      </c>
      <c r="AD173" s="666">
        <f t="shared" si="188"/>
        <v>0</v>
      </c>
      <c r="ID173" s="350"/>
      <c r="IE173" s="350"/>
      <c r="IF173" s="350"/>
      <c r="IG173" s="350"/>
      <c r="IH173" s="350"/>
      <c r="II173" s="350"/>
      <c r="IJ173" s="350"/>
      <c r="IK173" s="350"/>
      <c r="IL173" s="350"/>
      <c r="IM173" s="350"/>
      <c r="IN173" s="350"/>
      <c r="IO173" s="350"/>
      <c r="IP173" s="350"/>
      <c r="IQ173" s="350"/>
      <c r="IR173" s="350"/>
      <c r="IS173" s="350"/>
      <c r="IT173" s="350"/>
      <c r="IU173" s="350"/>
      <c r="IV173" s="350"/>
    </row>
    <row r="174" spans="1:256" ht="15.75" customHeight="1">
      <c r="A174" s="649" t="s">
        <v>332</v>
      </c>
      <c r="B174" s="238"/>
      <c r="C174" s="570">
        <v>2139029</v>
      </c>
      <c r="D174" s="655">
        <f t="shared" si="180"/>
        <v>0</v>
      </c>
      <c r="E174" s="655"/>
      <c r="F174" s="655">
        <f t="shared" si="158"/>
        <v>0</v>
      </c>
      <c r="G174" s="657">
        <f t="shared" si="159"/>
        <v>0</v>
      </c>
      <c r="H174" s="243"/>
      <c r="I174" s="244"/>
      <c r="J174" s="659">
        <f t="shared" si="160"/>
        <v>0</v>
      </c>
      <c r="K174" s="656">
        <f t="shared" si="161"/>
        <v>0</v>
      </c>
      <c r="L174" s="656">
        <f t="shared" si="181"/>
        <v>0</v>
      </c>
      <c r="M174" s="656">
        <f t="shared" si="182"/>
        <v>0</v>
      </c>
      <c r="N174" s="662">
        <f t="shared" si="183"/>
        <v>0</v>
      </c>
      <c r="O174" s="663"/>
      <c r="P174" s="656">
        <f t="shared" si="184"/>
        <v>0</v>
      </c>
      <c r="Q174" s="664">
        <f t="shared" si="185"/>
        <v>0</v>
      </c>
      <c r="R174" s="656">
        <f t="shared" si="162"/>
        <v>0</v>
      </c>
      <c r="S174" s="656">
        <f t="shared" si="163"/>
        <v>0</v>
      </c>
      <c r="T174" s="656">
        <f t="shared" si="164"/>
        <v>0</v>
      </c>
      <c r="U174" s="656">
        <f t="shared" si="165"/>
        <v>0</v>
      </c>
      <c r="V174" s="656">
        <f t="shared" si="166"/>
        <v>0</v>
      </c>
      <c r="W174" s="666">
        <f t="shared" si="186"/>
        <v>0</v>
      </c>
      <c r="X174" s="666">
        <f t="shared" si="168"/>
        <v>0</v>
      </c>
      <c r="Y174" s="666">
        <f t="shared" si="175"/>
        <v>0</v>
      </c>
      <c r="Z174" s="666">
        <f t="shared" si="169"/>
        <v>0</v>
      </c>
      <c r="AA174" s="666">
        <f t="shared" si="176"/>
        <v>0</v>
      </c>
      <c r="AB174" s="666">
        <f t="shared" si="170"/>
        <v>0</v>
      </c>
      <c r="AC174" s="666">
        <f t="shared" si="187"/>
        <v>0</v>
      </c>
      <c r="AD174" s="666">
        <f t="shared" si="188"/>
        <v>0</v>
      </c>
      <c r="ID174" s="350"/>
      <c r="IE174" s="350"/>
      <c r="IF174" s="350"/>
      <c r="IG174" s="350"/>
      <c r="IH174" s="350"/>
      <c r="II174" s="350"/>
      <c r="IJ174" s="350"/>
      <c r="IK174" s="350"/>
      <c r="IL174" s="350"/>
      <c r="IM174" s="350"/>
      <c r="IN174" s="350"/>
      <c r="IO174" s="350"/>
      <c r="IP174" s="350"/>
      <c r="IQ174" s="350"/>
      <c r="IR174" s="350"/>
      <c r="IS174" s="350"/>
      <c r="IT174" s="350"/>
      <c r="IU174" s="350"/>
      <c r="IV174" s="350"/>
    </row>
    <row r="175" spans="1:256" ht="15.75" customHeight="1">
      <c r="A175" s="649" t="s">
        <v>333</v>
      </c>
      <c r="B175" s="238"/>
      <c r="C175" s="570">
        <v>2783602.73</v>
      </c>
      <c r="D175" s="655">
        <f t="shared" si="180"/>
        <v>0</v>
      </c>
      <c r="E175" s="655"/>
      <c r="F175" s="655">
        <f t="shared" si="158"/>
        <v>0</v>
      </c>
      <c r="G175" s="657">
        <f t="shared" si="159"/>
        <v>0</v>
      </c>
      <c r="H175" s="243"/>
      <c r="I175" s="244"/>
      <c r="J175" s="659">
        <f t="shared" si="160"/>
        <v>0</v>
      </c>
      <c r="K175" s="656">
        <f t="shared" si="161"/>
        <v>0</v>
      </c>
      <c r="L175" s="656">
        <f t="shared" si="181"/>
        <v>0</v>
      </c>
      <c r="M175" s="656">
        <f t="shared" si="182"/>
        <v>0</v>
      </c>
      <c r="N175" s="662">
        <f t="shared" si="183"/>
        <v>0</v>
      </c>
      <c r="O175" s="663"/>
      <c r="P175" s="656">
        <f t="shared" si="184"/>
        <v>0</v>
      </c>
      <c r="Q175" s="664">
        <f t="shared" si="185"/>
        <v>0</v>
      </c>
      <c r="R175" s="656">
        <f t="shared" si="162"/>
        <v>0</v>
      </c>
      <c r="S175" s="656">
        <f t="shared" si="163"/>
        <v>0</v>
      </c>
      <c r="T175" s="656">
        <f t="shared" si="164"/>
        <v>0</v>
      </c>
      <c r="U175" s="656">
        <f t="shared" si="165"/>
        <v>0</v>
      </c>
      <c r="V175" s="656">
        <f t="shared" si="166"/>
        <v>0</v>
      </c>
      <c r="W175" s="666">
        <f t="shared" si="186"/>
        <v>0</v>
      </c>
      <c r="X175" s="666">
        <f t="shared" si="168"/>
        <v>0</v>
      </c>
      <c r="Y175" s="666">
        <f t="shared" si="175"/>
        <v>0</v>
      </c>
      <c r="Z175" s="666">
        <f t="shared" si="169"/>
        <v>0</v>
      </c>
      <c r="AA175" s="666">
        <f t="shared" si="176"/>
        <v>0</v>
      </c>
      <c r="AB175" s="666">
        <f t="shared" si="170"/>
        <v>0</v>
      </c>
      <c r="AC175" s="666">
        <f t="shared" si="187"/>
        <v>0</v>
      </c>
      <c r="AD175" s="666">
        <f t="shared" si="188"/>
        <v>0</v>
      </c>
      <c r="ID175" s="350"/>
      <c r="IE175" s="350"/>
      <c r="IF175" s="350"/>
      <c r="IG175" s="350"/>
      <c r="IH175" s="350"/>
      <c r="II175" s="350"/>
      <c r="IJ175" s="350"/>
      <c r="IK175" s="350"/>
      <c r="IL175" s="350"/>
      <c r="IM175" s="350"/>
      <c r="IN175" s="350"/>
      <c r="IO175" s="350"/>
      <c r="IP175" s="350"/>
      <c r="IQ175" s="350"/>
      <c r="IR175" s="350"/>
      <c r="IS175" s="350"/>
      <c r="IT175" s="350"/>
      <c r="IU175" s="350"/>
      <c r="IV175" s="350"/>
    </row>
    <row r="176" spans="1:256" ht="15.75" customHeight="1">
      <c r="A176" s="649" t="s">
        <v>334</v>
      </c>
      <c r="B176" s="238"/>
      <c r="C176" s="570">
        <v>2920922.395</v>
      </c>
      <c r="D176" s="655">
        <f t="shared" si="180"/>
        <v>0</v>
      </c>
      <c r="E176" s="655"/>
      <c r="F176" s="655">
        <f t="shared" si="158"/>
        <v>0</v>
      </c>
      <c r="G176" s="657">
        <f t="shared" si="159"/>
        <v>0</v>
      </c>
      <c r="H176" s="243"/>
      <c r="I176" s="244"/>
      <c r="J176" s="659">
        <f t="shared" si="160"/>
        <v>0</v>
      </c>
      <c r="K176" s="656">
        <f t="shared" si="161"/>
        <v>0</v>
      </c>
      <c r="L176" s="656">
        <f t="shared" si="181"/>
        <v>0</v>
      </c>
      <c r="M176" s="656">
        <f t="shared" si="182"/>
        <v>0</v>
      </c>
      <c r="N176" s="662">
        <f t="shared" si="183"/>
        <v>0</v>
      </c>
      <c r="O176" s="663"/>
      <c r="P176" s="656">
        <f t="shared" si="184"/>
        <v>0</v>
      </c>
      <c r="Q176" s="664">
        <f t="shared" si="185"/>
        <v>0</v>
      </c>
      <c r="R176" s="656">
        <f t="shared" si="162"/>
        <v>0</v>
      </c>
      <c r="S176" s="656">
        <f t="shared" si="163"/>
        <v>0</v>
      </c>
      <c r="T176" s="656">
        <f t="shared" si="164"/>
        <v>0</v>
      </c>
      <c r="U176" s="656">
        <f t="shared" si="165"/>
        <v>0</v>
      </c>
      <c r="V176" s="656">
        <f t="shared" si="166"/>
        <v>0</v>
      </c>
      <c r="W176" s="666">
        <f t="shared" si="186"/>
        <v>0</v>
      </c>
      <c r="X176" s="666">
        <f t="shared" si="168"/>
        <v>0</v>
      </c>
      <c r="Y176" s="666">
        <f t="shared" si="175"/>
        <v>0</v>
      </c>
      <c r="Z176" s="666">
        <f t="shared" si="169"/>
        <v>0</v>
      </c>
      <c r="AA176" s="666">
        <f t="shared" si="176"/>
        <v>0</v>
      </c>
      <c r="AB176" s="666">
        <f t="shared" si="170"/>
        <v>0</v>
      </c>
      <c r="AC176" s="666">
        <f t="shared" si="187"/>
        <v>0</v>
      </c>
      <c r="AD176" s="666">
        <f t="shared" si="188"/>
        <v>0</v>
      </c>
      <c r="ID176" s="350"/>
      <c r="IE176" s="350"/>
      <c r="IF176" s="350"/>
      <c r="IG176" s="350"/>
      <c r="IH176" s="350"/>
      <c r="II176" s="350"/>
      <c r="IJ176" s="350"/>
      <c r="IK176" s="350"/>
      <c r="IL176" s="350"/>
      <c r="IM176" s="350"/>
      <c r="IN176" s="350"/>
      <c r="IO176" s="350"/>
      <c r="IP176" s="350"/>
      <c r="IQ176" s="350"/>
      <c r="IR176" s="350"/>
      <c r="IS176" s="350"/>
      <c r="IT176" s="350"/>
      <c r="IU176" s="350"/>
      <c r="IV176" s="350"/>
    </row>
    <row r="177" spans="1:256" ht="15.75" customHeight="1">
      <c r="A177" s="649" t="s">
        <v>335</v>
      </c>
      <c r="B177" s="238"/>
      <c r="C177" s="570">
        <v>3198399.613</v>
      </c>
      <c r="D177" s="655">
        <f t="shared" si="180"/>
        <v>0</v>
      </c>
      <c r="E177" s="655"/>
      <c r="F177" s="655">
        <f t="shared" si="158"/>
        <v>0</v>
      </c>
      <c r="G177" s="657">
        <f t="shared" si="159"/>
        <v>0</v>
      </c>
      <c r="H177" s="243"/>
      <c r="I177" s="244"/>
      <c r="J177" s="659">
        <f t="shared" si="160"/>
        <v>0</v>
      </c>
      <c r="K177" s="656">
        <f t="shared" si="161"/>
        <v>0</v>
      </c>
      <c r="L177" s="656">
        <f t="shared" si="181"/>
        <v>0</v>
      </c>
      <c r="M177" s="656">
        <f t="shared" si="182"/>
        <v>0</v>
      </c>
      <c r="N177" s="662">
        <f t="shared" si="183"/>
        <v>0</v>
      </c>
      <c r="O177" s="663"/>
      <c r="P177" s="656">
        <f t="shared" si="184"/>
        <v>0</v>
      </c>
      <c r="Q177" s="664">
        <f t="shared" si="185"/>
        <v>0</v>
      </c>
      <c r="R177" s="656">
        <f t="shared" si="162"/>
        <v>0</v>
      </c>
      <c r="S177" s="656">
        <f t="shared" si="163"/>
        <v>0</v>
      </c>
      <c r="T177" s="656">
        <f t="shared" si="164"/>
        <v>0</v>
      </c>
      <c r="U177" s="656">
        <f t="shared" si="165"/>
        <v>0</v>
      </c>
      <c r="V177" s="656">
        <f t="shared" si="166"/>
        <v>0</v>
      </c>
      <c r="W177" s="666">
        <f t="shared" si="186"/>
        <v>0</v>
      </c>
      <c r="X177" s="666">
        <f t="shared" si="168"/>
        <v>0</v>
      </c>
      <c r="Y177" s="666">
        <f t="shared" si="175"/>
        <v>0</v>
      </c>
      <c r="Z177" s="666">
        <f t="shared" si="169"/>
        <v>0</v>
      </c>
      <c r="AA177" s="666">
        <f t="shared" si="176"/>
        <v>0</v>
      </c>
      <c r="AB177" s="666">
        <f t="shared" si="170"/>
        <v>0</v>
      </c>
      <c r="AC177" s="666">
        <f t="shared" si="187"/>
        <v>0</v>
      </c>
      <c r="AD177" s="666">
        <f t="shared" si="188"/>
        <v>0</v>
      </c>
      <c r="ID177" s="350"/>
      <c r="IE177" s="350"/>
      <c r="IF177" s="350"/>
      <c r="IG177" s="350"/>
      <c r="IH177" s="350"/>
      <c r="II177" s="350"/>
      <c r="IJ177" s="350"/>
      <c r="IK177" s="350"/>
      <c r="IL177" s="350"/>
      <c r="IM177" s="350"/>
      <c r="IN177" s="350"/>
      <c r="IO177" s="350"/>
      <c r="IP177" s="350"/>
      <c r="IQ177" s="350"/>
      <c r="IR177" s="350"/>
      <c r="IS177" s="350"/>
      <c r="IT177" s="350"/>
      <c r="IU177" s="350"/>
      <c r="IV177" s="350"/>
    </row>
    <row r="178" spans="1:256" ht="15.75" customHeight="1">
      <c r="A178" s="649" t="s">
        <v>336</v>
      </c>
      <c r="B178" s="238"/>
      <c r="C178" s="570">
        <v>3475876.831</v>
      </c>
      <c r="D178" s="655">
        <f t="shared" si="180"/>
        <v>0</v>
      </c>
      <c r="E178" s="655"/>
      <c r="F178" s="655">
        <f t="shared" si="158"/>
        <v>0</v>
      </c>
      <c r="G178" s="657">
        <f t="shared" si="159"/>
        <v>0</v>
      </c>
      <c r="H178" s="243"/>
      <c r="I178" s="244"/>
      <c r="J178" s="659">
        <f t="shared" si="160"/>
        <v>0</v>
      </c>
      <c r="K178" s="656">
        <f t="shared" si="161"/>
        <v>0</v>
      </c>
      <c r="L178" s="656">
        <f t="shared" si="181"/>
        <v>0</v>
      </c>
      <c r="M178" s="656">
        <f t="shared" si="182"/>
        <v>0</v>
      </c>
      <c r="N178" s="662">
        <f t="shared" si="183"/>
        <v>0</v>
      </c>
      <c r="O178" s="663"/>
      <c r="P178" s="656">
        <f t="shared" si="184"/>
        <v>0</v>
      </c>
      <c r="Q178" s="664">
        <f t="shared" si="185"/>
        <v>0</v>
      </c>
      <c r="R178" s="656">
        <f t="shared" si="162"/>
        <v>0</v>
      </c>
      <c r="S178" s="656">
        <f t="shared" si="163"/>
        <v>0</v>
      </c>
      <c r="T178" s="656">
        <f t="shared" si="164"/>
        <v>0</v>
      </c>
      <c r="U178" s="656">
        <f t="shared" si="165"/>
        <v>0</v>
      </c>
      <c r="V178" s="656">
        <f t="shared" si="166"/>
        <v>0</v>
      </c>
      <c r="W178" s="666">
        <f t="shared" si="186"/>
        <v>0</v>
      </c>
      <c r="X178" s="666">
        <f t="shared" si="168"/>
        <v>0</v>
      </c>
      <c r="Y178" s="666">
        <f t="shared" si="175"/>
        <v>0</v>
      </c>
      <c r="Z178" s="666">
        <f t="shared" si="169"/>
        <v>0</v>
      </c>
      <c r="AA178" s="666">
        <f t="shared" si="176"/>
        <v>0</v>
      </c>
      <c r="AB178" s="666">
        <f t="shared" si="170"/>
        <v>0</v>
      </c>
      <c r="AC178" s="666">
        <f t="shared" si="187"/>
        <v>0</v>
      </c>
      <c r="AD178" s="666">
        <f t="shared" si="188"/>
        <v>0</v>
      </c>
      <c r="ID178" s="350"/>
      <c r="IE178" s="350"/>
      <c r="IF178" s="350"/>
      <c r="IG178" s="350"/>
      <c r="IH178" s="350"/>
      <c r="II178" s="350"/>
      <c r="IJ178" s="350"/>
      <c r="IK178" s="350"/>
      <c r="IL178" s="350"/>
      <c r="IM178" s="350"/>
      <c r="IN178" s="350"/>
      <c r="IO178" s="350"/>
      <c r="IP178" s="350"/>
      <c r="IQ178" s="350"/>
      <c r="IR178" s="350"/>
      <c r="IS178" s="350"/>
      <c r="IT178" s="350"/>
      <c r="IU178" s="350"/>
      <c r="IV178" s="350"/>
    </row>
    <row r="179" spans="1:256" ht="15.75" customHeight="1">
      <c r="A179" s="649" t="s">
        <v>337</v>
      </c>
      <c r="B179" s="238"/>
      <c r="C179" s="570">
        <v>3753354.049</v>
      </c>
      <c r="D179" s="655">
        <f t="shared" si="180"/>
        <v>0</v>
      </c>
      <c r="E179" s="655"/>
      <c r="F179" s="655">
        <f t="shared" si="158"/>
        <v>0</v>
      </c>
      <c r="G179" s="657">
        <f t="shared" si="159"/>
        <v>0</v>
      </c>
      <c r="H179" s="243"/>
      <c r="I179" s="244"/>
      <c r="J179" s="659">
        <f t="shared" si="160"/>
        <v>0</v>
      </c>
      <c r="K179" s="656">
        <f t="shared" si="161"/>
        <v>0</v>
      </c>
      <c r="L179" s="656">
        <f t="shared" si="181"/>
        <v>0</v>
      </c>
      <c r="M179" s="656">
        <f t="shared" si="182"/>
        <v>0</v>
      </c>
      <c r="N179" s="662">
        <f t="shared" si="183"/>
        <v>0</v>
      </c>
      <c r="O179" s="663"/>
      <c r="P179" s="656">
        <f t="shared" si="184"/>
        <v>0</v>
      </c>
      <c r="Q179" s="664">
        <f t="shared" si="185"/>
        <v>0</v>
      </c>
      <c r="R179" s="656">
        <f t="shared" si="162"/>
        <v>0</v>
      </c>
      <c r="S179" s="656">
        <f t="shared" si="163"/>
        <v>0</v>
      </c>
      <c r="T179" s="656">
        <f t="shared" si="164"/>
        <v>0</v>
      </c>
      <c r="U179" s="656">
        <f t="shared" si="165"/>
        <v>0</v>
      </c>
      <c r="V179" s="656">
        <f t="shared" si="166"/>
        <v>0</v>
      </c>
      <c r="W179" s="666">
        <f t="shared" si="186"/>
        <v>0</v>
      </c>
      <c r="X179" s="666">
        <f t="shared" si="168"/>
        <v>0</v>
      </c>
      <c r="Y179" s="666">
        <f t="shared" si="175"/>
        <v>0</v>
      </c>
      <c r="Z179" s="666">
        <f t="shared" si="169"/>
        <v>0</v>
      </c>
      <c r="AA179" s="666">
        <f t="shared" si="176"/>
        <v>0</v>
      </c>
      <c r="AB179" s="666">
        <f t="shared" si="170"/>
        <v>0</v>
      </c>
      <c r="AC179" s="666">
        <f t="shared" si="187"/>
        <v>0</v>
      </c>
      <c r="AD179" s="666">
        <f t="shared" si="188"/>
        <v>0</v>
      </c>
      <c r="ID179" s="350"/>
      <c r="IE179" s="350"/>
      <c r="IF179" s="350"/>
      <c r="IG179" s="350"/>
      <c r="IH179" s="350"/>
      <c r="II179" s="350"/>
      <c r="IJ179" s="350"/>
      <c r="IK179" s="350"/>
      <c r="IL179" s="350"/>
      <c r="IM179" s="350"/>
      <c r="IN179" s="350"/>
      <c r="IO179" s="350"/>
      <c r="IP179" s="350"/>
      <c r="IQ179" s="350"/>
      <c r="IR179" s="350"/>
      <c r="IS179" s="350"/>
      <c r="IT179" s="350"/>
      <c r="IU179" s="350"/>
      <c r="IV179" s="350"/>
    </row>
    <row r="180" spans="1:256" ht="15.75" customHeight="1">
      <c r="A180" s="649" t="s">
        <v>338</v>
      </c>
      <c r="B180" s="238"/>
      <c r="C180" s="570">
        <v>4030831.267</v>
      </c>
      <c r="D180" s="655">
        <f t="shared" si="180"/>
        <v>0</v>
      </c>
      <c r="E180" s="655"/>
      <c r="F180" s="655">
        <f t="shared" si="158"/>
        <v>0</v>
      </c>
      <c r="G180" s="657">
        <f t="shared" si="159"/>
        <v>0</v>
      </c>
      <c r="H180" s="243"/>
      <c r="I180" s="244"/>
      <c r="J180" s="659">
        <f t="shared" si="160"/>
        <v>0</v>
      </c>
      <c r="K180" s="656">
        <f t="shared" si="161"/>
        <v>0</v>
      </c>
      <c r="L180" s="656">
        <f t="shared" si="181"/>
        <v>0</v>
      </c>
      <c r="M180" s="656">
        <f t="shared" si="182"/>
        <v>0</v>
      </c>
      <c r="N180" s="662">
        <f t="shared" si="183"/>
        <v>0</v>
      </c>
      <c r="O180" s="663"/>
      <c r="P180" s="656">
        <f t="shared" si="184"/>
        <v>0</v>
      </c>
      <c r="Q180" s="664">
        <f t="shared" si="185"/>
        <v>0</v>
      </c>
      <c r="R180" s="656">
        <f t="shared" si="162"/>
        <v>0</v>
      </c>
      <c r="S180" s="656">
        <f t="shared" si="163"/>
        <v>0</v>
      </c>
      <c r="T180" s="656">
        <f t="shared" si="164"/>
        <v>0</v>
      </c>
      <c r="U180" s="656">
        <f t="shared" si="165"/>
        <v>0</v>
      </c>
      <c r="V180" s="656">
        <f t="shared" si="166"/>
        <v>0</v>
      </c>
      <c r="W180" s="666">
        <f t="shared" si="186"/>
        <v>0</v>
      </c>
      <c r="X180" s="666">
        <f t="shared" si="168"/>
        <v>0</v>
      </c>
      <c r="Y180" s="666">
        <f t="shared" si="175"/>
        <v>0</v>
      </c>
      <c r="Z180" s="666">
        <f t="shared" si="169"/>
        <v>0</v>
      </c>
      <c r="AA180" s="666">
        <f t="shared" si="176"/>
        <v>0</v>
      </c>
      <c r="AB180" s="666">
        <f t="shared" si="170"/>
        <v>0</v>
      </c>
      <c r="AC180" s="666">
        <f t="shared" si="187"/>
        <v>0</v>
      </c>
      <c r="AD180" s="666">
        <f t="shared" si="188"/>
        <v>0</v>
      </c>
      <c r="ID180" s="350"/>
      <c r="IE180" s="350"/>
      <c r="IF180" s="350"/>
      <c r="IG180" s="350"/>
      <c r="IH180" s="350"/>
      <c r="II180" s="350"/>
      <c r="IJ180" s="350"/>
      <c r="IK180" s="350"/>
      <c r="IL180" s="350"/>
      <c r="IM180" s="350"/>
      <c r="IN180" s="350"/>
      <c r="IO180" s="350"/>
      <c r="IP180" s="350"/>
      <c r="IQ180" s="350"/>
      <c r="IR180" s="350"/>
      <c r="IS180" s="350"/>
      <c r="IT180" s="350"/>
      <c r="IU180" s="350"/>
      <c r="IV180" s="350"/>
    </row>
    <row r="181" spans="1:256" ht="16.5" customHeight="1">
      <c r="A181" s="649" t="s">
        <v>339</v>
      </c>
      <c r="B181" s="238"/>
      <c r="C181" s="570">
        <v>4308308.485</v>
      </c>
      <c r="D181" s="655">
        <f t="shared" si="180"/>
        <v>0</v>
      </c>
      <c r="E181" s="655"/>
      <c r="F181" s="655">
        <f t="shared" si="158"/>
        <v>0</v>
      </c>
      <c r="G181" s="657">
        <f t="shared" si="159"/>
        <v>0</v>
      </c>
      <c r="H181" s="243"/>
      <c r="I181" s="244"/>
      <c r="J181" s="659">
        <f t="shared" si="160"/>
        <v>0</v>
      </c>
      <c r="K181" s="656">
        <f t="shared" si="161"/>
        <v>0</v>
      </c>
      <c r="L181" s="656">
        <f t="shared" si="181"/>
        <v>0</v>
      </c>
      <c r="M181" s="656">
        <f t="shared" si="182"/>
        <v>0</v>
      </c>
      <c r="N181" s="662">
        <f t="shared" si="183"/>
        <v>0</v>
      </c>
      <c r="O181" s="663"/>
      <c r="P181" s="656">
        <f t="shared" si="184"/>
        <v>0</v>
      </c>
      <c r="Q181" s="664">
        <f t="shared" si="185"/>
        <v>0</v>
      </c>
      <c r="R181" s="656">
        <f t="shared" si="162"/>
        <v>0</v>
      </c>
      <c r="S181" s="656">
        <f t="shared" si="163"/>
        <v>0</v>
      </c>
      <c r="T181" s="656">
        <f t="shared" si="164"/>
        <v>0</v>
      </c>
      <c r="U181" s="656">
        <f t="shared" si="165"/>
        <v>0</v>
      </c>
      <c r="V181" s="656">
        <f t="shared" si="166"/>
        <v>0</v>
      </c>
      <c r="W181" s="666">
        <f t="shared" si="186"/>
        <v>0</v>
      </c>
      <c r="X181" s="666">
        <f t="shared" si="168"/>
        <v>0</v>
      </c>
      <c r="Y181" s="666">
        <f t="shared" si="175"/>
        <v>0</v>
      </c>
      <c r="Z181" s="666">
        <f t="shared" si="169"/>
        <v>0</v>
      </c>
      <c r="AA181" s="666">
        <f t="shared" si="176"/>
        <v>0</v>
      </c>
      <c r="AB181" s="666">
        <f t="shared" si="170"/>
        <v>0</v>
      </c>
      <c r="AC181" s="666">
        <f t="shared" si="187"/>
        <v>0</v>
      </c>
      <c r="AD181" s="666">
        <f t="shared" si="188"/>
        <v>0</v>
      </c>
      <c r="ID181" s="350"/>
      <c r="IE181" s="350"/>
      <c r="IF181" s="350"/>
      <c r="IG181" s="350"/>
      <c r="IH181" s="350"/>
      <c r="II181" s="350"/>
      <c r="IJ181" s="350"/>
      <c r="IK181" s="350"/>
      <c r="IL181" s="350"/>
      <c r="IM181" s="350"/>
      <c r="IN181" s="350"/>
      <c r="IO181" s="350"/>
      <c r="IP181" s="350"/>
      <c r="IQ181" s="350"/>
      <c r="IR181" s="350"/>
      <c r="IS181" s="350"/>
      <c r="IT181" s="350"/>
      <c r="IU181" s="350"/>
      <c r="IV181" s="350"/>
    </row>
    <row r="182" spans="1:256" ht="15.75">
      <c r="A182" s="649" t="s">
        <v>340</v>
      </c>
      <c r="B182" s="238"/>
      <c r="C182" s="570">
        <v>4585785.703</v>
      </c>
      <c r="D182" s="655">
        <f t="shared" si="180"/>
        <v>0</v>
      </c>
      <c r="E182" s="655"/>
      <c r="F182" s="655">
        <f t="shared" si="158"/>
        <v>0</v>
      </c>
      <c r="G182" s="657">
        <f t="shared" si="159"/>
        <v>0</v>
      </c>
      <c r="H182" s="243"/>
      <c r="I182" s="244"/>
      <c r="J182" s="659">
        <f t="shared" si="160"/>
        <v>0</v>
      </c>
      <c r="K182" s="656">
        <f t="shared" si="161"/>
        <v>0</v>
      </c>
      <c r="L182" s="656">
        <f t="shared" si="181"/>
        <v>0</v>
      </c>
      <c r="M182" s="656">
        <f t="shared" si="182"/>
        <v>0</v>
      </c>
      <c r="N182" s="662">
        <f t="shared" si="183"/>
        <v>0</v>
      </c>
      <c r="O182" s="663"/>
      <c r="P182" s="656">
        <f t="shared" si="184"/>
        <v>0</v>
      </c>
      <c r="Q182" s="664">
        <f t="shared" si="185"/>
        <v>0</v>
      </c>
      <c r="R182" s="656">
        <f t="shared" si="162"/>
        <v>0</v>
      </c>
      <c r="S182" s="656">
        <f t="shared" si="163"/>
        <v>0</v>
      </c>
      <c r="T182" s="656">
        <f t="shared" si="164"/>
        <v>0</v>
      </c>
      <c r="U182" s="656">
        <f t="shared" si="165"/>
        <v>0</v>
      </c>
      <c r="V182" s="656">
        <f t="shared" si="166"/>
        <v>0</v>
      </c>
      <c r="W182" s="666">
        <f t="shared" si="186"/>
        <v>0</v>
      </c>
      <c r="X182" s="666">
        <f t="shared" si="168"/>
        <v>0</v>
      </c>
      <c r="Y182" s="666">
        <f t="shared" si="175"/>
        <v>0</v>
      </c>
      <c r="Z182" s="666">
        <f t="shared" si="169"/>
        <v>0</v>
      </c>
      <c r="AA182" s="666">
        <f t="shared" si="176"/>
        <v>0</v>
      </c>
      <c r="AB182" s="666">
        <f t="shared" si="170"/>
        <v>0</v>
      </c>
      <c r="AC182" s="666">
        <f t="shared" si="187"/>
        <v>0</v>
      </c>
      <c r="AD182" s="666">
        <f t="shared" si="188"/>
        <v>0</v>
      </c>
      <c r="ID182" s="350"/>
      <c r="IE182" s="350"/>
      <c r="IF182" s="350"/>
      <c r="IG182" s="350"/>
      <c r="IH182" s="350"/>
      <c r="II182" s="350"/>
      <c r="IJ182" s="350"/>
      <c r="IK182" s="350"/>
      <c r="IL182" s="350"/>
      <c r="IM182" s="350"/>
      <c r="IN182" s="350"/>
      <c r="IO182" s="350"/>
      <c r="IP182" s="350"/>
      <c r="IQ182" s="350"/>
      <c r="IR182" s="350"/>
      <c r="IS182" s="350"/>
      <c r="IT182" s="350"/>
      <c r="IU182" s="350"/>
      <c r="IV182" s="350"/>
    </row>
    <row r="183" spans="1:256" ht="15.75">
      <c r="A183" s="649" t="s">
        <v>341</v>
      </c>
      <c r="B183" s="238"/>
      <c r="C183" s="570">
        <v>4863262.921</v>
      </c>
      <c r="D183" s="655">
        <f t="shared" si="180"/>
        <v>0</v>
      </c>
      <c r="E183" s="655"/>
      <c r="F183" s="655">
        <f t="shared" si="158"/>
        <v>0</v>
      </c>
      <c r="G183" s="657">
        <f t="shared" si="159"/>
        <v>0</v>
      </c>
      <c r="H183" s="243"/>
      <c r="I183" s="244"/>
      <c r="J183" s="659">
        <f t="shared" si="160"/>
        <v>0</v>
      </c>
      <c r="K183" s="656">
        <f t="shared" si="161"/>
        <v>0</v>
      </c>
      <c r="L183" s="656">
        <f t="shared" si="181"/>
        <v>0</v>
      </c>
      <c r="M183" s="656">
        <f t="shared" si="182"/>
        <v>0</v>
      </c>
      <c r="N183" s="662">
        <f t="shared" si="183"/>
        <v>0</v>
      </c>
      <c r="O183" s="663"/>
      <c r="P183" s="656">
        <f t="shared" si="184"/>
        <v>0</v>
      </c>
      <c r="Q183" s="664">
        <f t="shared" si="185"/>
        <v>0</v>
      </c>
      <c r="R183" s="656">
        <f t="shared" si="162"/>
        <v>0</v>
      </c>
      <c r="S183" s="656">
        <f t="shared" si="163"/>
        <v>0</v>
      </c>
      <c r="T183" s="656">
        <f t="shared" si="164"/>
        <v>0</v>
      </c>
      <c r="U183" s="656">
        <f t="shared" si="165"/>
        <v>0</v>
      </c>
      <c r="V183" s="656">
        <f t="shared" si="166"/>
        <v>0</v>
      </c>
      <c r="W183" s="666">
        <f t="shared" si="186"/>
        <v>0</v>
      </c>
      <c r="X183" s="666">
        <f t="shared" si="168"/>
        <v>0</v>
      </c>
      <c r="Y183" s="666">
        <f t="shared" si="175"/>
        <v>0</v>
      </c>
      <c r="Z183" s="666">
        <f t="shared" si="169"/>
        <v>0</v>
      </c>
      <c r="AA183" s="666">
        <f t="shared" si="176"/>
        <v>0</v>
      </c>
      <c r="AB183" s="666">
        <f t="shared" si="170"/>
        <v>0</v>
      </c>
      <c r="AC183" s="666">
        <f t="shared" si="187"/>
        <v>0</v>
      </c>
      <c r="AD183" s="666">
        <f t="shared" si="188"/>
        <v>0</v>
      </c>
      <c r="ID183" s="350"/>
      <c r="IE183" s="350"/>
      <c r="IF183" s="350"/>
      <c r="IG183" s="350"/>
      <c r="IH183" s="350"/>
      <c r="II183" s="350"/>
      <c r="IJ183" s="350"/>
      <c r="IK183" s="350"/>
      <c r="IL183" s="350"/>
      <c r="IM183" s="350"/>
      <c r="IN183" s="350"/>
      <c r="IO183" s="350"/>
      <c r="IP183" s="350"/>
      <c r="IQ183" s="350"/>
      <c r="IR183" s="350"/>
      <c r="IS183" s="350"/>
      <c r="IT183" s="350"/>
      <c r="IU183" s="350"/>
      <c r="IV183" s="350"/>
    </row>
    <row r="184" spans="1:256" ht="15.75">
      <c r="A184" s="649" t="s">
        <v>342</v>
      </c>
      <c r="B184" s="238"/>
      <c r="C184" s="570">
        <v>5140740.139</v>
      </c>
      <c r="D184" s="655">
        <f t="shared" si="180"/>
        <v>0</v>
      </c>
      <c r="E184" s="655"/>
      <c r="F184" s="655">
        <f t="shared" si="158"/>
        <v>0</v>
      </c>
      <c r="G184" s="657">
        <f t="shared" si="159"/>
        <v>0</v>
      </c>
      <c r="H184" s="243"/>
      <c r="I184" s="244"/>
      <c r="J184" s="659">
        <f t="shared" si="160"/>
        <v>0</v>
      </c>
      <c r="K184" s="656">
        <f t="shared" si="161"/>
        <v>0</v>
      </c>
      <c r="L184" s="656">
        <f t="shared" si="181"/>
        <v>0</v>
      </c>
      <c r="M184" s="656">
        <f t="shared" si="182"/>
        <v>0</v>
      </c>
      <c r="N184" s="662">
        <f t="shared" si="183"/>
        <v>0</v>
      </c>
      <c r="O184" s="663"/>
      <c r="P184" s="656">
        <f t="shared" si="184"/>
        <v>0</v>
      </c>
      <c r="Q184" s="664">
        <f t="shared" si="185"/>
        <v>0</v>
      </c>
      <c r="R184" s="656">
        <f t="shared" si="162"/>
        <v>0</v>
      </c>
      <c r="S184" s="656">
        <f t="shared" si="163"/>
        <v>0</v>
      </c>
      <c r="T184" s="656">
        <f t="shared" si="164"/>
        <v>0</v>
      </c>
      <c r="U184" s="656">
        <f t="shared" si="165"/>
        <v>0</v>
      </c>
      <c r="V184" s="656">
        <f t="shared" si="166"/>
        <v>0</v>
      </c>
      <c r="W184" s="666">
        <f t="shared" si="186"/>
        <v>0</v>
      </c>
      <c r="X184" s="666">
        <f t="shared" si="168"/>
        <v>0</v>
      </c>
      <c r="Y184" s="666">
        <f t="shared" si="175"/>
        <v>0</v>
      </c>
      <c r="Z184" s="666">
        <f t="shared" si="169"/>
        <v>0</v>
      </c>
      <c r="AA184" s="666">
        <f t="shared" si="176"/>
        <v>0</v>
      </c>
      <c r="AB184" s="666">
        <f t="shared" si="170"/>
        <v>0</v>
      </c>
      <c r="AC184" s="666">
        <f t="shared" si="187"/>
        <v>0</v>
      </c>
      <c r="AD184" s="666">
        <f t="shared" si="188"/>
        <v>0</v>
      </c>
      <c r="ID184" s="350"/>
      <c r="IE184" s="350"/>
      <c r="IF184" s="350"/>
      <c r="IG184" s="350"/>
      <c r="IH184" s="350"/>
      <c r="II184" s="350"/>
      <c r="IJ184" s="350"/>
      <c r="IK184" s="350"/>
      <c r="IL184" s="350"/>
      <c r="IM184" s="350"/>
      <c r="IN184" s="350"/>
      <c r="IO184" s="350"/>
      <c r="IP184" s="350"/>
      <c r="IQ184" s="350"/>
      <c r="IR184" s="350"/>
      <c r="IS184" s="350"/>
      <c r="IT184" s="350"/>
      <c r="IU184" s="350"/>
      <c r="IV184" s="350"/>
    </row>
    <row r="185" spans="1:256" ht="15.75">
      <c r="A185" s="649" t="s">
        <v>364</v>
      </c>
      <c r="B185" s="238"/>
      <c r="C185" s="570">
        <v>5140741.139</v>
      </c>
      <c r="D185" s="655">
        <f aca="true" t="shared" si="189" ref="D185:D218">+B185*C185*$IG$114</f>
        <v>0</v>
      </c>
      <c r="E185" s="655"/>
      <c r="F185" s="655">
        <f aca="true" t="shared" si="190" ref="F185:F218">+IF($E$1=2003,IF(C185&lt;=$IG$116,$IG$117,0),IF($E$1=2004,IF(C185&lt;=$IL$116,$IL$117,0),IF($E$1=2005,IF(C185&lt;=$IP$116,$IP$117,0),0)))*B185*$IP$114</f>
        <v>0</v>
      </c>
      <c r="G185" s="657">
        <f aca="true" t="shared" si="191" ref="G185:G218">+IF($E$1=2003,IF(C185&lt;=$IG$118,$IG$119,0),IF($E$1=2004,IF(C185&lt;=$IL$118,$IL$119,0),IF($E$1=2005,IF(C185&lt;=$IP$118,$IP$119,0),0)))*B185*$IP$114</f>
        <v>0</v>
      </c>
      <c r="H185" s="243"/>
      <c r="I185" s="244"/>
      <c r="J185" s="659">
        <f aca="true" t="shared" si="192" ref="J185:J218">+IF(B185&lt;(H185+I185),"inconsist",H185*C185*$H$138*$IP$114+I185*C185*$I$138*$IP$114)</f>
        <v>0</v>
      </c>
      <c r="K185" s="656">
        <f aca="true" t="shared" si="193" ref="K185:K218">IF($E$1=2003,IF(C185&lt;=$IG$120,B185*(C185+E185)*$IH$120,B185*(C185+E185)*$IH$121),IF($E$1=2004,IF(C185&lt;=$IL$120,(C185+E185)*B185*$IM$120,(C185+E185)*B185*$IM$121),IF($E$1=2005,IF(C185&lt;=$IP$120,(C185+E185)*B185*$IQ$120,(C185+E185)*B185*$IQ$121),0)))</f>
        <v>0</v>
      </c>
      <c r="L185" s="656">
        <f aca="true" t="shared" si="194" ref="L185:L218">((SUM(D185:G185)+(K185))/$IQ$114)</f>
        <v>0</v>
      </c>
      <c r="M185" s="656">
        <f aca="true" t="shared" si="195" ref="M185:M218">((SUM(D185:G185)+SUM(K185:L185))/$IQ$114)</f>
        <v>0</v>
      </c>
      <c r="N185" s="662">
        <f aca="true" t="shared" si="196" ref="N185:N218">((SUM(D185:G185)+SUM(K185:M185))/$IP$114)</f>
        <v>0</v>
      </c>
      <c r="O185" s="663"/>
      <c r="P185" s="656">
        <f aca="true" t="shared" si="197" ref="P185:P218">+B185*C185*$IL$121</f>
        <v>0</v>
      </c>
      <c r="Q185" s="664">
        <f aca="true" t="shared" si="198" ref="Q185:Q218">SUM(D185:G185)+SUM(J185:P185)</f>
        <v>0</v>
      </c>
      <c r="R185" s="656">
        <f aca="true" t="shared" si="199" ref="R185:R218">(SUM(D185:G185)+SUM(K185:L185))*$R$138</f>
        <v>0</v>
      </c>
      <c r="S185" s="656">
        <f aca="true" t="shared" si="200" ref="S185:S218">(SUM(D185:G185)+SUM(K185:L185))*$S$138</f>
        <v>0</v>
      </c>
      <c r="T185" s="656">
        <f aca="true" t="shared" si="201" ref="T185:T218">(SUM(D185:G185)+SUM(K185:L185))*$T$138</f>
        <v>0</v>
      </c>
      <c r="U185" s="656">
        <f aca="true" t="shared" si="202" ref="U185:U218">(SUM(D185:G185)+SUM(K185:L185))*$U$138</f>
        <v>0</v>
      </c>
      <c r="V185" s="656">
        <f aca="true" t="shared" si="203" ref="V185:V218">(SUM(D185:G185)+SUM(K185:L185))*$V$138</f>
        <v>0</v>
      </c>
      <c r="W185" s="666">
        <f aca="true" t="shared" si="204" ref="W185:W218">SUM(R185:V185)</f>
        <v>0</v>
      </c>
      <c r="X185" s="666">
        <f aca="true" t="shared" si="205" ref="X185:X218">IF($E$1=2003,IF(C185&lt;=$IH$115,IG$122,0),IF($E$1=2004,IF(C185&lt;=$IM$115,IL$122,0),IF($E$1=2005,IF(C185&lt;=$IQ$115,IP$122,0),0)))*B185</f>
        <v>0</v>
      </c>
      <c r="Y185" s="666">
        <f t="shared" si="175"/>
        <v>0</v>
      </c>
      <c r="Z185" s="666">
        <f aca="true" t="shared" si="206" ref="Z185:Z218">(SUM(D185:E185)+K185)*$Z$138</f>
        <v>0</v>
      </c>
      <c r="AA185" s="666">
        <f aca="true" t="shared" si="207" ref="AA185:AA218">((SUM(D185:E185)+K185))*$AA$138</f>
        <v>0</v>
      </c>
      <c r="AB185" s="666">
        <f aca="true" t="shared" si="208" ref="AB185:AB218">(SUM(D185:E185)+K185)*$AB$138</f>
        <v>0</v>
      </c>
      <c r="AC185" s="666">
        <f aca="true" t="shared" si="209" ref="AC185:AC218">SUM(Y185:AB185)</f>
        <v>0</v>
      </c>
      <c r="AD185" s="666">
        <f aca="true" t="shared" si="210" ref="AD185:AD218">+Q185+W185+X185+AC185</f>
        <v>0</v>
      </c>
      <c r="ID185" s="350"/>
      <c r="IE185" s="350"/>
      <c r="IF185" s="350"/>
      <c r="IG185" s="350"/>
      <c r="IH185" s="350"/>
      <c r="II185" s="350"/>
      <c r="IJ185" s="350"/>
      <c r="IK185" s="350"/>
      <c r="IL185" s="350"/>
      <c r="IM185" s="350"/>
      <c r="IN185" s="350"/>
      <c r="IO185" s="350"/>
      <c r="IP185" s="350"/>
      <c r="IQ185" s="350"/>
      <c r="IR185" s="350"/>
      <c r="IS185" s="350"/>
      <c r="IT185" s="350"/>
      <c r="IU185" s="350"/>
      <c r="IV185" s="350"/>
    </row>
    <row r="186" spans="1:256" ht="15.75">
      <c r="A186" s="649" t="s">
        <v>365</v>
      </c>
      <c r="B186" s="238"/>
      <c r="C186" s="570">
        <v>5140742.139</v>
      </c>
      <c r="D186" s="655">
        <f t="shared" si="189"/>
        <v>0</v>
      </c>
      <c r="E186" s="655"/>
      <c r="F186" s="655">
        <f t="shared" si="190"/>
        <v>0</v>
      </c>
      <c r="G186" s="657">
        <f t="shared" si="191"/>
        <v>0</v>
      </c>
      <c r="H186" s="243"/>
      <c r="I186" s="244"/>
      <c r="J186" s="659">
        <f t="shared" si="192"/>
        <v>0</v>
      </c>
      <c r="K186" s="656">
        <f t="shared" si="193"/>
        <v>0</v>
      </c>
      <c r="L186" s="656">
        <f t="shared" si="194"/>
        <v>0</v>
      </c>
      <c r="M186" s="656">
        <f t="shared" si="195"/>
        <v>0</v>
      </c>
      <c r="N186" s="662">
        <f t="shared" si="196"/>
        <v>0</v>
      </c>
      <c r="O186" s="663"/>
      <c r="P186" s="656">
        <f t="shared" si="197"/>
        <v>0</v>
      </c>
      <c r="Q186" s="664">
        <f t="shared" si="198"/>
        <v>0</v>
      </c>
      <c r="R186" s="656">
        <f t="shared" si="199"/>
        <v>0</v>
      </c>
      <c r="S186" s="656">
        <f t="shared" si="200"/>
        <v>0</v>
      </c>
      <c r="T186" s="656">
        <f t="shared" si="201"/>
        <v>0</v>
      </c>
      <c r="U186" s="656">
        <f t="shared" si="202"/>
        <v>0</v>
      </c>
      <c r="V186" s="656">
        <f t="shared" si="203"/>
        <v>0</v>
      </c>
      <c r="W186" s="666">
        <f t="shared" si="204"/>
        <v>0</v>
      </c>
      <c r="X186" s="666">
        <f t="shared" si="205"/>
        <v>0</v>
      </c>
      <c r="Y186" s="666">
        <f t="shared" si="175"/>
        <v>0</v>
      </c>
      <c r="Z186" s="666">
        <f t="shared" si="206"/>
        <v>0</v>
      </c>
      <c r="AA186" s="666">
        <f t="shared" si="207"/>
        <v>0</v>
      </c>
      <c r="AB186" s="666">
        <f t="shared" si="208"/>
        <v>0</v>
      </c>
      <c r="AC186" s="666">
        <f t="shared" si="209"/>
        <v>0</v>
      </c>
      <c r="AD186" s="666">
        <f t="shared" si="210"/>
        <v>0</v>
      </c>
      <c r="ID186" s="350"/>
      <c r="IE186" s="350"/>
      <c r="IF186" s="350"/>
      <c r="IG186" s="350"/>
      <c r="IH186" s="350"/>
      <c r="II186" s="350"/>
      <c r="IJ186" s="350"/>
      <c r="IK186" s="350"/>
      <c r="IL186" s="350"/>
      <c r="IM186" s="350"/>
      <c r="IN186" s="350"/>
      <c r="IO186" s="350"/>
      <c r="IP186" s="350"/>
      <c r="IQ186" s="350"/>
      <c r="IR186" s="350"/>
      <c r="IS186" s="350"/>
      <c r="IT186" s="350"/>
      <c r="IU186" s="350"/>
      <c r="IV186" s="350"/>
    </row>
    <row r="187" spans="1:256" ht="15.75">
      <c r="A187" s="649" t="s">
        <v>366</v>
      </c>
      <c r="B187" s="238"/>
      <c r="C187" s="570">
        <v>5140743.139</v>
      </c>
      <c r="D187" s="655">
        <f t="shared" si="189"/>
        <v>0</v>
      </c>
      <c r="E187" s="655"/>
      <c r="F187" s="655">
        <f t="shared" si="190"/>
        <v>0</v>
      </c>
      <c r="G187" s="657">
        <f t="shared" si="191"/>
        <v>0</v>
      </c>
      <c r="H187" s="243"/>
      <c r="I187" s="244"/>
      <c r="J187" s="659">
        <f t="shared" si="192"/>
        <v>0</v>
      </c>
      <c r="K187" s="656">
        <f t="shared" si="193"/>
        <v>0</v>
      </c>
      <c r="L187" s="656">
        <f t="shared" si="194"/>
        <v>0</v>
      </c>
      <c r="M187" s="656">
        <f t="shared" si="195"/>
        <v>0</v>
      </c>
      <c r="N187" s="662">
        <f t="shared" si="196"/>
        <v>0</v>
      </c>
      <c r="O187" s="663"/>
      <c r="P187" s="656">
        <f t="shared" si="197"/>
        <v>0</v>
      </c>
      <c r="Q187" s="664">
        <f t="shared" si="198"/>
        <v>0</v>
      </c>
      <c r="R187" s="656">
        <f t="shared" si="199"/>
        <v>0</v>
      </c>
      <c r="S187" s="656">
        <f t="shared" si="200"/>
        <v>0</v>
      </c>
      <c r="T187" s="656">
        <f t="shared" si="201"/>
        <v>0</v>
      </c>
      <c r="U187" s="656">
        <f t="shared" si="202"/>
        <v>0</v>
      </c>
      <c r="V187" s="656">
        <f t="shared" si="203"/>
        <v>0</v>
      </c>
      <c r="W187" s="666">
        <f t="shared" si="204"/>
        <v>0</v>
      </c>
      <c r="X187" s="666">
        <f t="shared" si="205"/>
        <v>0</v>
      </c>
      <c r="Y187" s="666">
        <f t="shared" si="175"/>
        <v>0</v>
      </c>
      <c r="Z187" s="666">
        <f t="shared" si="206"/>
        <v>0</v>
      </c>
      <c r="AA187" s="666">
        <f t="shared" si="207"/>
        <v>0</v>
      </c>
      <c r="AB187" s="666">
        <f t="shared" si="208"/>
        <v>0</v>
      </c>
      <c r="AC187" s="666">
        <f t="shared" si="209"/>
        <v>0</v>
      </c>
      <c r="AD187" s="666">
        <f t="shared" si="210"/>
        <v>0</v>
      </c>
      <c r="ID187" s="350"/>
      <c r="IE187" s="350"/>
      <c r="IF187" s="350"/>
      <c r="IG187" s="350"/>
      <c r="IH187" s="350"/>
      <c r="II187" s="350"/>
      <c r="IJ187" s="350"/>
      <c r="IK187" s="350"/>
      <c r="IL187" s="350"/>
      <c r="IM187" s="350"/>
      <c r="IN187" s="350"/>
      <c r="IO187" s="350"/>
      <c r="IP187" s="350"/>
      <c r="IQ187" s="350"/>
      <c r="IR187" s="350"/>
      <c r="IS187" s="350"/>
      <c r="IT187" s="350"/>
      <c r="IU187" s="350"/>
      <c r="IV187" s="350"/>
    </row>
    <row r="188" spans="1:256" ht="15.75">
      <c r="A188" s="649" t="s">
        <v>367</v>
      </c>
      <c r="B188" s="238"/>
      <c r="C188" s="570">
        <v>5140744.139</v>
      </c>
      <c r="D188" s="655">
        <f t="shared" si="189"/>
        <v>0</v>
      </c>
      <c r="E188" s="655"/>
      <c r="F188" s="655">
        <f t="shared" si="190"/>
        <v>0</v>
      </c>
      <c r="G188" s="657">
        <f t="shared" si="191"/>
        <v>0</v>
      </c>
      <c r="H188" s="243"/>
      <c r="I188" s="244"/>
      <c r="J188" s="659">
        <f t="shared" si="192"/>
        <v>0</v>
      </c>
      <c r="K188" s="656">
        <f t="shared" si="193"/>
        <v>0</v>
      </c>
      <c r="L188" s="656">
        <f t="shared" si="194"/>
        <v>0</v>
      </c>
      <c r="M188" s="656">
        <f t="shared" si="195"/>
        <v>0</v>
      </c>
      <c r="N188" s="662">
        <f t="shared" si="196"/>
        <v>0</v>
      </c>
      <c r="O188" s="663"/>
      <c r="P188" s="656">
        <f t="shared" si="197"/>
        <v>0</v>
      </c>
      <c r="Q188" s="664">
        <f t="shared" si="198"/>
        <v>0</v>
      </c>
      <c r="R188" s="656">
        <f t="shared" si="199"/>
        <v>0</v>
      </c>
      <c r="S188" s="656">
        <f t="shared" si="200"/>
        <v>0</v>
      </c>
      <c r="T188" s="656">
        <f t="shared" si="201"/>
        <v>0</v>
      </c>
      <c r="U188" s="656">
        <f t="shared" si="202"/>
        <v>0</v>
      </c>
      <c r="V188" s="656">
        <f t="shared" si="203"/>
        <v>0</v>
      </c>
      <c r="W188" s="666">
        <f t="shared" si="204"/>
        <v>0</v>
      </c>
      <c r="X188" s="666">
        <f t="shared" si="205"/>
        <v>0</v>
      </c>
      <c r="Y188" s="666">
        <f t="shared" si="175"/>
        <v>0</v>
      </c>
      <c r="Z188" s="666">
        <f t="shared" si="206"/>
        <v>0</v>
      </c>
      <c r="AA188" s="666">
        <f t="shared" si="207"/>
        <v>0</v>
      </c>
      <c r="AB188" s="666">
        <f t="shared" si="208"/>
        <v>0</v>
      </c>
      <c r="AC188" s="666">
        <f t="shared" si="209"/>
        <v>0</v>
      </c>
      <c r="AD188" s="666">
        <f t="shared" si="210"/>
        <v>0</v>
      </c>
      <c r="ID188" s="350"/>
      <c r="IE188" s="350"/>
      <c r="IF188" s="350"/>
      <c r="IG188" s="350"/>
      <c r="IH188" s="350"/>
      <c r="II188" s="350"/>
      <c r="IJ188" s="350"/>
      <c r="IK188" s="350"/>
      <c r="IL188" s="350"/>
      <c r="IM188" s="350"/>
      <c r="IN188" s="350"/>
      <c r="IO188" s="350"/>
      <c r="IP188" s="350"/>
      <c r="IQ188" s="350"/>
      <c r="IR188" s="350"/>
      <c r="IS188" s="350"/>
      <c r="IT188" s="350"/>
      <c r="IU188" s="350"/>
      <c r="IV188" s="350"/>
    </row>
    <row r="189" spans="1:256" ht="15.75">
      <c r="A189" s="649" t="s">
        <v>368</v>
      </c>
      <c r="B189" s="238"/>
      <c r="C189" s="570">
        <v>5140745.139</v>
      </c>
      <c r="D189" s="655">
        <f t="shared" si="189"/>
        <v>0</v>
      </c>
      <c r="E189" s="655"/>
      <c r="F189" s="655">
        <f t="shared" si="190"/>
        <v>0</v>
      </c>
      <c r="G189" s="657">
        <f t="shared" si="191"/>
        <v>0</v>
      </c>
      <c r="H189" s="243"/>
      <c r="I189" s="244"/>
      <c r="J189" s="659">
        <f t="shared" si="192"/>
        <v>0</v>
      </c>
      <c r="K189" s="656">
        <f t="shared" si="193"/>
        <v>0</v>
      </c>
      <c r="L189" s="656">
        <f t="shared" si="194"/>
        <v>0</v>
      </c>
      <c r="M189" s="656">
        <f t="shared" si="195"/>
        <v>0</v>
      </c>
      <c r="N189" s="662">
        <f t="shared" si="196"/>
        <v>0</v>
      </c>
      <c r="O189" s="663"/>
      <c r="P189" s="656">
        <f t="shared" si="197"/>
        <v>0</v>
      </c>
      <c r="Q189" s="664">
        <f t="shared" si="198"/>
        <v>0</v>
      </c>
      <c r="R189" s="656">
        <f t="shared" si="199"/>
        <v>0</v>
      </c>
      <c r="S189" s="656">
        <f t="shared" si="200"/>
        <v>0</v>
      </c>
      <c r="T189" s="656">
        <f t="shared" si="201"/>
        <v>0</v>
      </c>
      <c r="U189" s="656">
        <f t="shared" si="202"/>
        <v>0</v>
      </c>
      <c r="V189" s="656">
        <f t="shared" si="203"/>
        <v>0</v>
      </c>
      <c r="W189" s="666">
        <f t="shared" si="204"/>
        <v>0</v>
      </c>
      <c r="X189" s="666">
        <f t="shared" si="205"/>
        <v>0</v>
      </c>
      <c r="Y189" s="666">
        <f t="shared" si="175"/>
        <v>0</v>
      </c>
      <c r="Z189" s="666">
        <f t="shared" si="206"/>
        <v>0</v>
      </c>
      <c r="AA189" s="666">
        <f t="shared" si="207"/>
        <v>0</v>
      </c>
      <c r="AB189" s="666">
        <f t="shared" si="208"/>
        <v>0</v>
      </c>
      <c r="AC189" s="666">
        <f t="shared" si="209"/>
        <v>0</v>
      </c>
      <c r="AD189" s="666">
        <f t="shared" si="210"/>
        <v>0</v>
      </c>
      <c r="ID189" s="350"/>
      <c r="IE189" s="350"/>
      <c r="IF189" s="350"/>
      <c r="IG189" s="350"/>
      <c r="IH189" s="350"/>
      <c r="II189" s="350"/>
      <c r="IJ189" s="350"/>
      <c r="IK189" s="350"/>
      <c r="IL189" s="350"/>
      <c r="IM189" s="350"/>
      <c r="IN189" s="350"/>
      <c r="IO189" s="350"/>
      <c r="IP189" s="350"/>
      <c r="IQ189" s="350"/>
      <c r="IR189" s="350"/>
      <c r="IS189" s="350"/>
      <c r="IT189" s="350"/>
      <c r="IU189" s="350"/>
      <c r="IV189" s="350"/>
    </row>
    <row r="190" spans="1:256" ht="15.75">
      <c r="A190" s="649" t="s">
        <v>369</v>
      </c>
      <c r="B190" s="238"/>
      <c r="C190" s="570">
        <v>5140746.139</v>
      </c>
      <c r="D190" s="655">
        <f t="shared" si="189"/>
        <v>0</v>
      </c>
      <c r="E190" s="655"/>
      <c r="F190" s="655">
        <f t="shared" si="190"/>
        <v>0</v>
      </c>
      <c r="G190" s="657">
        <f t="shared" si="191"/>
        <v>0</v>
      </c>
      <c r="H190" s="243"/>
      <c r="I190" s="244"/>
      <c r="J190" s="659">
        <f t="shared" si="192"/>
        <v>0</v>
      </c>
      <c r="K190" s="656">
        <f t="shared" si="193"/>
        <v>0</v>
      </c>
      <c r="L190" s="656">
        <f t="shared" si="194"/>
        <v>0</v>
      </c>
      <c r="M190" s="656">
        <f t="shared" si="195"/>
        <v>0</v>
      </c>
      <c r="N190" s="662">
        <f t="shared" si="196"/>
        <v>0</v>
      </c>
      <c r="O190" s="663"/>
      <c r="P190" s="656">
        <f t="shared" si="197"/>
        <v>0</v>
      </c>
      <c r="Q190" s="664">
        <f t="shared" si="198"/>
        <v>0</v>
      </c>
      <c r="R190" s="656">
        <f t="shared" si="199"/>
        <v>0</v>
      </c>
      <c r="S190" s="656">
        <f t="shared" si="200"/>
        <v>0</v>
      </c>
      <c r="T190" s="656">
        <f t="shared" si="201"/>
        <v>0</v>
      </c>
      <c r="U190" s="656">
        <f t="shared" si="202"/>
        <v>0</v>
      </c>
      <c r="V190" s="656">
        <f t="shared" si="203"/>
        <v>0</v>
      </c>
      <c r="W190" s="666">
        <f t="shared" si="204"/>
        <v>0</v>
      </c>
      <c r="X190" s="666">
        <f t="shared" si="205"/>
        <v>0</v>
      </c>
      <c r="Y190" s="666">
        <f t="shared" si="175"/>
        <v>0</v>
      </c>
      <c r="Z190" s="666">
        <f t="shared" si="206"/>
        <v>0</v>
      </c>
      <c r="AA190" s="666">
        <f t="shared" si="207"/>
        <v>0</v>
      </c>
      <c r="AB190" s="666">
        <f t="shared" si="208"/>
        <v>0</v>
      </c>
      <c r="AC190" s="666">
        <f t="shared" si="209"/>
        <v>0</v>
      </c>
      <c r="AD190" s="666">
        <f t="shared" si="210"/>
        <v>0</v>
      </c>
      <c r="ID190" s="738"/>
      <c r="IE190" s="738"/>
      <c r="IF190" s="738"/>
      <c r="IG190" s="738"/>
      <c r="IH190" s="738"/>
      <c r="II190" s="738"/>
      <c r="IJ190" s="738"/>
      <c r="IK190" s="738"/>
      <c r="IL190" s="738"/>
      <c r="IM190" s="738"/>
      <c r="IN190" s="738"/>
      <c r="IO190" s="738"/>
      <c r="IP190" s="738"/>
      <c r="IQ190" s="738"/>
      <c r="IR190" s="738"/>
      <c r="IS190" s="738"/>
      <c r="IT190" s="738"/>
      <c r="IU190" s="738"/>
      <c r="IV190" s="738"/>
    </row>
    <row r="191" spans="1:256" ht="15.75">
      <c r="A191" s="649" t="s">
        <v>370</v>
      </c>
      <c r="B191" s="238"/>
      <c r="C191" s="570">
        <v>5140747.139</v>
      </c>
      <c r="D191" s="655">
        <f t="shared" si="189"/>
        <v>0</v>
      </c>
      <c r="E191" s="655"/>
      <c r="F191" s="655">
        <f t="shared" si="190"/>
        <v>0</v>
      </c>
      <c r="G191" s="657">
        <f t="shared" si="191"/>
        <v>0</v>
      </c>
      <c r="H191" s="243"/>
      <c r="I191" s="244"/>
      <c r="J191" s="659">
        <f t="shared" si="192"/>
        <v>0</v>
      </c>
      <c r="K191" s="656">
        <f t="shared" si="193"/>
        <v>0</v>
      </c>
      <c r="L191" s="656">
        <f t="shared" si="194"/>
        <v>0</v>
      </c>
      <c r="M191" s="656">
        <f t="shared" si="195"/>
        <v>0</v>
      </c>
      <c r="N191" s="662">
        <f t="shared" si="196"/>
        <v>0</v>
      </c>
      <c r="O191" s="663"/>
      <c r="P191" s="656">
        <f t="shared" si="197"/>
        <v>0</v>
      </c>
      <c r="Q191" s="664">
        <f t="shared" si="198"/>
        <v>0</v>
      </c>
      <c r="R191" s="656">
        <f t="shared" si="199"/>
        <v>0</v>
      </c>
      <c r="S191" s="656">
        <f t="shared" si="200"/>
        <v>0</v>
      </c>
      <c r="T191" s="656">
        <f t="shared" si="201"/>
        <v>0</v>
      </c>
      <c r="U191" s="656">
        <f t="shared" si="202"/>
        <v>0</v>
      </c>
      <c r="V191" s="656">
        <f t="shared" si="203"/>
        <v>0</v>
      </c>
      <c r="W191" s="666">
        <f t="shared" si="204"/>
        <v>0</v>
      </c>
      <c r="X191" s="666">
        <f t="shared" si="205"/>
        <v>0</v>
      </c>
      <c r="Y191" s="666">
        <f t="shared" si="175"/>
        <v>0</v>
      </c>
      <c r="Z191" s="666">
        <f t="shared" si="206"/>
        <v>0</v>
      </c>
      <c r="AA191" s="666">
        <f t="shared" si="207"/>
        <v>0</v>
      </c>
      <c r="AB191" s="666">
        <f t="shared" si="208"/>
        <v>0</v>
      </c>
      <c r="AC191" s="666">
        <f t="shared" si="209"/>
        <v>0</v>
      </c>
      <c r="AD191" s="666">
        <f t="shared" si="210"/>
        <v>0</v>
      </c>
      <c r="ID191" s="738"/>
      <c r="IE191" s="738"/>
      <c r="IF191" s="738"/>
      <c r="IG191" s="738"/>
      <c r="IH191" s="738"/>
      <c r="II191" s="738"/>
      <c r="IJ191" s="738"/>
      <c r="IK191" s="738"/>
      <c r="IL191" s="738"/>
      <c r="IM191" s="738"/>
      <c r="IN191" s="738"/>
      <c r="IO191" s="738"/>
      <c r="IP191" s="738"/>
      <c r="IQ191" s="738"/>
      <c r="IR191" s="738"/>
      <c r="IS191" s="738"/>
      <c r="IT191" s="738"/>
      <c r="IU191" s="738"/>
      <c r="IV191" s="738"/>
    </row>
    <row r="192" spans="1:256" ht="15.75" customHeight="1">
      <c r="A192" s="649" t="s">
        <v>371</v>
      </c>
      <c r="B192" s="238"/>
      <c r="C192" s="570">
        <v>5140748.139</v>
      </c>
      <c r="D192" s="655">
        <f t="shared" si="189"/>
        <v>0</v>
      </c>
      <c r="E192" s="655"/>
      <c r="F192" s="655">
        <f t="shared" si="190"/>
        <v>0</v>
      </c>
      <c r="G192" s="657">
        <f t="shared" si="191"/>
        <v>0</v>
      </c>
      <c r="H192" s="243"/>
      <c r="I192" s="244"/>
      <c r="J192" s="659">
        <f t="shared" si="192"/>
        <v>0</v>
      </c>
      <c r="K192" s="656">
        <f t="shared" si="193"/>
        <v>0</v>
      </c>
      <c r="L192" s="656">
        <f t="shared" si="194"/>
        <v>0</v>
      </c>
      <c r="M192" s="656">
        <f t="shared" si="195"/>
        <v>0</v>
      </c>
      <c r="N192" s="662">
        <f t="shared" si="196"/>
        <v>0</v>
      </c>
      <c r="O192" s="663"/>
      <c r="P192" s="656">
        <f t="shared" si="197"/>
        <v>0</v>
      </c>
      <c r="Q192" s="664">
        <f t="shared" si="198"/>
        <v>0</v>
      </c>
      <c r="R192" s="656">
        <f t="shared" si="199"/>
        <v>0</v>
      </c>
      <c r="S192" s="656">
        <f t="shared" si="200"/>
        <v>0</v>
      </c>
      <c r="T192" s="656">
        <f t="shared" si="201"/>
        <v>0</v>
      </c>
      <c r="U192" s="656">
        <f t="shared" si="202"/>
        <v>0</v>
      </c>
      <c r="V192" s="656">
        <f t="shared" si="203"/>
        <v>0</v>
      </c>
      <c r="W192" s="666">
        <f t="shared" si="204"/>
        <v>0</v>
      </c>
      <c r="X192" s="666">
        <f t="shared" si="205"/>
        <v>0</v>
      </c>
      <c r="Y192" s="666">
        <f t="shared" si="175"/>
        <v>0</v>
      </c>
      <c r="Z192" s="666">
        <f t="shared" si="206"/>
        <v>0</v>
      </c>
      <c r="AA192" s="666">
        <f t="shared" si="207"/>
        <v>0</v>
      </c>
      <c r="AB192" s="666">
        <f t="shared" si="208"/>
        <v>0</v>
      </c>
      <c r="AC192" s="666">
        <f t="shared" si="209"/>
        <v>0</v>
      </c>
      <c r="AD192" s="666">
        <f t="shared" si="210"/>
        <v>0</v>
      </c>
      <c r="ID192" s="738"/>
      <c r="IE192" s="738"/>
      <c r="IF192" s="738"/>
      <c r="IG192" s="738"/>
      <c r="IH192" s="738"/>
      <c r="II192" s="738"/>
      <c r="IJ192" s="738"/>
      <c r="IK192" s="738"/>
      <c r="IL192" s="738"/>
      <c r="IM192" s="738"/>
      <c r="IN192" s="738"/>
      <c r="IO192" s="738"/>
      <c r="IP192" s="738"/>
      <c r="IQ192" s="738"/>
      <c r="IR192" s="738"/>
      <c r="IS192" s="738"/>
      <c r="IT192" s="738"/>
      <c r="IU192" s="738"/>
      <c r="IV192" s="738"/>
    </row>
    <row r="193" spans="1:256" ht="15.75" customHeight="1">
      <c r="A193" s="649" t="s">
        <v>372</v>
      </c>
      <c r="B193" s="238"/>
      <c r="C193" s="570">
        <v>5140749.139</v>
      </c>
      <c r="D193" s="655">
        <f t="shared" si="189"/>
        <v>0</v>
      </c>
      <c r="E193" s="655"/>
      <c r="F193" s="655">
        <f t="shared" si="190"/>
        <v>0</v>
      </c>
      <c r="G193" s="657">
        <f t="shared" si="191"/>
        <v>0</v>
      </c>
      <c r="H193" s="243"/>
      <c r="I193" s="244"/>
      <c r="J193" s="659">
        <f t="shared" si="192"/>
        <v>0</v>
      </c>
      <c r="K193" s="656">
        <f t="shared" si="193"/>
        <v>0</v>
      </c>
      <c r="L193" s="656">
        <f t="shared" si="194"/>
        <v>0</v>
      </c>
      <c r="M193" s="656">
        <f t="shared" si="195"/>
        <v>0</v>
      </c>
      <c r="N193" s="662">
        <f t="shared" si="196"/>
        <v>0</v>
      </c>
      <c r="O193" s="663"/>
      <c r="P193" s="656">
        <f t="shared" si="197"/>
        <v>0</v>
      </c>
      <c r="Q193" s="664">
        <f t="shared" si="198"/>
        <v>0</v>
      </c>
      <c r="R193" s="656">
        <f t="shared" si="199"/>
        <v>0</v>
      </c>
      <c r="S193" s="656">
        <f t="shared" si="200"/>
        <v>0</v>
      </c>
      <c r="T193" s="656">
        <f t="shared" si="201"/>
        <v>0</v>
      </c>
      <c r="U193" s="656">
        <f t="shared" si="202"/>
        <v>0</v>
      </c>
      <c r="V193" s="656">
        <f t="shared" si="203"/>
        <v>0</v>
      </c>
      <c r="W193" s="666">
        <f t="shared" si="204"/>
        <v>0</v>
      </c>
      <c r="X193" s="666">
        <f t="shared" si="205"/>
        <v>0</v>
      </c>
      <c r="Y193" s="666">
        <f t="shared" si="175"/>
        <v>0</v>
      </c>
      <c r="Z193" s="666">
        <f t="shared" si="206"/>
        <v>0</v>
      </c>
      <c r="AA193" s="666">
        <f t="shared" si="207"/>
        <v>0</v>
      </c>
      <c r="AB193" s="666">
        <f t="shared" si="208"/>
        <v>0</v>
      </c>
      <c r="AC193" s="666">
        <f t="shared" si="209"/>
        <v>0</v>
      </c>
      <c r="AD193" s="666">
        <f t="shared" si="210"/>
        <v>0</v>
      </c>
      <c r="ID193" s="738"/>
      <c r="IE193" s="738"/>
      <c r="IF193" s="738"/>
      <c r="IG193" s="738"/>
      <c r="IH193" s="738"/>
      <c r="II193" s="738"/>
      <c r="IJ193" s="738"/>
      <c r="IK193" s="738"/>
      <c r="IL193" s="738"/>
      <c r="IM193" s="738"/>
      <c r="IN193" s="738"/>
      <c r="IO193" s="738"/>
      <c r="IP193" s="738"/>
      <c r="IQ193" s="738"/>
      <c r="IR193" s="738"/>
      <c r="IS193" s="738"/>
      <c r="IT193" s="738"/>
      <c r="IU193" s="738"/>
      <c r="IV193" s="738"/>
    </row>
    <row r="194" spans="1:256" ht="15.75" customHeight="1">
      <c r="A194" s="649" t="s">
        <v>373</v>
      </c>
      <c r="B194" s="238"/>
      <c r="C194" s="570">
        <v>5140750.139</v>
      </c>
      <c r="D194" s="655">
        <f t="shared" si="189"/>
        <v>0</v>
      </c>
      <c r="E194" s="655"/>
      <c r="F194" s="655">
        <f t="shared" si="190"/>
        <v>0</v>
      </c>
      <c r="G194" s="657">
        <f t="shared" si="191"/>
        <v>0</v>
      </c>
      <c r="H194" s="243"/>
      <c r="I194" s="244"/>
      <c r="J194" s="659">
        <f t="shared" si="192"/>
        <v>0</v>
      </c>
      <c r="K194" s="656">
        <f t="shared" si="193"/>
        <v>0</v>
      </c>
      <c r="L194" s="656">
        <f t="shared" si="194"/>
        <v>0</v>
      </c>
      <c r="M194" s="656">
        <f t="shared" si="195"/>
        <v>0</v>
      </c>
      <c r="N194" s="662">
        <f t="shared" si="196"/>
        <v>0</v>
      </c>
      <c r="O194" s="663"/>
      <c r="P194" s="656">
        <f t="shared" si="197"/>
        <v>0</v>
      </c>
      <c r="Q194" s="664">
        <f t="shared" si="198"/>
        <v>0</v>
      </c>
      <c r="R194" s="656">
        <f t="shared" si="199"/>
        <v>0</v>
      </c>
      <c r="S194" s="656">
        <f t="shared" si="200"/>
        <v>0</v>
      </c>
      <c r="T194" s="656">
        <f t="shared" si="201"/>
        <v>0</v>
      </c>
      <c r="U194" s="656">
        <f t="shared" si="202"/>
        <v>0</v>
      </c>
      <c r="V194" s="656">
        <f t="shared" si="203"/>
        <v>0</v>
      </c>
      <c r="W194" s="666">
        <f t="shared" si="204"/>
        <v>0</v>
      </c>
      <c r="X194" s="666">
        <f t="shared" si="205"/>
        <v>0</v>
      </c>
      <c r="Y194" s="666">
        <f t="shared" si="175"/>
        <v>0</v>
      </c>
      <c r="Z194" s="666">
        <f t="shared" si="206"/>
        <v>0</v>
      </c>
      <c r="AA194" s="666">
        <f t="shared" si="207"/>
        <v>0</v>
      </c>
      <c r="AB194" s="666">
        <f t="shared" si="208"/>
        <v>0</v>
      </c>
      <c r="AC194" s="666">
        <f t="shared" si="209"/>
        <v>0</v>
      </c>
      <c r="AD194" s="666">
        <f t="shared" si="210"/>
        <v>0</v>
      </c>
      <c r="ID194" s="738"/>
      <c r="IE194" s="738"/>
      <c r="IF194" s="738"/>
      <c r="IG194" s="738"/>
      <c r="IH194" s="738"/>
      <c r="II194" s="738"/>
      <c r="IJ194" s="738"/>
      <c r="IK194" s="738"/>
      <c r="IL194" s="738"/>
      <c r="IM194" s="738"/>
      <c r="IN194" s="738"/>
      <c r="IO194" s="738"/>
      <c r="IP194" s="738"/>
      <c r="IQ194" s="738"/>
      <c r="IR194" s="738"/>
      <c r="IS194" s="738"/>
      <c r="IT194" s="738"/>
      <c r="IU194" s="738"/>
      <c r="IV194" s="738"/>
    </row>
    <row r="195" spans="1:256" ht="15.75">
      <c r="A195" s="649" t="s">
        <v>374</v>
      </c>
      <c r="B195" s="238"/>
      <c r="C195" s="570">
        <v>5140751.139</v>
      </c>
      <c r="D195" s="655">
        <f t="shared" si="189"/>
        <v>0</v>
      </c>
      <c r="E195" s="655"/>
      <c r="F195" s="655">
        <f t="shared" si="190"/>
        <v>0</v>
      </c>
      <c r="G195" s="657">
        <f t="shared" si="191"/>
        <v>0</v>
      </c>
      <c r="H195" s="243"/>
      <c r="I195" s="244"/>
      <c r="J195" s="659">
        <f t="shared" si="192"/>
        <v>0</v>
      </c>
      <c r="K195" s="656">
        <f t="shared" si="193"/>
        <v>0</v>
      </c>
      <c r="L195" s="656">
        <f t="shared" si="194"/>
        <v>0</v>
      </c>
      <c r="M195" s="656">
        <f t="shared" si="195"/>
        <v>0</v>
      </c>
      <c r="N195" s="662">
        <f t="shared" si="196"/>
        <v>0</v>
      </c>
      <c r="O195" s="663"/>
      <c r="P195" s="656">
        <f t="shared" si="197"/>
        <v>0</v>
      </c>
      <c r="Q195" s="664">
        <f t="shared" si="198"/>
        <v>0</v>
      </c>
      <c r="R195" s="656">
        <f t="shared" si="199"/>
        <v>0</v>
      </c>
      <c r="S195" s="656">
        <f t="shared" si="200"/>
        <v>0</v>
      </c>
      <c r="T195" s="656">
        <f t="shared" si="201"/>
        <v>0</v>
      </c>
      <c r="U195" s="656">
        <f t="shared" si="202"/>
        <v>0</v>
      </c>
      <c r="V195" s="656">
        <f t="shared" si="203"/>
        <v>0</v>
      </c>
      <c r="W195" s="666">
        <f t="shared" si="204"/>
        <v>0</v>
      </c>
      <c r="X195" s="666">
        <f t="shared" si="205"/>
        <v>0</v>
      </c>
      <c r="Y195" s="666">
        <f t="shared" si="175"/>
        <v>0</v>
      </c>
      <c r="Z195" s="666">
        <f t="shared" si="206"/>
        <v>0</v>
      </c>
      <c r="AA195" s="666">
        <f t="shared" si="207"/>
        <v>0</v>
      </c>
      <c r="AB195" s="666">
        <f t="shared" si="208"/>
        <v>0</v>
      </c>
      <c r="AC195" s="666">
        <f t="shared" si="209"/>
        <v>0</v>
      </c>
      <c r="AD195" s="666">
        <f t="shared" si="210"/>
        <v>0</v>
      </c>
      <c r="ID195" s="738"/>
      <c r="IE195" s="738"/>
      <c r="IF195" s="738"/>
      <c r="IG195" s="738"/>
      <c r="IH195" s="738"/>
      <c r="II195" s="738"/>
      <c r="IJ195" s="738"/>
      <c r="IK195" s="738"/>
      <c r="IL195" s="738"/>
      <c r="IM195" s="738"/>
      <c r="IN195" s="738"/>
      <c r="IO195" s="738"/>
      <c r="IP195" s="738"/>
      <c r="IQ195" s="738"/>
      <c r="IR195" s="738"/>
      <c r="IS195" s="738"/>
      <c r="IT195" s="738"/>
      <c r="IU195" s="738"/>
      <c r="IV195" s="738"/>
    </row>
    <row r="196" spans="1:256" ht="15.75">
      <c r="A196" s="649" t="s">
        <v>375</v>
      </c>
      <c r="B196" s="238"/>
      <c r="C196" s="570">
        <v>5140752.139</v>
      </c>
      <c r="D196" s="655">
        <f t="shared" si="189"/>
        <v>0</v>
      </c>
      <c r="E196" s="655"/>
      <c r="F196" s="655">
        <f t="shared" si="190"/>
        <v>0</v>
      </c>
      <c r="G196" s="657">
        <f t="shared" si="191"/>
        <v>0</v>
      </c>
      <c r="H196" s="243"/>
      <c r="I196" s="244"/>
      <c r="J196" s="659">
        <f t="shared" si="192"/>
        <v>0</v>
      </c>
      <c r="K196" s="656">
        <f t="shared" si="193"/>
        <v>0</v>
      </c>
      <c r="L196" s="656">
        <f t="shared" si="194"/>
        <v>0</v>
      </c>
      <c r="M196" s="656">
        <f t="shared" si="195"/>
        <v>0</v>
      </c>
      <c r="N196" s="662">
        <f t="shared" si="196"/>
        <v>0</v>
      </c>
      <c r="O196" s="663"/>
      <c r="P196" s="656">
        <f t="shared" si="197"/>
        <v>0</v>
      </c>
      <c r="Q196" s="664">
        <f t="shared" si="198"/>
        <v>0</v>
      </c>
      <c r="R196" s="656">
        <f t="shared" si="199"/>
        <v>0</v>
      </c>
      <c r="S196" s="656">
        <f t="shared" si="200"/>
        <v>0</v>
      </c>
      <c r="T196" s="656">
        <f t="shared" si="201"/>
        <v>0</v>
      </c>
      <c r="U196" s="656">
        <f t="shared" si="202"/>
        <v>0</v>
      </c>
      <c r="V196" s="656">
        <f t="shared" si="203"/>
        <v>0</v>
      </c>
      <c r="W196" s="666">
        <f t="shared" si="204"/>
        <v>0</v>
      </c>
      <c r="X196" s="666">
        <f t="shared" si="205"/>
        <v>0</v>
      </c>
      <c r="Y196" s="666">
        <f t="shared" si="175"/>
        <v>0</v>
      </c>
      <c r="Z196" s="666">
        <f t="shared" si="206"/>
        <v>0</v>
      </c>
      <c r="AA196" s="666">
        <f t="shared" si="207"/>
        <v>0</v>
      </c>
      <c r="AB196" s="666">
        <f t="shared" si="208"/>
        <v>0</v>
      </c>
      <c r="AC196" s="666">
        <f t="shared" si="209"/>
        <v>0</v>
      </c>
      <c r="AD196" s="666">
        <f t="shared" si="210"/>
        <v>0</v>
      </c>
      <c r="ID196" s="738"/>
      <c r="IE196" s="738"/>
      <c r="IF196" s="738"/>
      <c r="IG196" s="738"/>
      <c r="IH196" s="738"/>
      <c r="II196" s="738"/>
      <c r="IJ196" s="738"/>
      <c r="IK196" s="738"/>
      <c r="IL196" s="738"/>
      <c r="IM196" s="738"/>
      <c r="IN196" s="738"/>
      <c r="IO196" s="738"/>
      <c r="IP196" s="738"/>
      <c r="IQ196" s="738"/>
      <c r="IR196" s="738"/>
      <c r="IS196" s="738"/>
      <c r="IT196" s="738"/>
      <c r="IU196" s="738"/>
      <c r="IV196" s="738"/>
    </row>
    <row r="197" spans="1:256" ht="15.75" customHeight="1">
      <c r="A197" s="649" t="s">
        <v>376</v>
      </c>
      <c r="B197" s="238"/>
      <c r="C197" s="570">
        <v>5140753.139</v>
      </c>
      <c r="D197" s="655">
        <f t="shared" si="189"/>
        <v>0</v>
      </c>
      <c r="E197" s="655"/>
      <c r="F197" s="655">
        <f t="shared" si="190"/>
        <v>0</v>
      </c>
      <c r="G197" s="657">
        <f t="shared" si="191"/>
        <v>0</v>
      </c>
      <c r="H197" s="243"/>
      <c r="I197" s="244"/>
      <c r="J197" s="659">
        <f t="shared" si="192"/>
        <v>0</v>
      </c>
      <c r="K197" s="656">
        <f t="shared" si="193"/>
        <v>0</v>
      </c>
      <c r="L197" s="656">
        <f t="shared" si="194"/>
        <v>0</v>
      </c>
      <c r="M197" s="656">
        <f t="shared" si="195"/>
        <v>0</v>
      </c>
      <c r="N197" s="662">
        <f t="shared" si="196"/>
        <v>0</v>
      </c>
      <c r="O197" s="663"/>
      <c r="P197" s="656">
        <f t="shared" si="197"/>
        <v>0</v>
      </c>
      <c r="Q197" s="664">
        <f t="shared" si="198"/>
        <v>0</v>
      </c>
      <c r="R197" s="656">
        <f t="shared" si="199"/>
        <v>0</v>
      </c>
      <c r="S197" s="656">
        <f t="shared" si="200"/>
        <v>0</v>
      </c>
      <c r="T197" s="656">
        <f t="shared" si="201"/>
        <v>0</v>
      </c>
      <c r="U197" s="656">
        <f t="shared" si="202"/>
        <v>0</v>
      </c>
      <c r="V197" s="656">
        <f t="shared" si="203"/>
        <v>0</v>
      </c>
      <c r="W197" s="666">
        <f t="shared" si="204"/>
        <v>0</v>
      </c>
      <c r="X197" s="666">
        <f t="shared" si="205"/>
        <v>0</v>
      </c>
      <c r="Y197" s="666">
        <f t="shared" si="175"/>
        <v>0</v>
      </c>
      <c r="Z197" s="666">
        <f t="shared" si="206"/>
        <v>0</v>
      </c>
      <c r="AA197" s="666">
        <f t="shared" si="207"/>
        <v>0</v>
      </c>
      <c r="AB197" s="666">
        <f t="shared" si="208"/>
        <v>0</v>
      </c>
      <c r="AC197" s="666">
        <f t="shared" si="209"/>
        <v>0</v>
      </c>
      <c r="AD197" s="666">
        <f t="shared" si="210"/>
        <v>0</v>
      </c>
      <c r="ID197" s="738"/>
      <c r="IE197" s="738"/>
      <c r="IF197" s="738"/>
      <c r="IG197" s="738"/>
      <c r="IH197" s="738"/>
      <c r="II197" s="738"/>
      <c r="IJ197" s="738"/>
      <c r="IK197" s="738"/>
      <c r="IL197" s="738"/>
      <c r="IM197" s="738"/>
      <c r="IN197" s="738"/>
      <c r="IO197" s="738"/>
      <c r="IP197" s="738"/>
      <c r="IQ197" s="738"/>
      <c r="IR197" s="738"/>
      <c r="IS197" s="738"/>
      <c r="IT197" s="738"/>
      <c r="IU197" s="738"/>
      <c r="IV197" s="738"/>
    </row>
    <row r="198" spans="1:256" ht="15.75" customHeight="1">
      <c r="A198" s="649" t="s">
        <v>377</v>
      </c>
      <c r="B198" s="238"/>
      <c r="C198" s="570">
        <v>5140754.139</v>
      </c>
      <c r="D198" s="655">
        <f t="shared" si="189"/>
        <v>0</v>
      </c>
      <c r="E198" s="655"/>
      <c r="F198" s="655">
        <f t="shared" si="190"/>
        <v>0</v>
      </c>
      <c r="G198" s="657">
        <f t="shared" si="191"/>
        <v>0</v>
      </c>
      <c r="H198" s="243"/>
      <c r="I198" s="244"/>
      <c r="J198" s="659">
        <f t="shared" si="192"/>
        <v>0</v>
      </c>
      <c r="K198" s="656">
        <f t="shared" si="193"/>
        <v>0</v>
      </c>
      <c r="L198" s="656">
        <f t="shared" si="194"/>
        <v>0</v>
      </c>
      <c r="M198" s="656">
        <f t="shared" si="195"/>
        <v>0</v>
      </c>
      <c r="N198" s="662">
        <f t="shared" si="196"/>
        <v>0</v>
      </c>
      <c r="O198" s="663"/>
      <c r="P198" s="656">
        <f t="shared" si="197"/>
        <v>0</v>
      </c>
      <c r="Q198" s="664">
        <f t="shared" si="198"/>
        <v>0</v>
      </c>
      <c r="R198" s="656">
        <f t="shared" si="199"/>
        <v>0</v>
      </c>
      <c r="S198" s="656">
        <f t="shared" si="200"/>
        <v>0</v>
      </c>
      <c r="T198" s="656">
        <f t="shared" si="201"/>
        <v>0</v>
      </c>
      <c r="U198" s="656">
        <f t="shared" si="202"/>
        <v>0</v>
      </c>
      <c r="V198" s="656">
        <f t="shared" si="203"/>
        <v>0</v>
      </c>
      <c r="W198" s="666">
        <f t="shared" si="204"/>
        <v>0</v>
      </c>
      <c r="X198" s="666">
        <f t="shared" si="205"/>
        <v>0</v>
      </c>
      <c r="Y198" s="666">
        <f t="shared" si="175"/>
        <v>0</v>
      </c>
      <c r="Z198" s="666">
        <f t="shared" si="206"/>
        <v>0</v>
      </c>
      <c r="AA198" s="666">
        <f t="shared" si="207"/>
        <v>0</v>
      </c>
      <c r="AB198" s="666">
        <f t="shared" si="208"/>
        <v>0</v>
      </c>
      <c r="AC198" s="666">
        <f t="shared" si="209"/>
        <v>0</v>
      </c>
      <c r="AD198" s="666">
        <f t="shared" si="210"/>
        <v>0</v>
      </c>
      <c r="ID198" s="738"/>
      <c r="IE198" s="738"/>
      <c r="IF198" s="738"/>
      <c r="IG198" s="738"/>
      <c r="IH198" s="738"/>
      <c r="II198" s="738"/>
      <c r="IJ198" s="738"/>
      <c r="IK198" s="738"/>
      <c r="IL198" s="738"/>
      <c r="IM198" s="738"/>
      <c r="IN198" s="738"/>
      <c r="IO198" s="738"/>
      <c r="IP198" s="738"/>
      <c r="IQ198" s="738"/>
      <c r="IR198" s="738"/>
      <c r="IS198" s="738"/>
      <c r="IT198" s="738"/>
      <c r="IU198" s="738"/>
      <c r="IV198" s="738"/>
    </row>
    <row r="199" spans="1:256" ht="15.75" customHeight="1">
      <c r="A199" s="649" t="s">
        <v>378</v>
      </c>
      <c r="B199" s="238"/>
      <c r="C199" s="570">
        <v>5140755.139</v>
      </c>
      <c r="D199" s="655">
        <f t="shared" si="189"/>
        <v>0</v>
      </c>
      <c r="E199" s="655"/>
      <c r="F199" s="655">
        <f t="shared" si="190"/>
        <v>0</v>
      </c>
      <c r="G199" s="657">
        <f t="shared" si="191"/>
        <v>0</v>
      </c>
      <c r="H199" s="243"/>
      <c r="I199" s="244"/>
      <c r="J199" s="659">
        <f t="shared" si="192"/>
        <v>0</v>
      </c>
      <c r="K199" s="656">
        <f t="shared" si="193"/>
        <v>0</v>
      </c>
      <c r="L199" s="656">
        <f t="shared" si="194"/>
        <v>0</v>
      </c>
      <c r="M199" s="656">
        <f t="shared" si="195"/>
        <v>0</v>
      </c>
      <c r="N199" s="662">
        <f t="shared" si="196"/>
        <v>0</v>
      </c>
      <c r="O199" s="663"/>
      <c r="P199" s="656">
        <f t="shared" si="197"/>
        <v>0</v>
      </c>
      <c r="Q199" s="664">
        <f t="shared" si="198"/>
        <v>0</v>
      </c>
      <c r="R199" s="656">
        <f t="shared" si="199"/>
        <v>0</v>
      </c>
      <c r="S199" s="656">
        <f t="shared" si="200"/>
        <v>0</v>
      </c>
      <c r="T199" s="656">
        <f t="shared" si="201"/>
        <v>0</v>
      </c>
      <c r="U199" s="656">
        <f t="shared" si="202"/>
        <v>0</v>
      </c>
      <c r="V199" s="656">
        <f t="shared" si="203"/>
        <v>0</v>
      </c>
      <c r="W199" s="666">
        <f t="shared" si="204"/>
        <v>0</v>
      </c>
      <c r="X199" s="666">
        <f t="shared" si="205"/>
        <v>0</v>
      </c>
      <c r="Y199" s="666">
        <f t="shared" si="175"/>
        <v>0</v>
      </c>
      <c r="Z199" s="666">
        <f t="shared" si="206"/>
        <v>0</v>
      </c>
      <c r="AA199" s="666">
        <f t="shared" si="207"/>
        <v>0</v>
      </c>
      <c r="AB199" s="666">
        <f t="shared" si="208"/>
        <v>0</v>
      </c>
      <c r="AC199" s="666">
        <f t="shared" si="209"/>
        <v>0</v>
      </c>
      <c r="AD199" s="666">
        <f t="shared" si="210"/>
        <v>0</v>
      </c>
      <c r="ID199" s="738"/>
      <c r="IE199" s="738"/>
      <c r="IF199" s="738"/>
      <c r="IG199" s="738"/>
      <c r="IH199" s="738"/>
      <c r="II199" s="738"/>
      <c r="IJ199" s="738"/>
      <c r="IK199" s="738"/>
      <c r="IL199" s="738"/>
      <c r="IM199" s="738"/>
      <c r="IN199" s="738"/>
      <c r="IO199" s="738"/>
      <c r="IP199" s="738"/>
      <c r="IQ199" s="738"/>
      <c r="IR199" s="738"/>
      <c r="IS199" s="738"/>
      <c r="IT199" s="738"/>
      <c r="IU199" s="738"/>
      <c r="IV199" s="738"/>
    </row>
    <row r="200" spans="1:256" ht="15.75" customHeight="1">
      <c r="A200" s="649" t="s">
        <v>379</v>
      </c>
      <c r="B200" s="238"/>
      <c r="C200" s="570">
        <v>5140756.139</v>
      </c>
      <c r="D200" s="655">
        <f t="shared" si="189"/>
        <v>0</v>
      </c>
      <c r="E200" s="655"/>
      <c r="F200" s="655">
        <f t="shared" si="190"/>
        <v>0</v>
      </c>
      <c r="G200" s="657">
        <f t="shared" si="191"/>
        <v>0</v>
      </c>
      <c r="H200" s="243"/>
      <c r="I200" s="244"/>
      <c r="J200" s="659">
        <f t="shared" si="192"/>
        <v>0</v>
      </c>
      <c r="K200" s="656">
        <f t="shared" si="193"/>
        <v>0</v>
      </c>
      <c r="L200" s="656">
        <f t="shared" si="194"/>
        <v>0</v>
      </c>
      <c r="M200" s="656">
        <f t="shared" si="195"/>
        <v>0</v>
      </c>
      <c r="N200" s="662">
        <f t="shared" si="196"/>
        <v>0</v>
      </c>
      <c r="O200" s="663"/>
      <c r="P200" s="656">
        <f t="shared" si="197"/>
        <v>0</v>
      </c>
      <c r="Q200" s="664">
        <f t="shared" si="198"/>
        <v>0</v>
      </c>
      <c r="R200" s="656">
        <f t="shared" si="199"/>
        <v>0</v>
      </c>
      <c r="S200" s="656">
        <f t="shared" si="200"/>
        <v>0</v>
      </c>
      <c r="T200" s="656">
        <f t="shared" si="201"/>
        <v>0</v>
      </c>
      <c r="U200" s="656">
        <f t="shared" si="202"/>
        <v>0</v>
      </c>
      <c r="V200" s="656">
        <f t="shared" si="203"/>
        <v>0</v>
      </c>
      <c r="W200" s="666">
        <f t="shared" si="204"/>
        <v>0</v>
      </c>
      <c r="X200" s="666">
        <f t="shared" si="205"/>
        <v>0</v>
      </c>
      <c r="Y200" s="666">
        <f t="shared" si="175"/>
        <v>0</v>
      </c>
      <c r="Z200" s="666">
        <f t="shared" si="206"/>
        <v>0</v>
      </c>
      <c r="AA200" s="666">
        <f t="shared" si="207"/>
        <v>0</v>
      </c>
      <c r="AB200" s="666">
        <f t="shared" si="208"/>
        <v>0</v>
      </c>
      <c r="AC200" s="666">
        <f t="shared" si="209"/>
        <v>0</v>
      </c>
      <c r="AD200" s="666">
        <f t="shared" si="210"/>
        <v>0</v>
      </c>
      <c r="ID200" s="738"/>
      <c r="IE200" s="738"/>
      <c r="IF200" s="738"/>
      <c r="IG200" s="738"/>
      <c r="IH200" s="738"/>
      <c r="II200" s="738"/>
      <c r="IJ200" s="738"/>
      <c r="IK200" s="738"/>
      <c r="IL200" s="738"/>
      <c r="IM200" s="738"/>
      <c r="IN200" s="738"/>
      <c r="IO200" s="738"/>
      <c r="IP200" s="738"/>
      <c r="IQ200" s="738"/>
      <c r="IR200" s="738"/>
      <c r="IS200" s="738"/>
      <c r="IT200" s="738"/>
      <c r="IU200" s="738"/>
      <c r="IV200" s="738"/>
    </row>
    <row r="201" spans="1:256" ht="15.75" customHeight="1">
      <c r="A201" s="649" t="s">
        <v>380</v>
      </c>
      <c r="B201" s="238"/>
      <c r="C201" s="570">
        <v>5140757.139</v>
      </c>
      <c r="D201" s="655">
        <f t="shared" si="189"/>
        <v>0</v>
      </c>
      <c r="E201" s="655"/>
      <c r="F201" s="655">
        <f t="shared" si="190"/>
        <v>0</v>
      </c>
      <c r="G201" s="657">
        <f t="shared" si="191"/>
        <v>0</v>
      </c>
      <c r="H201" s="243"/>
      <c r="I201" s="244"/>
      <c r="J201" s="659">
        <f t="shared" si="192"/>
        <v>0</v>
      </c>
      <c r="K201" s="656">
        <f t="shared" si="193"/>
        <v>0</v>
      </c>
      <c r="L201" s="656">
        <f t="shared" si="194"/>
        <v>0</v>
      </c>
      <c r="M201" s="656">
        <f t="shared" si="195"/>
        <v>0</v>
      </c>
      <c r="N201" s="662">
        <f t="shared" si="196"/>
        <v>0</v>
      </c>
      <c r="O201" s="663"/>
      <c r="P201" s="656">
        <f t="shared" si="197"/>
        <v>0</v>
      </c>
      <c r="Q201" s="664">
        <f t="shared" si="198"/>
        <v>0</v>
      </c>
      <c r="R201" s="656">
        <f t="shared" si="199"/>
        <v>0</v>
      </c>
      <c r="S201" s="656">
        <f t="shared" si="200"/>
        <v>0</v>
      </c>
      <c r="T201" s="656">
        <f t="shared" si="201"/>
        <v>0</v>
      </c>
      <c r="U201" s="656">
        <f t="shared" si="202"/>
        <v>0</v>
      </c>
      <c r="V201" s="656">
        <f t="shared" si="203"/>
        <v>0</v>
      </c>
      <c r="W201" s="666">
        <f t="shared" si="204"/>
        <v>0</v>
      </c>
      <c r="X201" s="666">
        <f t="shared" si="205"/>
        <v>0</v>
      </c>
      <c r="Y201" s="666">
        <f t="shared" si="175"/>
        <v>0</v>
      </c>
      <c r="Z201" s="666">
        <f t="shared" si="206"/>
        <v>0</v>
      </c>
      <c r="AA201" s="666">
        <f t="shared" si="207"/>
        <v>0</v>
      </c>
      <c r="AB201" s="666">
        <f t="shared" si="208"/>
        <v>0</v>
      </c>
      <c r="AC201" s="666">
        <f t="shared" si="209"/>
        <v>0</v>
      </c>
      <c r="AD201" s="666">
        <f t="shared" si="210"/>
        <v>0</v>
      </c>
      <c r="ID201" s="738"/>
      <c r="IE201" s="738"/>
      <c r="IF201" s="738"/>
      <c r="IG201" s="738"/>
      <c r="IH201" s="738"/>
      <c r="II201" s="738"/>
      <c r="IJ201" s="738"/>
      <c r="IK201" s="738"/>
      <c r="IL201" s="738"/>
      <c r="IM201" s="738"/>
      <c r="IN201" s="738"/>
      <c r="IO201" s="738"/>
      <c r="IP201" s="738"/>
      <c r="IQ201" s="738"/>
      <c r="IR201" s="738"/>
      <c r="IS201" s="738"/>
      <c r="IT201" s="738"/>
      <c r="IU201" s="738"/>
      <c r="IV201" s="738"/>
    </row>
    <row r="202" spans="1:256" ht="15.75" customHeight="1">
      <c r="A202" s="649" t="s">
        <v>381</v>
      </c>
      <c r="B202" s="238"/>
      <c r="C202" s="570">
        <v>5140758.139</v>
      </c>
      <c r="D202" s="655">
        <f t="shared" si="189"/>
        <v>0</v>
      </c>
      <c r="E202" s="655"/>
      <c r="F202" s="655">
        <f t="shared" si="190"/>
        <v>0</v>
      </c>
      <c r="G202" s="657">
        <f t="shared" si="191"/>
        <v>0</v>
      </c>
      <c r="H202" s="243"/>
      <c r="I202" s="244"/>
      <c r="J202" s="659">
        <f t="shared" si="192"/>
        <v>0</v>
      </c>
      <c r="K202" s="656">
        <f t="shared" si="193"/>
        <v>0</v>
      </c>
      <c r="L202" s="656">
        <f t="shared" si="194"/>
        <v>0</v>
      </c>
      <c r="M202" s="656">
        <f t="shared" si="195"/>
        <v>0</v>
      </c>
      <c r="N202" s="662">
        <f t="shared" si="196"/>
        <v>0</v>
      </c>
      <c r="O202" s="663"/>
      <c r="P202" s="656">
        <f t="shared" si="197"/>
        <v>0</v>
      </c>
      <c r="Q202" s="664">
        <f t="shared" si="198"/>
        <v>0</v>
      </c>
      <c r="R202" s="656">
        <f t="shared" si="199"/>
        <v>0</v>
      </c>
      <c r="S202" s="656">
        <f t="shared" si="200"/>
        <v>0</v>
      </c>
      <c r="T202" s="656">
        <f t="shared" si="201"/>
        <v>0</v>
      </c>
      <c r="U202" s="656">
        <f t="shared" si="202"/>
        <v>0</v>
      </c>
      <c r="V202" s="656">
        <f t="shared" si="203"/>
        <v>0</v>
      </c>
      <c r="W202" s="666">
        <f t="shared" si="204"/>
        <v>0</v>
      </c>
      <c r="X202" s="666">
        <f t="shared" si="205"/>
        <v>0</v>
      </c>
      <c r="Y202" s="666">
        <f t="shared" si="175"/>
        <v>0</v>
      </c>
      <c r="Z202" s="666">
        <f t="shared" si="206"/>
        <v>0</v>
      </c>
      <c r="AA202" s="666">
        <f t="shared" si="207"/>
        <v>0</v>
      </c>
      <c r="AB202" s="666">
        <f t="shared" si="208"/>
        <v>0</v>
      </c>
      <c r="AC202" s="666">
        <f t="shared" si="209"/>
        <v>0</v>
      </c>
      <c r="AD202" s="666">
        <f t="shared" si="210"/>
        <v>0</v>
      </c>
      <c r="ID202" s="738"/>
      <c r="IE202" s="738"/>
      <c r="IF202" s="738"/>
      <c r="IG202" s="738"/>
      <c r="IH202" s="738"/>
      <c r="II202" s="738"/>
      <c r="IJ202" s="738"/>
      <c r="IK202" s="738"/>
      <c r="IL202" s="738"/>
      <c r="IM202" s="738"/>
      <c r="IN202" s="738"/>
      <c r="IO202" s="738"/>
      <c r="IP202" s="738"/>
      <c r="IQ202" s="738"/>
      <c r="IR202" s="738"/>
      <c r="IS202" s="738"/>
      <c r="IT202" s="738"/>
      <c r="IU202" s="738"/>
      <c r="IV202" s="738"/>
    </row>
    <row r="203" spans="1:256" ht="15.75" customHeight="1">
      <c r="A203" s="649" t="s">
        <v>382</v>
      </c>
      <c r="B203" s="238"/>
      <c r="C203" s="570">
        <v>5140759.139</v>
      </c>
      <c r="D203" s="655">
        <f t="shared" si="189"/>
        <v>0</v>
      </c>
      <c r="E203" s="655"/>
      <c r="F203" s="655">
        <f t="shared" si="190"/>
        <v>0</v>
      </c>
      <c r="G203" s="657">
        <f t="shared" si="191"/>
        <v>0</v>
      </c>
      <c r="H203" s="243"/>
      <c r="I203" s="244"/>
      <c r="J203" s="659">
        <f t="shared" si="192"/>
        <v>0</v>
      </c>
      <c r="K203" s="656">
        <f t="shared" si="193"/>
        <v>0</v>
      </c>
      <c r="L203" s="656">
        <f t="shared" si="194"/>
        <v>0</v>
      </c>
      <c r="M203" s="656">
        <f t="shared" si="195"/>
        <v>0</v>
      </c>
      <c r="N203" s="662">
        <f t="shared" si="196"/>
        <v>0</v>
      </c>
      <c r="O203" s="663"/>
      <c r="P203" s="656">
        <f t="shared" si="197"/>
        <v>0</v>
      </c>
      <c r="Q203" s="664">
        <f t="shared" si="198"/>
        <v>0</v>
      </c>
      <c r="R203" s="656">
        <f t="shared" si="199"/>
        <v>0</v>
      </c>
      <c r="S203" s="656">
        <f t="shared" si="200"/>
        <v>0</v>
      </c>
      <c r="T203" s="656">
        <f t="shared" si="201"/>
        <v>0</v>
      </c>
      <c r="U203" s="656">
        <f t="shared" si="202"/>
        <v>0</v>
      </c>
      <c r="V203" s="656">
        <f t="shared" si="203"/>
        <v>0</v>
      </c>
      <c r="W203" s="666">
        <f t="shared" si="204"/>
        <v>0</v>
      </c>
      <c r="X203" s="666">
        <f t="shared" si="205"/>
        <v>0</v>
      </c>
      <c r="Y203" s="666">
        <f t="shared" si="175"/>
        <v>0</v>
      </c>
      <c r="Z203" s="666">
        <f t="shared" si="206"/>
        <v>0</v>
      </c>
      <c r="AA203" s="666">
        <f t="shared" si="207"/>
        <v>0</v>
      </c>
      <c r="AB203" s="666">
        <f t="shared" si="208"/>
        <v>0</v>
      </c>
      <c r="AC203" s="666">
        <f t="shared" si="209"/>
        <v>0</v>
      </c>
      <c r="AD203" s="666">
        <f t="shared" si="210"/>
        <v>0</v>
      </c>
      <c r="ID203" s="738"/>
      <c r="IE203" s="738"/>
      <c r="IF203" s="738"/>
      <c r="IG203" s="738"/>
      <c r="IH203" s="738"/>
      <c r="II203" s="738"/>
      <c r="IJ203" s="738"/>
      <c r="IK203" s="738"/>
      <c r="IL203" s="738"/>
      <c r="IM203" s="738"/>
      <c r="IN203" s="738"/>
      <c r="IO203" s="738"/>
      <c r="IP203" s="738"/>
      <c r="IQ203" s="738"/>
      <c r="IR203" s="738"/>
      <c r="IS203" s="738"/>
      <c r="IT203" s="738"/>
      <c r="IU203" s="738"/>
      <c r="IV203" s="738"/>
    </row>
    <row r="204" spans="1:256" ht="15.75" customHeight="1">
      <c r="A204" s="649" t="s">
        <v>383</v>
      </c>
      <c r="B204" s="238"/>
      <c r="C204" s="570">
        <v>5140760.139</v>
      </c>
      <c r="D204" s="655">
        <f t="shared" si="189"/>
        <v>0</v>
      </c>
      <c r="E204" s="655"/>
      <c r="F204" s="655">
        <f t="shared" si="190"/>
        <v>0</v>
      </c>
      <c r="G204" s="657">
        <f t="shared" si="191"/>
        <v>0</v>
      </c>
      <c r="H204" s="243"/>
      <c r="I204" s="244"/>
      <c r="J204" s="659">
        <f t="shared" si="192"/>
        <v>0</v>
      </c>
      <c r="K204" s="656">
        <f t="shared" si="193"/>
        <v>0</v>
      </c>
      <c r="L204" s="656">
        <f t="shared" si="194"/>
        <v>0</v>
      </c>
      <c r="M204" s="656">
        <f t="shared" si="195"/>
        <v>0</v>
      </c>
      <c r="N204" s="662">
        <f t="shared" si="196"/>
        <v>0</v>
      </c>
      <c r="O204" s="663"/>
      <c r="P204" s="656">
        <f t="shared" si="197"/>
        <v>0</v>
      </c>
      <c r="Q204" s="664">
        <f t="shared" si="198"/>
        <v>0</v>
      </c>
      <c r="R204" s="656">
        <f t="shared" si="199"/>
        <v>0</v>
      </c>
      <c r="S204" s="656">
        <f t="shared" si="200"/>
        <v>0</v>
      </c>
      <c r="T204" s="656">
        <f t="shared" si="201"/>
        <v>0</v>
      </c>
      <c r="U204" s="656">
        <f t="shared" si="202"/>
        <v>0</v>
      </c>
      <c r="V204" s="656">
        <f t="shared" si="203"/>
        <v>0</v>
      </c>
      <c r="W204" s="666">
        <f t="shared" si="204"/>
        <v>0</v>
      </c>
      <c r="X204" s="666">
        <f t="shared" si="205"/>
        <v>0</v>
      </c>
      <c r="Y204" s="666">
        <f t="shared" si="175"/>
        <v>0</v>
      </c>
      <c r="Z204" s="666">
        <f t="shared" si="206"/>
        <v>0</v>
      </c>
      <c r="AA204" s="666">
        <f t="shared" si="207"/>
        <v>0</v>
      </c>
      <c r="AB204" s="666">
        <f t="shared" si="208"/>
        <v>0</v>
      </c>
      <c r="AC204" s="666">
        <f t="shared" si="209"/>
        <v>0</v>
      </c>
      <c r="AD204" s="666">
        <f t="shared" si="210"/>
        <v>0</v>
      </c>
      <c r="ID204" s="738"/>
      <c r="IE204" s="738"/>
      <c r="IF204" s="738"/>
      <c r="IG204" s="738"/>
      <c r="IH204" s="738"/>
      <c r="II204" s="738"/>
      <c r="IJ204" s="738"/>
      <c r="IK204" s="738"/>
      <c r="IL204" s="738"/>
      <c r="IM204" s="738"/>
      <c r="IN204" s="738"/>
      <c r="IO204" s="738"/>
      <c r="IP204" s="738"/>
      <c r="IQ204" s="738"/>
      <c r="IR204" s="738"/>
      <c r="IS204" s="738"/>
      <c r="IT204" s="738"/>
      <c r="IU204" s="738"/>
      <c r="IV204" s="738"/>
    </row>
    <row r="205" spans="1:256" ht="15.75" customHeight="1">
      <c r="A205" s="649" t="s">
        <v>384</v>
      </c>
      <c r="B205" s="238"/>
      <c r="C205" s="570">
        <v>5140761.139</v>
      </c>
      <c r="D205" s="655">
        <f t="shared" si="189"/>
        <v>0</v>
      </c>
      <c r="E205" s="655"/>
      <c r="F205" s="655">
        <f t="shared" si="190"/>
        <v>0</v>
      </c>
      <c r="G205" s="657">
        <f t="shared" si="191"/>
        <v>0</v>
      </c>
      <c r="H205" s="243"/>
      <c r="I205" s="244"/>
      <c r="J205" s="659">
        <f t="shared" si="192"/>
        <v>0</v>
      </c>
      <c r="K205" s="656">
        <f t="shared" si="193"/>
        <v>0</v>
      </c>
      <c r="L205" s="656">
        <f t="shared" si="194"/>
        <v>0</v>
      </c>
      <c r="M205" s="656">
        <f t="shared" si="195"/>
        <v>0</v>
      </c>
      <c r="N205" s="662">
        <f t="shared" si="196"/>
        <v>0</v>
      </c>
      <c r="O205" s="663"/>
      <c r="P205" s="656">
        <f t="shared" si="197"/>
        <v>0</v>
      </c>
      <c r="Q205" s="664">
        <f t="shared" si="198"/>
        <v>0</v>
      </c>
      <c r="R205" s="656">
        <f t="shared" si="199"/>
        <v>0</v>
      </c>
      <c r="S205" s="656">
        <f t="shared" si="200"/>
        <v>0</v>
      </c>
      <c r="T205" s="656">
        <f t="shared" si="201"/>
        <v>0</v>
      </c>
      <c r="U205" s="656">
        <f t="shared" si="202"/>
        <v>0</v>
      </c>
      <c r="V205" s="656">
        <f t="shared" si="203"/>
        <v>0</v>
      </c>
      <c r="W205" s="666">
        <f t="shared" si="204"/>
        <v>0</v>
      </c>
      <c r="X205" s="666">
        <f t="shared" si="205"/>
        <v>0</v>
      </c>
      <c r="Y205" s="666">
        <f t="shared" si="175"/>
        <v>0</v>
      </c>
      <c r="Z205" s="666">
        <f t="shared" si="206"/>
        <v>0</v>
      </c>
      <c r="AA205" s="666">
        <f t="shared" si="207"/>
        <v>0</v>
      </c>
      <c r="AB205" s="666">
        <f t="shared" si="208"/>
        <v>0</v>
      </c>
      <c r="AC205" s="666">
        <f t="shared" si="209"/>
        <v>0</v>
      </c>
      <c r="AD205" s="666">
        <f t="shared" si="210"/>
        <v>0</v>
      </c>
      <c r="ID205" s="738"/>
      <c r="IE205" s="738"/>
      <c r="IF205" s="738"/>
      <c r="IG205" s="738"/>
      <c r="IH205" s="738"/>
      <c r="II205" s="738"/>
      <c r="IJ205" s="738"/>
      <c r="IK205" s="738"/>
      <c r="IL205" s="738"/>
      <c r="IM205" s="738"/>
      <c r="IN205" s="738"/>
      <c r="IO205" s="738"/>
      <c r="IP205" s="738"/>
      <c r="IQ205" s="738"/>
      <c r="IR205" s="738"/>
      <c r="IS205" s="738"/>
      <c r="IT205" s="738"/>
      <c r="IU205" s="738"/>
      <c r="IV205" s="738"/>
    </row>
    <row r="206" spans="1:256" ht="15.75" customHeight="1">
      <c r="A206" s="649" t="s">
        <v>385</v>
      </c>
      <c r="B206" s="238"/>
      <c r="C206" s="570">
        <v>5140762.139</v>
      </c>
      <c r="D206" s="655">
        <f t="shared" si="189"/>
        <v>0</v>
      </c>
      <c r="E206" s="655"/>
      <c r="F206" s="655">
        <f t="shared" si="190"/>
        <v>0</v>
      </c>
      <c r="G206" s="657">
        <f t="shared" si="191"/>
        <v>0</v>
      </c>
      <c r="H206" s="243"/>
      <c r="I206" s="244"/>
      <c r="J206" s="659">
        <f t="shared" si="192"/>
        <v>0</v>
      </c>
      <c r="K206" s="656">
        <f t="shared" si="193"/>
        <v>0</v>
      </c>
      <c r="L206" s="656">
        <f t="shared" si="194"/>
        <v>0</v>
      </c>
      <c r="M206" s="656">
        <f t="shared" si="195"/>
        <v>0</v>
      </c>
      <c r="N206" s="662">
        <f t="shared" si="196"/>
        <v>0</v>
      </c>
      <c r="O206" s="663"/>
      <c r="P206" s="656">
        <f t="shared" si="197"/>
        <v>0</v>
      </c>
      <c r="Q206" s="664">
        <f t="shared" si="198"/>
        <v>0</v>
      </c>
      <c r="R206" s="656">
        <f t="shared" si="199"/>
        <v>0</v>
      </c>
      <c r="S206" s="656">
        <f t="shared" si="200"/>
        <v>0</v>
      </c>
      <c r="T206" s="656">
        <f t="shared" si="201"/>
        <v>0</v>
      </c>
      <c r="U206" s="656">
        <f t="shared" si="202"/>
        <v>0</v>
      </c>
      <c r="V206" s="656">
        <f t="shared" si="203"/>
        <v>0</v>
      </c>
      <c r="W206" s="666">
        <f t="shared" si="204"/>
        <v>0</v>
      </c>
      <c r="X206" s="666">
        <f t="shared" si="205"/>
        <v>0</v>
      </c>
      <c r="Y206" s="666">
        <f t="shared" si="175"/>
        <v>0</v>
      </c>
      <c r="Z206" s="666">
        <f t="shared" si="206"/>
        <v>0</v>
      </c>
      <c r="AA206" s="666">
        <f t="shared" si="207"/>
        <v>0</v>
      </c>
      <c r="AB206" s="666">
        <f t="shared" si="208"/>
        <v>0</v>
      </c>
      <c r="AC206" s="666">
        <f t="shared" si="209"/>
        <v>0</v>
      </c>
      <c r="AD206" s="666">
        <f t="shared" si="210"/>
        <v>0</v>
      </c>
      <c r="ID206" s="738"/>
      <c r="IE206" s="738"/>
      <c r="IF206" s="738"/>
      <c r="IG206" s="738"/>
      <c r="IH206" s="738"/>
      <c r="II206" s="738"/>
      <c r="IJ206" s="738"/>
      <c r="IK206" s="738"/>
      <c r="IL206" s="738"/>
      <c r="IM206" s="738"/>
      <c r="IN206" s="738"/>
      <c r="IO206" s="738"/>
      <c r="IP206" s="738"/>
      <c r="IQ206" s="738"/>
      <c r="IR206" s="738"/>
      <c r="IS206" s="738"/>
      <c r="IT206" s="738"/>
      <c r="IU206" s="738"/>
      <c r="IV206" s="738"/>
    </row>
    <row r="207" spans="1:256" ht="16.5" customHeight="1">
      <c r="A207" s="649" t="s">
        <v>386</v>
      </c>
      <c r="B207" s="238"/>
      <c r="C207" s="570">
        <v>5140763.139</v>
      </c>
      <c r="D207" s="655">
        <f t="shared" si="189"/>
        <v>0</v>
      </c>
      <c r="E207" s="655"/>
      <c r="F207" s="655">
        <f t="shared" si="190"/>
        <v>0</v>
      </c>
      <c r="G207" s="657">
        <f t="shared" si="191"/>
        <v>0</v>
      </c>
      <c r="H207" s="243"/>
      <c r="I207" s="244"/>
      <c r="J207" s="659">
        <f t="shared" si="192"/>
        <v>0</v>
      </c>
      <c r="K207" s="656">
        <f t="shared" si="193"/>
        <v>0</v>
      </c>
      <c r="L207" s="656">
        <f t="shared" si="194"/>
        <v>0</v>
      </c>
      <c r="M207" s="656">
        <f t="shared" si="195"/>
        <v>0</v>
      </c>
      <c r="N207" s="662">
        <f t="shared" si="196"/>
        <v>0</v>
      </c>
      <c r="O207" s="663"/>
      <c r="P207" s="656">
        <f t="shared" si="197"/>
        <v>0</v>
      </c>
      <c r="Q207" s="664">
        <f t="shared" si="198"/>
        <v>0</v>
      </c>
      <c r="R207" s="656">
        <f t="shared" si="199"/>
        <v>0</v>
      </c>
      <c r="S207" s="656">
        <f t="shared" si="200"/>
        <v>0</v>
      </c>
      <c r="T207" s="656">
        <f t="shared" si="201"/>
        <v>0</v>
      </c>
      <c r="U207" s="656">
        <f t="shared" si="202"/>
        <v>0</v>
      </c>
      <c r="V207" s="656">
        <f t="shared" si="203"/>
        <v>0</v>
      </c>
      <c r="W207" s="666">
        <f t="shared" si="204"/>
        <v>0</v>
      </c>
      <c r="X207" s="666">
        <f t="shared" si="205"/>
        <v>0</v>
      </c>
      <c r="Y207" s="666">
        <f t="shared" si="175"/>
        <v>0</v>
      </c>
      <c r="Z207" s="666">
        <f t="shared" si="206"/>
        <v>0</v>
      </c>
      <c r="AA207" s="666">
        <f t="shared" si="207"/>
        <v>0</v>
      </c>
      <c r="AB207" s="666">
        <f t="shared" si="208"/>
        <v>0</v>
      </c>
      <c r="AC207" s="666">
        <f t="shared" si="209"/>
        <v>0</v>
      </c>
      <c r="AD207" s="666">
        <f t="shared" si="210"/>
        <v>0</v>
      </c>
      <c r="ID207" s="738"/>
      <c r="IE207" s="738"/>
      <c r="IF207" s="738"/>
      <c r="IG207" s="738"/>
      <c r="IH207" s="738"/>
      <c r="II207" s="738"/>
      <c r="IJ207" s="738"/>
      <c r="IK207" s="738"/>
      <c r="IL207" s="738"/>
      <c r="IM207" s="738"/>
      <c r="IN207" s="738"/>
      <c r="IO207" s="738"/>
      <c r="IP207" s="738"/>
      <c r="IQ207" s="738"/>
      <c r="IR207" s="738"/>
      <c r="IS207" s="738"/>
      <c r="IT207" s="738"/>
      <c r="IU207" s="738"/>
      <c r="IV207" s="738"/>
    </row>
    <row r="208" spans="1:256" ht="15.75">
      <c r="A208" s="649" t="s">
        <v>387</v>
      </c>
      <c r="B208" s="238"/>
      <c r="C208" s="570">
        <v>5140764.139</v>
      </c>
      <c r="D208" s="655">
        <f t="shared" si="189"/>
        <v>0</v>
      </c>
      <c r="E208" s="655"/>
      <c r="F208" s="655">
        <f t="shared" si="190"/>
        <v>0</v>
      </c>
      <c r="G208" s="657">
        <f t="shared" si="191"/>
        <v>0</v>
      </c>
      <c r="H208" s="243"/>
      <c r="I208" s="244"/>
      <c r="J208" s="659">
        <f t="shared" si="192"/>
        <v>0</v>
      </c>
      <c r="K208" s="656">
        <f t="shared" si="193"/>
        <v>0</v>
      </c>
      <c r="L208" s="656">
        <f t="shared" si="194"/>
        <v>0</v>
      </c>
      <c r="M208" s="656">
        <f t="shared" si="195"/>
        <v>0</v>
      </c>
      <c r="N208" s="662">
        <f t="shared" si="196"/>
        <v>0</v>
      </c>
      <c r="O208" s="663"/>
      <c r="P208" s="656">
        <f t="shared" si="197"/>
        <v>0</v>
      </c>
      <c r="Q208" s="664">
        <f t="shared" si="198"/>
        <v>0</v>
      </c>
      <c r="R208" s="656">
        <f t="shared" si="199"/>
        <v>0</v>
      </c>
      <c r="S208" s="656">
        <f t="shared" si="200"/>
        <v>0</v>
      </c>
      <c r="T208" s="656">
        <f t="shared" si="201"/>
        <v>0</v>
      </c>
      <c r="U208" s="656">
        <f t="shared" si="202"/>
        <v>0</v>
      </c>
      <c r="V208" s="656">
        <f t="shared" si="203"/>
        <v>0</v>
      </c>
      <c r="W208" s="666">
        <f t="shared" si="204"/>
        <v>0</v>
      </c>
      <c r="X208" s="666">
        <f t="shared" si="205"/>
        <v>0</v>
      </c>
      <c r="Y208" s="666">
        <f t="shared" si="175"/>
        <v>0</v>
      </c>
      <c r="Z208" s="666">
        <f t="shared" si="206"/>
        <v>0</v>
      </c>
      <c r="AA208" s="666">
        <f t="shared" si="207"/>
        <v>0</v>
      </c>
      <c r="AB208" s="666">
        <f t="shared" si="208"/>
        <v>0</v>
      </c>
      <c r="AC208" s="666">
        <f t="shared" si="209"/>
        <v>0</v>
      </c>
      <c r="AD208" s="666">
        <f t="shared" si="210"/>
        <v>0</v>
      </c>
      <c r="ID208" s="738"/>
      <c r="IE208" s="738"/>
      <c r="IF208" s="738"/>
      <c r="IG208" s="738"/>
      <c r="IH208" s="738"/>
      <c r="II208" s="738"/>
      <c r="IJ208" s="738"/>
      <c r="IK208" s="738"/>
      <c r="IL208" s="738"/>
      <c r="IM208" s="738"/>
      <c r="IN208" s="738"/>
      <c r="IO208" s="738"/>
      <c r="IP208" s="738"/>
      <c r="IQ208" s="738"/>
      <c r="IR208" s="738"/>
      <c r="IS208" s="738"/>
      <c r="IT208" s="738"/>
      <c r="IU208" s="738"/>
      <c r="IV208" s="738"/>
    </row>
    <row r="209" spans="1:256" ht="15.75">
      <c r="A209" s="649" t="s">
        <v>388</v>
      </c>
      <c r="B209" s="238"/>
      <c r="C209" s="570">
        <v>5140765.139</v>
      </c>
      <c r="D209" s="655">
        <f t="shared" si="189"/>
        <v>0</v>
      </c>
      <c r="E209" s="655"/>
      <c r="F209" s="655">
        <f t="shared" si="190"/>
        <v>0</v>
      </c>
      <c r="G209" s="657">
        <f t="shared" si="191"/>
        <v>0</v>
      </c>
      <c r="H209" s="243"/>
      <c r="I209" s="244"/>
      <c r="J209" s="659">
        <f t="shared" si="192"/>
        <v>0</v>
      </c>
      <c r="K209" s="656">
        <f t="shared" si="193"/>
        <v>0</v>
      </c>
      <c r="L209" s="656">
        <f t="shared" si="194"/>
        <v>0</v>
      </c>
      <c r="M209" s="656">
        <f t="shared" si="195"/>
        <v>0</v>
      </c>
      <c r="N209" s="662">
        <f t="shared" si="196"/>
        <v>0</v>
      </c>
      <c r="O209" s="663"/>
      <c r="P209" s="656">
        <f t="shared" si="197"/>
        <v>0</v>
      </c>
      <c r="Q209" s="664">
        <f t="shared" si="198"/>
        <v>0</v>
      </c>
      <c r="R209" s="656">
        <f t="shared" si="199"/>
        <v>0</v>
      </c>
      <c r="S209" s="656">
        <f t="shared" si="200"/>
        <v>0</v>
      </c>
      <c r="T209" s="656">
        <f t="shared" si="201"/>
        <v>0</v>
      </c>
      <c r="U209" s="656">
        <f t="shared" si="202"/>
        <v>0</v>
      </c>
      <c r="V209" s="656">
        <f t="shared" si="203"/>
        <v>0</v>
      </c>
      <c r="W209" s="666">
        <f t="shared" si="204"/>
        <v>0</v>
      </c>
      <c r="X209" s="666">
        <f t="shared" si="205"/>
        <v>0</v>
      </c>
      <c r="Y209" s="666">
        <f t="shared" si="175"/>
        <v>0</v>
      </c>
      <c r="Z209" s="666">
        <f t="shared" si="206"/>
        <v>0</v>
      </c>
      <c r="AA209" s="666">
        <f t="shared" si="207"/>
        <v>0</v>
      </c>
      <c r="AB209" s="666">
        <f t="shared" si="208"/>
        <v>0</v>
      </c>
      <c r="AC209" s="666">
        <f t="shared" si="209"/>
        <v>0</v>
      </c>
      <c r="AD209" s="666">
        <f t="shared" si="210"/>
        <v>0</v>
      </c>
      <c r="ID209" s="738"/>
      <c r="IE209" s="738"/>
      <c r="IF209" s="738"/>
      <c r="IG209" s="738"/>
      <c r="IH209" s="738"/>
      <c r="II209" s="738"/>
      <c r="IJ209" s="738"/>
      <c r="IK209" s="738"/>
      <c r="IL209" s="738"/>
      <c r="IM209" s="738"/>
      <c r="IN209" s="738"/>
      <c r="IO209" s="738"/>
      <c r="IP209" s="738"/>
      <c r="IQ209" s="738"/>
      <c r="IR209" s="738"/>
      <c r="IS209" s="738"/>
      <c r="IT209" s="738"/>
      <c r="IU209" s="738"/>
      <c r="IV209" s="738"/>
    </row>
    <row r="210" spans="1:256" ht="15.75">
      <c r="A210" s="649" t="s">
        <v>389</v>
      </c>
      <c r="B210" s="238"/>
      <c r="C210" s="570">
        <v>5140766.139</v>
      </c>
      <c r="D210" s="655">
        <f t="shared" si="189"/>
        <v>0</v>
      </c>
      <c r="E210" s="655"/>
      <c r="F210" s="655">
        <f t="shared" si="190"/>
        <v>0</v>
      </c>
      <c r="G210" s="657">
        <f t="shared" si="191"/>
        <v>0</v>
      </c>
      <c r="H210" s="243"/>
      <c r="I210" s="244"/>
      <c r="J210" s="659">
        <f t="shared" si="192"/>
        <v>0</v>
      </c>
      <c r="K210" s="656">
        <f t="shared" si="193"/>
        <v>0</v>
      </c>
      <c r="L210" s="656">
        <f t="shared" si="194"/>
        <v>0</v>
      </c>
      <c r="M210" s="656">
        <f t="shared" si="195"/>
        <v>0</v>
      </c>
      <c r="N210" s="662">
        <f t="shared" si="196"/>
        <v>0</v>
      </c>
      <c r="O210" s="663"/>
      <c r="P210" s="656">
        <f t="shared" si="197"/>
        <v>0</v>
      </c>
      <c r="Q210" s="664">
        <f t="shared" si="198"/>
        <v>0</v>
      </c>
      <c r="R210" s="656">
        <f t="shared" si="199"/>
        <v>0</v>
      </c>
      <c r="S210" s="656">
        <f t="shared" si="200"/>
        <v>0</v>
      </c>
      <c r="T210" s="656">
        <f t="shared" si="201"/>
        <v>0</v>
      </c>
      <c r="U210" s="656">
        <f t="shared" si="202"/>
        <v>0</v>
      </c>
      <c r="V210" s="656">
        <f t="shared" si="203"/>
        <v>0</v>
      </c>
      <c r="W210" s="666">
        <f t="shared" si="204"/>
        <v>0</v>
      </c>
      <c r="X210" s="666">
        <f t="shared" si="205"/>
        <v>0</v>
      </c>
      <c r="Y210" s="666">
        <f aca="true" t="shared" si="211" ref="Y210:Y218">(SUM(D210:G210)+SUM(K210:N210))*$S$1</f>
        <v>0</v>
      </c>
      <c r="Z210" s="666">
        <f t="shared" si="206"/>
        <v>0</v>
      </c>
      <c r="AA210" s="666">
        <f t="shared" si="207"/>
        <v>0</v>
      </c>
      <c r="AB210" s="666">
        <f t="shared" si="208"/>
        <v>0</v>
      </c>
      <c r="AC210" s="666">
        <f t="shared" si="209"/>
        <v>0</v>
      </c>
      <c r="AD210" s="666">
        <f t="shared" si="210"/>
        <v>0</v>
      </c>
      <c r="ID210" s="738"/>
      <c r="IE210" s="738"/>
      <c r="IF210" s="738"/>
      <c r="IG210" s="738"/>
      <c r="IH210" s="738"/>
      <c r="II210" s="738"/>
      <c r="IJ210" s="738"/>
      <c r="IK210" s="738"/>
      <c r="IL210" s="738"/>
      <c r="IM210" s="738"/>
      <c r="IN210" s="738"/>
      <c r="IO210" s="738"/>
      <c r="IP210" s="738"/>
      <c r="IQ210" s="738"/>
      <c r="IR210" s="738"/>
      <c r="IS210" s="738"/>
      <c r="IT210" s="738"/>
      <c r="IU210" s="738"/>
      <c r="IV210" s="738"/>
    </row>
    <row r="211" spans="1:256" ht="15.75">
      <c r="A211" s="649" t="s">
        <v>390</v>
      </c>
      <c r="B211" s="238"/>
      <c r="C211" s="570">
        <v>5140767.139</v>
      </c>
      <c r="D211" s="655">
        <f t="shared" si="189"/>
        <v>0</v>
      </c>
      <c r="E211" s="655"/>
      <c r="F211" s="655">
        <f t="shared" si="190"/>
        <v>0</v>
      </c>
      <c r="G211" s="657">
        <f t="shared" si="191"/>
        <v>0</v>
      </c>
      <c r="H211" s="243"/>
      <c r="I211" s="244"/>
      <c r="J211" s="659">
        <f t="shared" si="192"/>
        <v>0</v>
      </c>
      <c r="K211" s="656">
        <f t="shared" si="193"/>
        <v>0</v>
      </c>
      <c r="L211" s="656">
        <f t="shared" si="194"/>
        <v>0</v>
      </c>
      <c r="M211" s="656">
        <f t="shared" si="195"/>
        <v>0</v>
      </c>
      <c r="N211" s="662">
        <f t="shared" si="196"/>
        <v>0</v>
      </c>
      <c r="O211" s="663"/>
      <c r="P211" s="656">
        <f t="shared" si="197"/>
        <v>0</v>
      </c>
      <c r="Q211" s="664">
        <f t="shared" si="198"/>
        <v>0</v>
      </c>
      <c r="R211" s="656">
        <f t="shared" si="199"/>
        <v>0</v>
      </c>
      <c r="S211" s="656">
        <f t="shared" si="200"/>
        <v>0</v>
      </c>
      <c r="T211" s="656">
        <f t="shared" si="201"/>
        <v>0</v>
      </c>
      <c r="U211" s="656">
        <f t="shared" si="202"/>
        <v>0</v>
      </c>
      <c r="V211" s="656">
        <f t="shared" si="203"/>
        <v>0</v>
      </c>
      <c r="W211" s="666">
        <f t="shared" si="204"/>
        <v>0</v>
      </c>
      <c r="X211" s="666">
        <f t="shared" si="205"/>
        <v>0</v>
      </c>
      <c r="Y211" s="666">
        <f t="shared" si="211"/>
        <v>0</v>
      </c>
      <c r="Z211" s="666">
        <f t="shared" si="206"/>
        <v>0</v>
      </c>
      <c r="AA211" s="666">
        <f t="shared" si="207"/>
        <v>0</v>
      </c>
      <c r="AB211" s="666">
        <f t="shared" si="208"/>
        <v>0</v>
      </c>
      <c r="AC211" s="666">
        <f t="shared" si="209"/>
        <v>0</v>
      </c>
      <c r="AD211" s="666">
        <f t="shared" si="210"/>
        <v>0</v>
      </c>
      <c r="ID211" s="738"/>
      <c r="IE211" s="738"/>
      <c r="IF211" s="738"/>
      <c r="IG211" s="738"/>
      <c r="IH211" s="738"/>
      <c r="II211" s="738"/>
      <c r="IJ211" s="738"/>
      <c r="IK211" s="738"/>
      <c r="IL211" s="738"/>
      <c r="IM211" s="738"/>
      <c r="IN211" s="738"/>
      <c r="IO211" s="738"/>
      <c r="IP211" s="738"/>
      <c r="IQ211" s="738"/>
      <c r="IR211" s="738"/>
      <c r="IS211" s="738"/>
      <c r="IT211" s="738"/>
      <c r="IU211" s="738"/>
      <c r="IV211" s="738"/>
    </row>
    <row r="212" spans="1:256" ht="15.75">
      <c r="A212" s="649" t="s">
        <v>391</v>
      </c>
      <c r="B212" s="238"/>
      <c r="C212" s="570">
        <v>5140768.139</v>
      </c>
      <c r="D212" s="655">
        <f t="shared" si="189"/>
        <v>0</v>
      </c>
      <c r="E212" s="655"/>
      <c r="F212" s="655">
        <f t="shared" si="190"/>
        <v>0</v>
      </c>
      <c r="G212" s="657">
        <f t="shared" si="191"/>
        <v>0</v>
      </c>
      <c r="H212" s="243"/>
      <c r="I212" s="244"/>
      <c r="J212" s="659">
        <f t="shared" si="192"/>
        <v>0</v>
      </c>
      <c r="K212" s="656">
        <f t="shared" si="193"/>
        <v>0</v>
      </c>
      <c r="L212" s="656">
        <f t="shared" si="194"/>
        <v>0</v>
      </c>
      <c r="M212" s="656">
        <f t="shared" si="195"/>
        <v>0</v>
      </c>
      <c r="N212" s="662">
        <f t="shared" si="196"/>
        <v>0</v>
      </c>
      <c r="O212" s="663"/>
      <c r="P212" s="656">
        <f t="shared" si="197"/>
        <v>0</v>
      </c>
      <c r="Q212" s="664">
        <f t="shared" si="198"/>
        <v>0</v>
      </c>
      <c r="R212" s="656">
        <f t="shared" si="199"/>
        <v>0</v>
      </c>
      <c r="S212" s="656">
        <f t="shared" si="200"/>
        <v>0</v>
      </c>
      <c r="T212" s="656">
        <f t="shared" si="201"/>
        <v>0</v>
      </c>
      <c r="U212" s="656">
        <f t="shared" si="202"/>
        <v>0</v>
      </c>
      <c r="V212" s="656">
        <f t="shared" si="203"/>
        <v>0</v>
      </c>
      <c r="W212" s="666">
        <f t="shared" si="204"/>
        <v>0</v>
      </c>
      <c r="X212" s="666">
        <f t="shared" si="205"/>
        <v>0</v>
      </c>
      <c r="Y212" s="666">
        <f t="shared" si="211"/>
        <v>0</v>
      </c>
      <c r="Z212" s="666">
        <f t="shared" si="206"/>
        <v>0</v>
      </c>
      <c r="AA212" s="666">
        <f t="shared" si="207"/>
        <v>0</v>
      </c>
      <c r="AB212" s="666">
        <f t="shared" si="208"/>
        <v>0</v>
      </c>
      <c r="AC212" s="666">
        <f t="shared" si="209"/>
        <v>0</v>
      </c>
      <c r="AD212" s="666">
        <f t="shared" si="210"/>
        <v>0</v>
      </c>
      <c r="AO212" s="411"/>
      <c r="AP212" s="411"/>
      <c r="AQ212" s="411"/>
      <c r="AR212" s="411"/>
      <c r="AS212" s="411"/>
      <c r="AT212" s="411"/>
      <c r="AU212" s="411"/>
      <c r="AV212" s="411"/>
      <c r="AW212" s="411"/>
      <c r="AX212" s="482"/>
      <c r="AY212" s="482"/>
      <c r="AZ212" s="482"/>
      <c r="BA212" s="482"/>
      <c r="ID212" s="738"/>
      <c r="IE212" s="738"/>
      <c r="IF212" s="738"/>
      <c r="IG212" s="738"/>
      <c r="IH212" s="738"/>
      <c r="II212" s="738"/>
      <c r="IJ212" s="738"/>
      <c r="IK212" s="738"/>
      <c r="IL212" s="738"/>
      <c r="IM212" s="738"/>
      <c r="IN212" s="738"/>
      <c r="IO212" s="738"/>
      <c r="IP212" s="738"/>
      <c r="IQ212" s="738"/>
      <c r="IR212" s="738"/>
      <c r="IS212" s="738"/>
      <c r="IT212" s="738"/>
      <c r="IU212" s="738"/>
      <c r="IV212" s="738"/>
    </row>
    <row r="213" spans="1:256" ht="15.75">
      <c r="A213" s="649" t="s">
        <v>392</v>
      </c>
      <c r="B213" s="238"/>
      <c r="C213" s="570">
        <v>5140769.139</v>
      </c>
      <c r="D213" s="655">
        <f t="shared" si="189"/>
        <v>0</v>
      </c>
      <c r="E213" s="655"/>
      <c r="F213" s="655">
        <f t="shared" si="190"/>
        <v>0</v>
      </c>
      <c r="G213" s="657">
        <f t="shared" si="191"/>
        <v>0</v>
      </c>
      <c r="H213" s="243"/>
      <c r="I213" s="244"/>
      <c r="J213" s="659">
        <f t="shared" si="192"/>
        <v>0</v>
      </c>
      <c r="K213" s="656">
        <f t="shared" si="193"/>
        <v>0</v>
      </c>
      <c r="L213" s="656">
        <f t="shared" si="194"/>
        <v>0</v>
      </c>
      <c r="M213" s="656">
        <f t="shared" si="195"/>
        <v>0</v>
      </c>
      <c r="N213" s="662">
        <f t="shared" si="196"/>
        <v>0</v>
      </c>
      <c r="O213" s="663"/>
      <c r="P213" s="656">
        <f t="shared" si="197"/>
        <v>0</v>
      </c>
      <c r="Q213" s="664">
        <f t="shared" si="198"/>
        <v>0</v>
      </c>
      <c r="R213" s="656">
        <f t="shared" si="199"/>
        <v>0</v>
      </c>
      <c r="S213" s="656">
        <f t="shared" si="200"/>
        <v>0</v>
      </c>
      <c r="T213" s="656">
        <f t="shared" si="201"/>
        <v>0</v>
      </c>
      <c r="U213" s="656">
        <f t="shared" si="202"/>
        <v>0</v>
      </c>
      <c r="V213" s="656">
        <f t="shared" si="203"/>
        <v>0</v>
      </c>
      <c r="W213" s="666">
        <f t="shared" si="204"/>
        <v>0</v>
      </c>
      <c r="X213" s="666">
        <f t="shared" si="205"/>
        <v>0</v>
      </c>
      <c r="Y213" s="666">
        <f t="shared" si="211"/>
        <v>0</v>
      </c>
      <c r="Z213" s="666">
        <f t="shared" si="206"/>
        <v>0</v>
      </c>
      <c r="AA213" s="666">
        <f t="shared" si="207"/>
        <v>0</v>
      </c>
      <c r="AB213" s="666">
        <f t="shared" si="208"/>
        <v>0</v>
      </c>
      <c r="AC213" s="666">
        <f t="shared" si="209"/>
        <v>0</v>
      </c>
      <c r="AD213" s="666">
        <f t="shared" si="210"/>
        <v>0</v>
      </c>
      <c r="ID213" s="738"/>
      <c r="IE213" s="738"/>
      <c r="IF213" s="738"/>
      <c r="IG213" s="738"/>
      <c r="IH213" s="738"/>
      <c r="II213" s="738"/>
      <c r="IJ213" s="738"/>
      <c r="IK213" s="738"/>
      <c r="IL213" s="738"/>
      <c r="IM213" s="738"/>
      <c r="IN213" s="738"/>
      <c r="IO213" s="738"/>
      <c r="IP213" s="738"/>
      <c r="IQ213" s="738"/>
      <c r="IR213" s="738"/>
      <c r="IS213" s="738"/>
      <c r="IT213" s="738"/>
      <c r="IU213" s="738"/>
      <c r="IV213" s="738"/>
    </row>
    <row r="214" spans="1:256" ht="15.75">
      <c r="A214" s="649" t="s">
        <v>393</v>
      </c>
      <c r="B214" s="238"/>
      <c r="C214" s="570">
        <v>5140770.139</v>
      </c>
      <c r="D214" s="655">
        <f t="shared" si="189"/>
        <v>0</v>
      </c>
      <c r="E214" s="655"/>
      <c r="F214" s="655">
        <f t="shared" si="190"/>
        <v>0</v>
      </c>
      <c r="G214" s="657">
        <f t="shared" si="191"/>
        <v>0</v>
      </c>
      <c r="H214" s="243"/>
      <c r="I214" s="244"/>
      <c r="J214" s="659">
        <f t="shared" si="192"/>
        <v>0</v>
      </c>
      <c r="K214" s="656">
        <f t="shared" si="193"/>
        <v>0</v>
      </c>
      <c r="L214" s="656">
        <f t="shared" si="194"/>
        <v>0</v>
      </c>
      <c r="M214" s="656">
        <f t="shared" si="195"/>
        <v>0</v>
      </c>
      <c r="N214" s="662">
        <f t="shared" si="196"/>
        <v>0</v>
      </c>
      <c r="O214" s="663"/>
      <c r="P214" s="656">
        <f t="shared" si="197"/>
        <v>0</v>
      </c>
      <c r="Q214" s="664">
        <f t="shared" si="198"/>
        <v>0</v>
      </c>
      <c r="R214" s="656">
        <f t="shared" si="199"/>
        <v>0</v>
      </c>
      <c r="S214" s="656">
        <f t="shared" si="200"/>
        <v>0</v>
      </c>
      <c r="T214" s="656">
        <f t="shared" si="201"/>
        <v>0</v>
      </c>
      <c r="U214" s="656">
        <f t="shared" si="202"/>
        <v>0</v>
      </c>
      <c r="V214" s="656">
        <f t="shared" si="203"/>
        <v>0</v>
      </c>
      <c r="W214" s="666">
        <f t="shared" si="204"/>
        <v>0</v>
      </c>
      <c r="X214" s="666">
        <f t="shared" si="205"/>
        <v>0</v>
      </c>
      <c r="Y214" s="666">
        <f t="shared" si="211"/>
        <v>0</v>
      </c>
      <c r="Z214" s="666">
        <f t="shared" si="206"/>
        <v>0</v>
      </c>
      <c r="AA214" s="666">
        <f t="shared" si="207"/>
        <v>0</v>
      </c>
      <c r="AB214" s="666">
        <f t="shared" si="208"/>
        <v>0</v>
      </c>
      <c r="AC214" s="666">
        <f t="shared" si="209"/>
        <v>0</v>
      </c>
      <c r="AD214" s="666">
        <f t="shared" si="210"/>
        <v>0</v>
      </c>
      <c r="ID214" s="738"/>
      <c r="IE214" s="738"/>
      <c r="IF214" s="738"/>
      <c r="IG214" s="738"/>
      <c r="IH214" s="738"/>
      <c r="II214" s="738"/>
      <c r="IJ214" s="738"/>
      <c r="IK214" s="738"/>
      <c r="IL214" s="738"/>
      <c r="IM214" s="738"/>
      <c r="IN214" s="738"/>
      <c r="IO214" s="738"/>
      <c r="IP214" s="738"/>
      <c r="IQ214" s="738"/>
      <c r="IR214" s="738"/>
      <c r="IS214" s="738"/>
      <c r="IT214" s="738"/>
      <c r="IU214" s="738"/>
      <c r="IV214" s="738"/>
    </row>
    <row r="215" spans="1:256" ht="15.75">
      <c r="A215" s="649" t="s">
        <v>394</v>
      </c>
      <c r="B215" s="238"/>
      <c r="C215" s="570">
        <v>5140771.139</v>
      </c>
      <c r="D215" s="655">
        <f t="shared" si="189"/>
        <v>0</v>
      </c>
      <c r="E215" s="655"/>
      <c r="F215" s="655">
        <f t="shared" si="190"/>
        <v>0</v>
      </c>
      <c r="G215" s="657">
        <f t="shared" si="191"/>
        <v>0</v>
      </c>
      <c r="H215" s="243"/>
      <c r="I215" s="244"/>
      <c r="J215" s="659">
        <f t="shared" si="192"/>
        <v>0</v>
      </c>
      <c r="K215" s="656">
        <f t="shared" si="193"/>
        <v>0</v>
      </c>
      <c r="L215" s="656">
        <f t="shared" si="194"/>
        <v>0</v>
      </c>
      <c r="M215" s="656">
        <f t="shared" si="195"/>
        <v>0</v>
      </c>
      <c r="N215" s="662">
        <f t="shared" si="196"/>
        <v>0</v>
      </c>
      <c r="O215" s="663"/>
      <c r="P215" s="656">
        <f t="shared" si="197"/>
        <v>0</v>
      </c>
      <c r="Q215" s="664">
        <f t="shared" si="198"/>
        <v>0</v>
      </c>
      <c r="R215" s="656">
        <f t="shared" si="199"/>
        <v>0</v>
      </c>
      <c r="S215" s="656">
        <f t="shared" si="200"/>
        <v>0</v>
      </c>
      <c r="T215" s="656">
        <f t="shared" si="201"/>
        <v>0</v>
      </c>
      <c r="U215" s="656">
        <f t="shared" si="202"/>
        <v>0</v>
      </c>
      <c r="V215" s="656">
        <f t="shared" si="203"/>
        <v>0</v>
      </c>
      <c r="W215" s="666">
        <f t="shared" si="204"/>
        <v>0</v>
      </c>
      <c r="X215" s="666">
        <f t="shared" si="205"/>
        <v>0</v>
      </c>
      <c r="Y215" s="666">
        <f t="shared" si="211"/>
        <v>0</v>
      </c>
      <c r="Z215" s="666">
        <f t="shared" si="206"/>
        <v>0</v>
      </c>
      <c r="AA215" s="666">
        <f t="shared" si="207"/>
        <v>0</v>
      </c>
      <c r="AB215" s="666">
        <f t="shared" si="208"/>
        <v>0</v>
      </c>
      <c r="AC215" s="666">
        <f t="shared" si="209"/>
        <v>0</v>
      </c>
      <c r="AD215" s="666">
        <f t="shared" si="210"/>
        <v>0</v>
      </c>
      <c r="ID215" s="738"/>
      <c r="IE215" s="738"/>
      <c r="IF215" s="738"/>
      <c r="IG215" s="738"/>
      <c r="IH215" s="738"/>
      <c r="II215" s="738"/>
      <c r="IJ215" s="738"/>
      <c r="IK215" s="738"/>
      <c r="IL215" s="738"/>
      <c r="IM215" s="738"/>
      <c r="IN215" s="738"/>
      <c r="IO215" s="738"/>
      <c r="IP215" s="738"/>
      <c r="IQ215" s="738"/>
      <c r="IR215" s="738"/>
      <c r="IS215" s="738"/>
      <c r="IT215" s="738"/>
      <c r="IU215" s="738"/>
      <c r="IV215" s="738"/>
    </row>
    <row r="216" spans="1:256" ht="15.75">
      <c r="A216" s="649" t="s">
        <v>395</v>
      </c>
      <c r="B216" s="238"/>
      <c r="C216" s="570">
        <v>5140772.139</v>
      </c>
      <c r="D216" s="655">
        <f t="shared" si="189"/>
        <v>0</v>
      </c>
      <c r="E216" s="655"/>
      <c r="F216" s="655">
        <f t="shared" si="190"/>
        <v>0</v>
      </c>
      <c r="G216" s="657">
        <f t="shared" si="191"/>
        <v>0</v>
      </c>
      <c r="H216" s="243"/>
      <c r="I216" s="244"/>
      <c r="J216" s="659">
        <f t="shared" si="192"/>
        <v>0</v>
      </c>
      <c r="K216" s="656">
        <f t="shared" si="193"/>
        <v>0</v>
      </c>
      <c r="L216" s="656">
        <f t="shared" si="194"/>
        <v>0</v>
      </c>
      <c r="M216" s="656">
        <f t="shared" si="195"/>
        <v>0</v>
      </c>
      <c r="N216" s="662">
        <f t="shared" si="196"/>
        <v>0</v>
      </c>
      <c r="O216" s="663"/>
      <c r="P216" s="656">
        <f t="shared" si="197"/>
        <v>0</v>
      </c>
      <c r="Q216" s="664">
        <f t="shared" si="198"/>
        <v>0</v>
      </c>
      <c r="R216" s="656">
        <f t="shared" si="199"/>
        <v>0</v>
      </c>
      <c r="S216" s="656">
        <f t="shared" si="200"/>
        <v>0</v>
      </c>
      <c r="T216" s="656">
        <f t="shared" si="201"/>
        <v>0</v>
      </c>
      <c r="U216" s="656">
        <f t="shared" si="202"/>
        <v>0</v>
      </c>
      <c r="V216" s="656">
        <f t="shared" si="203"/>
        <v>0</v>
      </c>
      <c r="W216" s="666">
        <f t="shared" si="204"/>
        <v>0</v>
      </c>
      <c r="X216" s="666">
        <f t="shared" si="205"/>
        <v>0</v>
      </c>
      <c r="Y216" s="666">
        <f t="shared" si="211"/>
        <v>0</v>
      </c>
      <c r="Z216" s="666">
        <f t="shared" si="206"/>
        <v>0</v>
      </c>
      <c r="AA216" s="666">
        <f t="shared" si="207"/>
        <v>0</v>
      </c>
      <c r="AB216" s="666">
        <f t="shared" si="208"/>
        <v>0</v>
      </c>
      <c r="AC216" s="666">
        <f t="shared" si="209"/>
        <v>0</v>
      </c>
      <c r="AD216" s="666">
        <f t="shared" si="210"/>
        <v>0</v>
      </c>
      <c r="ID216" s="738"/>
      <c r="IE216" s="738"/>
      <c r="IF216" s="738"/>
      <c r="IG216" s="738"/>
      <c r="IH216" s="738"/>
      <c r="II216" s="738"/>
      <c r="IJ216" s="738"/>
      <c r="IK216" s="738"/>
      <c r="IL216" s="738"/>
      <c r="IM216" s="738"/>
      <c r="IN216" s="738"/>
      <c r="IO216" s="738"/>
      <c r="IP216" s="738"/>
      <c r="IQ216" s="738"/>
      <c r="IR216" s="738"/>
      <c r="IS216" s="738"/>
      <c r="IT216" s="738"/>
      <c r="IU216" s="738"/>
      <c r="IV216" s="738"/>
    </row>
    <row r="217" spans="1:256" ht="15.75">
      <c r="A217" s="649" t="s">
        <v>396</v>
      </c>
      <c r="B217" s="238"/>
      <c r="C217" s="570">
        <v>5140773.139</v>
      </c>
      <c r="D217" s="655">
        <f t="shared" si="189"/>
        <v>0</v>
      </c>
      <c r="E217" s="655"/>
      <c r="F217" s="655">
        <f t="shared" si="190"/>
        <v>0</v>
      </c>
      <c r="G217" s="657">
        <f t="shared" si="191"/>
        <v>0</v>
      </c>
      <c r="H217" s="243"/>
      <c r="I217" s="244"/>
      <c r="J217" s="659">
        <f t="shared" si="192"/>
        <v>0</v>
      </c>
      <c r="K217" s="656">
        <f t="shared" si="193"/>
        <v>0</v>
      </c>
      <c r="L217" s="656">
        <f t="shared" si="194"/>
        <v>0</v>
      </c>
      <c r="M217" s="656">
        <f t="shared" si="195"/>
        <v>0</v>
      </c>
      <c r="N217" s="662">
        <f t="shared" si="196"/>
        <v>0</v>
      </c>
      <c r="O217" s="663"/>
      <c r="P217" s="656">
        <f t="shared" si="197"/>
        <v>0</v>
      </c>
      <c r="Q217" s="664">
        <f t="shared" si="198"/>
        <v>0</v>
      </c>
      <c r="R217" s="656">
        <f t="shared" si="199"/>
        <v>0</v>
      </c>
      <c r="S217" s="656">
        <f t="shared" si="200"/>
        <v>0</v>
      </c>
      <c r="T217" s="656">
        <f t="shared" si="201"/>
        <v>0</v>
      </c>
      <c r="U217" s="656">
        <f t="shared" si="202"/>
        <v>0</v>
      </c>
      <c r="V217" s="656">
        <f t="shared" si="203"/>
        <v>0</v>
      </c>
      <c r="W217" s="666">
        <f t="shared" si="204"/>
        <v>0</v>
      </c>
      <c r="X217" s="666">
        <f t="shared" si="205"/>
        <v>0</v>
      </c>
      <c r="Y217" s="666">
        <f t="shared" si="211"/>
        <v>0</v>
      </c>
      <c r="Z217" s="666">
        <f t="shared" si="206"/>
        <v>0</v>
      </c>
      <c r="AA217" s="666">
        <f t="shared" si="207"/>
        <v>0</v>
      </c>
      <c r="AB217" s="666">
        <f t="shared" si="208"/>
        <v>0</v>
      </c>
      <c r="AC217" s="666">
        <f t="shared" si="209"/>
        <v>0</v>
      </c>
      <c r="AD217" s="666">
        <f t="shared" si="210"/>
        <v>0</v>
      </c>
      <c r="ID217" s="738"/>
      <c r="IE217" s="738"/>
      <c r="IF217" s="738"/>
      <c r="IG217" s="738"/>
      <c r="IH217" s="738"/>
      <c r="II217" s="738"/>
      <c r="IJ217" s="738"/>
      <c r="IK217" s="738"/>
      <c r="IL217" s="738"/>
      <c r="IM217" s="738"/>
      <c r="IN217" s="738"/>
      <c r="IO217" s="738"/>
      <c r="IP217" s="738"/>
      <c r="IQ217" s="738"/>
      <c r="IR217" s="738"/>
      <c r="IS217" s="738"/>
      <c r="IT217" s="738"/>
      <c r="IU217" s="738"/>
      <c r="IV217" s="738"/>
    </row>
    <row r="218" spans="1:256" ht="16.5" thickBot="1">
      <c r="A218" s="649" t="s">
        <v>397</v>
      </c>
      <c r="B218" s="238"/>
      <c r="C218" s="570">
        <v>5140774.139</v>
      </c>
      <c r="D218" s="655">
        <f t="shared" si="189"/>
        <v>0</v>
      </c>
      <c r="E218" s="655"/>
      <c r="F218" s="655">
        <f t="shared" si="190"/>
        <v>0</v>
      </c>
      <c r="G218" s="657">
        <f t="shared" si="191"/>
        <v>0</v>
      </c>
      <c r="H218" s="243"/>
      <c r="I218" s="244"/>
      <c r="J218" s="659">
        <f t="shared" si="192"/>
        <v>0</v>
      </c>
      <c r="K218" s="656">
        <f t="shared" si="193"/>
        <v>0</v>
      </c>
      <c r="L218" s="656">
        <f t="shared" si="194"/>
        <v>0</v>
      </c>
      <c r="M218" s="656">
        <f t="shared" si="195"/>
        <v>0</v>
      </c>
      <c r="N218" s="662">
        <f t="shared" si="196"/>
        <v>0</v>
      </c>
      <c r="O218" s="663"/>
      <c r="P218" s="656">
        <f t="shared" si="197"/>
        <v>0</v>
      </c>
      <c r="Q218" s="664">
        <f t="shared" si="198"/>
        <v>0</v>
      </c>
      <c r="R218" s="656">
        <f t="shared" si="199"/>
        <v>0</v>
      </c>
      <c r="S218" s="656">
        <f t="shared" si="200"/>
        <v>0</v>
      </c>
      <c r="T218" s="656">
        <f t="shared" si="201"/>
        <v>0</v>
      </c>
      <c r="U218" s="656">
        <f t="shared" si="202"/>
        <v>0</v>
      </c>
      <c r="V218" s="656">
        <f t="shared" si="203"/>
        <v>0</v>
      </c>
      <c r="W218" s="666">
        <f t="shared" si="204"/>
        <v>0</v>
      </c>
      <c r="X218" s="666">
        <f t="shared" si="205"/>
        <v>0</v>
      </c>
      <c r="Y218" s="666">
        <f t="shared" si="211"/>
        <v>0</v>
      </c>
      <c r="Z218" s="666">
        <f t="shared" si="206"/>
        <v>0</v>
      </c>
      <c r="AA218" s="666">
        <f t="shared" si="207"/>
        <v>0</v>
      </c>
      <c r="AB218" s="666">
        <f t="shared" si="208"/>
        <v>0</v>
      </c>
      <c r="AC218" s="666">
        <f t="shared" si="209"/>
        <v>0</v>
      </c>
      <c r="AD218" s="666">
        <f t="shared" si="210"/>
        <v>0</v>
      </c>
      <c r="ID218" s="738"/>
      <c r="IE218" s="738"/>
      <c r="IF218" s="738"/>
      <c r="IG218" s="738"/>
      <c r="IH218" s="738"/>
      <c r="II218" s="738"/>
      <c r="IJ218" s="738"/>
      <c r="IK218" s="738"/>
      <c r="IL218" s="738"/>
      <c r="IM218" s="738"/>
      <c r="IN218" s="738"/>
      <c r="IO218" s="738"/>
      <c r="IP218" s="738"/>
      <c r="IQ218" s="738"/>
      <c r="IR218" s="738"/>
      <c r="IS218" s="738"/>
      <c r="IT218" s="738"/>
      <c r="IU218" s="738"/>
      <c r="IV218" s="738"/>
    </row>
    <row r="219" spans="1:256" ht="17.25" thickBot="1" thickTop="1">
      <c r="A219" s="653" t="s">
        <v>78</v>
      </c>
      <c r="B219" s="652">
        <f>SUM(B145:B218)</f>
        <v>0</v>
      </c>
      <c r="C219" s="652"/>
      <c r="D219" s="652">
        <f aca="true" t="shared" si="212" ref="D219:AD219">SUM(D145:D218)</f>
        <v>0</v>
      </c>
      <c r="E219" s="652">
        <f t="shared" si="212"/>
        <v>0</v>
      </c>
      <c r="F219" s="652">
        <f t="shared" si="212"/>
        <v>0</v>
      </c>
      <c r="G219" s="652">
        <f t="shared" si="212"/>
        <v>0</v>
      </c>
      <c r="H219" s="652">
        <f t="shared" si="212"/>
        <v>0</v>
      </c>
      <c r="I219" s="652">
        <f t="shared" si="212"/>
        <v>0</v>
      </c>
      <c r="J219" s="652">
        <f t="shared" si="212"/>
        <v>0</v>
      </c>
      <c r="K219" s="652">
        <f t="shared" si="212"/>
        <v>0</v>
      </c>
      <c r="L219" s="652">
        <f t="shared" si="212"/>
        <v>0</v>
      </c>
      <c r="M219" s="652">
        <f t="shared" si="212"/>
        <v>0</v>
      </c>
      <c r="N219" s="652">
        <f t="shared" si="212"/>
        <v>0</v>
      </c>
      <c r="O219" s="652">
        <f t="shared" si="212"/>
        <v>0</v>
      </c>
      <c r="P219" s="652">
        <f t="shared" si="212"/>
        <v>0</v>
      </c>
      <c r="Q219" s="652">
        <f t="shared" si="212"/>
        <v>0</v>
      </c>
      <c r="R219" s="652">
        <f t="shared" si="212"/>
        <v>0</v>
      </c>
      <c r="S219" s="652">
        <f t="shared" si="212"/>
        <v>0</v>
      </c>
      <c r="T219" s="652">
        <f t="shared" si="212"/>
        <v>0</v>
      </c>
      <c r="U219" s="652">
        <f t="shared" si="212"/>
        <v>0</v>
      </c>
      <c r="V219" s="652">
        <f t="shared" si="212"/>
        <v>0</v>
      </c>
      <c r="W219" s="652">
        <f t="shared" si="212"/>
        <v>0</v>
      </c>
      <c r="X219" s="652">
        <f t="shared" si="212"/>
        <v>0</v>
      </c>
      <c r="Y219" s="652">
        <f t="shared" si="212"/>
        <v>0</v>
      </c>
      <c r="Z219" s="652">
        <f t="shared" si="212"/>
        <v>0</v>
      </c>
      <c r="AA219" s="652">
        <f t="shared" si="212"/>
        <v>0</v>
      </c>
      <c r="AB219" s="652">
        <f t="shared" si="212"/>
        <v>0</v>
      </c>
      <c r="AC219" s="652">
        <f t="shared" si="212"/>
        <v>0</v>
      </c>
      <c r="AD219" s="652">
        <f t="shared" si="212"/>
        <v>0</v>
      </c>
      <c r="ID219" s="738"/>
      <c r="IE219" s="738"/>
      <c r="IF219" s="738"/>
      <c r="IG219" s="738"/>
      <c r="IH219" s="738"/>
      <c r="II219" s="738"/>
      <c r="IJ219" s="738"/>
      <c r="IK219" s="738"/>
      <c r="IL219" s="738"/>
      <c r="IM219" s="738"/>
      <c r="IN219" s="738"/>
      <c r="IO219" s="738"/>
      <c r="IP219" s="738"/>
      <c r="IQ219" s="738"/>
      <c r="IR219" s="738"/>
      <c r="IS219" s="738"/>
      <c r="IT219" s="738"/>
      <c r="IU219" s="738"/>
      <c r="IV219" s="738"/>
    </row>
    <row r="220" spans="1:256" ht="16.5" thickTop="1">
      <c r="A220" s="475"/>
      <c r="B220" s="475"/>
      <c r="C220" s="475"/>
      <c r="D220" s="475"/>
      <c r="E220" s="475"/>
      <c r="F220" s="475"/>
      <c r="G220" s="475"/>
      <c r="H220" s="475"/>
      <c r="I220" s="475"/>
      <c r="J220" s="475"/>
      <c r="K220" s="475"/>
      <c r="L220" s="475"/>
      <c r="M220" s="475"/>
      <c r="N220" s="475"/>
      <c r="O220" s="475"/>
      <c r="P220" s="475"/>
      <c r="Q220" s="475"/>
      <c r="R220" s="475"/>
      <c r="S220" s="475"/>
      <c r="T220" s="475"/>
      <c r="U220" s="475"/>
      <c r="V220" s="475"/>
      <c r="W220" s="475"/>
      <c r="X220" s="475"/>
      <c r="Y220" s="475"/>
      <c r="Z220" s="475"/>
      <c r="AA220" s="475"/>
      <c r="AB220" s="475"/>
      <c r="AC220" s="475"/>
      <c r="AD220" s="475"/>
      <c r="ID220" s="738"/>
      <c r="IE220" s="738"/>
      <c r="IF220" s="738"/>
      <c r="IG220" s="738"/>
      <c r="IH220" s="738"/>
      <c r="II220" s="738"/>
      <c r="IJ220" s="738"/>
      <c r="IK220" s="738"/>
      <c r="IL220" s="738"/>
      <c r="IM220" s="738"/>
      <c r="IN220" s="738"/>
      <c r="IO220" s="738"/>
      <c r="IP220" s="738"/>
      <c r="IQ220" s="738"/>
      <c r="IR220" s="738"/>
      <c r="IS220" s="738"/>
      <c r="IT220" s="738"/>
      <c r="IU220" s="738"/>
      <c r="IV220" s="738"/>
    </row>
    <row r="221" spans="1:256" ht="15.75">
      <c r="A221" s="475"/>
      <c r="B221" s="475"/>
      <c r="C221" s="475"/>
      <c r="D221" s="475"/>
      <c r="E221" s="475"/>
      <c r="F221" s="475"/>
      <c r="G221" s="475"/>
      <c r="H221" s="475"/>
      <c r="I221" s="475"/>
      <c r="J221" s="475"/>
      <c r="K221" s="475"/>
      <c r="L221" s="475"/>
      <c r="M221" s="475"/>
      <c r="N221" s="475"/>
      <c r="O221" s="475"/>
      <c r="P221" s="475"/>
      <c r="Q221" s="475"/>
      <c r="R221" s="475"/>
      <c r="S221" s="475"/>
      <c r="T221" s="475"/>
      <c r="U221" s="475"/>
      <c r="V221" s="475"/>
      <c r="W221" s="475"/>
      <c r="X221" s="475"/>
      <c r="Y221" s="475"/>
      <c r="Z221" s="475"/>
      <c r="AA221" s="475"/>
      <c r="AC221" s="475" t="s">
        <v>409</v>
      </c>
      <c r="AD221" s="475">
        <f>+V72+U128+AD219</f>
        <v>0</v>
      </c>
      <c r="AN221" s="2"/>
      <c r="AO221" s="2"/>
      <c r="ID221" s="738"/>
      <c r="IE221" s="738"/>
      <c r="IF221" s="738"/>
      <c r="IG221" s="738"/>
      <c r="IH221" s="738"/>
      <c r="II221" s="738"/>
      <c r="IJ221" s="738"/>
      <c r="IK221" s="738"/>
      <c r="IL221" s="738"/>
      <c r="IM221" s="738"/>
      <c r="IN221" s="738"/>
      <c r="IO221" s="738"/>
      <c r="IP221" s="738"/>
      <c r="IQ221" s="738"/>
      <c r="IR221" s="738"/>
      <c r="IS221" s="738"/>
      <c r="IT221" s="738"/>
      <c r="IU221" s="738"/>
      <c r="IV221" s="738"/>
    </row>
    <row r="222" spans="1:256" ht="15.75">
      <c r="A222" s="674"/>
      <c r="B222" s="475"/>
      <c r="C222" s="475"/>
      <c r="D222" s="475"/>
      <c r="E222" s="475"/>
      <c r="F222" s="475"/>
      <c r="G222" s="475"/>
      <c r="H222" s="475"/>
      <c r="I222" s="475"/>
      <c r="J222" s="475"/>
      <c r="K222" s="475"/>
      <c r="L222" s="475"/>
      <c r="M222" s="475"/>
      <c r="N222" s="475"/>
      <c r="O222" s="475"/>
      <c r="P222" s="475"/>
      <c r="Q222" s="475"/>
      <c r="R222" s="475"/>
      <c r="S222" s="475"/>
      <c r="T222" s="475"/>
      <c r="U222" s="475"/>
      <c r="V222" s="475"/>
      <c r="W222" s="475"/>
      <c r="X222" s="475"/>
      <c r="Y222" s="475"/>
      <c r="Z222" s="475"/>
      <c r="AA222" s="475"/>
      <c r="AB222" s="475"/>
      <c r="AC222" s="475" t="s">
        <v>410</v>
      </c>
      <c r="AD222" s="475">
        <f>+Y72+X128+AD219</f>
        <v>0</v>
      </c>
      <c r="AE222" s="475"/>
      <c r="AF222" s="475"/>
      <c r="AG222" s="475"/>
      <c r="AH222" s="475"/>
      <c r="AI222" s="475"/>
      <c r="AJ222" s="475"/>
      <c r="AK222" s="475"/>
      <c r="AL222" s="475"/>
      <c r="AM222" s="475"/>
      <c r="AN222" s="475"/>
      <c r="AO222" s="475"/>
      <c r="AP222" s="475"/>
      <c r="AQ222" s="475"/>
      <c r="AR222" s="475"/>
      <c r="AS222" s="475"/>
      <c r="AT222" s="475"/>
      <c r="AU222" s="475"/>
      <c r="AV222" s="475"/>
      <c r="AW222" s="475"/>
      <c r="AX222" s="475"/>
      <c r="AY222" s="475"/>
      <c r="AZ222" s="475"/>
      <c r="BA222" s="475"/>
      <c r="BB222" s="475"/>
      <c r="BC222" s="475"/>
      <c r="BD222" s="475"/>
      <c r="BE222" s="475"/>
      <c r="BF222" s="475"/>
      <c r="BG222" s="475"/>
      <c r="BH222" s="475"/>
      <c r="BI222" s="475"/>
      <c r="BJ222" s="475"/>
      <c r="BK222" s="475"/>
      <c r="BL222" s="475"/>
      <c r="BM222" s="475"/>
      <c r="BN222" s="475"/>
      <c r="BO222" s="475"/>
      <c r="BP222" s="475"/>
      <c r="BQ222" s="475"/>
      <c r="BR222" s="475"/>
      <c r="BS222" s="475"/>
      <c r="BT222" s="475"/>
      <c r="BU222" s="475"/>
      <c r="BV222" s="475"/>
      <c r="BW222" s="475"/>
      <c r="BX222" s="475"/>
      <c r="BY222" s="475"/>
      <c r="BZ222" s="475"/>
      <c r="CA222" s="475"/>
      <c r="CB222" s="475"/>
      <c r="CC222" s="475"/>
      <c r="CD222" s="475"/>
      <c r="CE222" s="475"/>
      <c r="CF222" s="475"/>
      <c r="CG222" s="475"/>
      <c r="CH222" s="475"/>
      <c r="CI222" s="475"/>
      <c r="CJ222" s="475"/>
      <c r="CK222" s="475"/>
      <c r="CL222" s="475"/>
      <c r="CM222" s="475"/>
      <c r="CN222" s="475"/>
      <c r="CO222" s="475"/>
      <c r="CP222" s="475"/>
      <c r="CQ222" s="475"/>
      <c r="CR222" s="475"/>
      <c r="CS222" s="475"/>
      <c r="CT222" s="475"/>
      <c r="CU222" s="475"/>
      <c r="CV222" s="475"/>
      <c r="CW222" s="475"/>
      <c r="CX222" s="475"/>
      <c r="CY222" s="475"/>
      <c r="CZ222" s="475"/>
      <c r="DA222" s="475"/>
      <c r="DB222" s="475"/>
      <c r="DC222" s="475"/>
      <c r="DD222" s="475"/>
      <c r="DE222" s="475"/>
      <c r="DF222" s="475"/>
      <c r="DG222" s="475"/>
      <c r="DH222" s="475"/>
      <c r="DI222" s="475"/>
      <c r="DJ222" s="475"/>
      <c r="DK222" s="475"/>
      <c r="DL222" s="475"/>
      <c r="DM222" s="475"/>
      <c r="DN222" s="475"/>
      <c r="DO222" s="475"/>
      <c r="DP222" s="475"/>
      <c r="DQ222" s="475"/>
      <c r="DR222" s="475"/>
      <c r="DS222" s="475"/>
      <c r="DT222" s="475"/>
      <c r="DU222" s="475"/>
      <c r="DV222" s="475"/>
      <c r="DW222" s="475"/>
      <c r="ID222" s="738"/>
      <c r="IE222" s="738"/>
      <c r="IF222" s="738"/>
      <c r="IG222" s="738"/>
      <c r="IH222" s="738"/>
      <c r="II222" s="738"/>
      <c r="IJ222" s="738"/>
      <c r="IK222" s="738"/>
      <c r="IL222" s="738"/>
      <c r="IM222" s="738"/>
      <c r="IN222" s="738"/>
      <c r="IO222" s="738"/>
      <c r="IP222" s="738"/>
      <c r="IQ222" s="738"/>
      <c r="IR222" s="738"/>
      <c r="IS222" s="738"/>
      <c r="IT222" s="738"/>
      <c r="IU222" s="738"/>
      <c r="IV222" s="738"/>
    </row>
    <row r="223" spans="1:256" ht="15.75">
      <c r="A223" s="674"/>
      <c r="B223" s="475"/>
      <c r="C223" s="475"/>
      <c r="D223" s="475"/>
      <c r="E223" s="475"/>
      <c r="F223" s="475"/>
      <c r="G223" s="475"/>
      <c r="H223" s="475"/>
      <c r="I223" s="475"/>
      <c r="J223" s="475"/>
      <c r="K223" s="475"/>
      <c r="L223" s="475"/>
      <c r="M223" s="475"/>
      <c r="N223" s="475"/>
      <c r="O223" s="475"/>
      <c r="P223" s="475"/>
      <c r="Q223" s="475"/>
      <c r="R223" s="475"/>
      <c r="S223" s="475"/>
      <c r="T223" s="475"/>
      <c r="U223" s="475"/>
      <c r="V223" s="475"/>
      <c r="W223" s="475"/>
      <c r="X223" s="475"/>
      <c r="Y223" s="475"/>
      <c r="Z223" s="475"/>
      <c r="AA223" s="475"/>
      <c r="AB223" s="475"/>
      <c r="AC223" s="475"/>
      <c r="AD223" s="785"/>
      <c r="AE223" s="475"/>
      <c r="AF223" s="475"/>
      <c r="AG223" s="475"/>
      <c r="AH223" s="475"/>
      <c r="AI223" s="475"/>
      <c r="AJ223" s="475"/>
      <c r="AK223" s="475"/>
      <c r="AL223" s="475"/>
      <c r="AM223" s="475"/>
      <c r="AN223" s="475"/>
      <c r="AO223" s="475"/>
      <c r="AP223" s="475"/>
      <c r="AQ223" s="475"/>
      <c r="AR223" s="475"/>
      <c r="AS223" s="475"/>
      <c r="AT223" s="475"/>
      <c r="AU223" s="475"/>
      <c r="AV223" s="475"/>
      <c r="AW223" s="475"/>
      <c r="AX223" s="475"/>
      <c r="AY223" s="475"/>
      <c r="AZ223" s="475"/>
      <c r="BA223" s="475"/>
      <c r="BB223" s="475"/>
      <c r="BC223" s="475"/>
      <c r="BD223" s="475"/>
      <c r="BE223" s="475"/>
      <c r="BF223" s="475"/>
      <c r="BG223" s="475"/>
      <c r="BH223" s="475"/>
      <c r="BI223" s="475"/>
      <c r="BJ223" s="475"/>
      <c r="BK223" s="475"/>
      <c r="BL223" s="475"/>
      <c r="BM223" s="475"/>
      <c r="BN223" s="475"/>
      <c r="BO223" s="475"/>
      <c r="BP223" s="475"/>
      <c r="BQ223" s="475"/>
      <c r="BR223" s="475"/>
      <c r="BS223" s="475"/>
      <c r="BT223" s="475"/>
      <c r="BU223" s="475"/>
      <c r="BV223" s="475"/>
      <c r="BW223" s="475"/>
      <c r="BX223" s="475"/>
      <c r="BY223" s="475"/>
      <c r="BZ223" s="475"/>
      <c r="CA223" s="475"/>
      <c r="CB223" s="475"/>
      <c r="CC223" s="475"/>
      <c r="CD223" s="475"/>
      <c r="CE223" s="475"/>
      <c r="CF223" s="475"/>
      <c r="CG223" s="475"/>
      <c r="CH223" s="475"/>
      <c r="CI223" s="475"/>
      <c r="CJ223" s="475"/>
      <c r="CK223" s="475"/>
      <c r="CL223" s="475"/>
      <c r="CM223" s="475"/>
      <c r="CN223" s="475"/>
      <c r="CO223" s="475"/>
      <c r="CP223" s="475"/>
      <c r="CQ223" s="475"/>
      <c r="CR223" s="475"/>
      <c r="CS223" s="475"/>
      <c r="CT223" s="475"/>
      <c r="CU223" s="475"/>
      <c r="CV223" s="475"/>
      <c r="CW223" s="475"/>
      <c r="CX223" s="475"/>
      <c r="CY223" s="475"/>
      <c r="CZ223" s="475"/>
      <c r="DA223" s="475"/>
      <c r="DB223" s="475"/>
      <c r="DC223" s="475"/>
      <c r="DD223" s="475"/>
      <c r="DE223" s="475"/>
      <c r="DF223" s="475"/>
      <c r="DG223" s="475"/>
      <c r="DH223" s="475"/>
      <c r="DI223" s="475"/>
      <c r="DJ223" s="475"/>
      <c r="DK223" s="475"/>
      <c r="DL223" s="475"/>
      <c r="DM223" s="475"/>
      <c r="DN223" s="475"/>
      <c r="DO223" s="475"/>
      <c r="DP223" s="475"/>
      <c r="DQ223" s="475"/>
      <c r="DR223" s="475"/>
      <c r="DS223" s="475"/>
      <c r="DT223" s="475"/>
      <c r="DU223" s="475"/>
      <c r="DV223" s="475"/>
      <c r="DW223" s="475"/>
      <c r="ID223" s="738"/>
      <c r="IE223" s="738"/>
      <c r="IF223" s="738"/>
      <c r="IG223" s="738"/>
      <c r="IH223" s="738"/>
      <c r="II223" s="738"/>
      <c r="IJ223" s="738"/>
      <c r="IK223" s="738"/>
      <c r="IL223" s="738"/>
      <c r="IM223" s="738"/>
      <c r="IN223" s="738"/>
      <c r="IO223" s="738"/>
      <c r="IP223" s="738"/>
      <c r="IQ223" s="738"/>
      <c r="IR223" s="738"/>
      <c r="IS223" s="738"/>
      <c r="IT223" s="738"/>
      <c r="IU223" s="738"/>
      <c r="IV223" s="738"/>
    </row>
    <row r="224" spans="1:256" ht="23.25">
      <c r="A224" s="674"/>
      <c r="B224" s="53"/>
      <c r="C224" s="823" t="s">
        <v>360</v>
      </c>
      <c r="D224" s="823"/>
      <c r="E224" s="823"/>
      <c r="F224" s="823"/>
      <c r="G224" s="823"/>
      <c r="H224" s="823"/>
      <c r="I224" s="823"/>
      <c r="J224" s="475"/>
      <c r="K224" s="475"/>
      <c r="L224" s="475"/>
      <c r="M224" s="475"/>
      <c r="N224" s="475"/>
      <c r="O224" s="475"/>
      <c r="P224" s="475"/>
      <c r="Q224" s="475"/>
      <c r="R224" s="475"/>
      <c r="S224" s="475"/>
      <c r="T224" s="475"/>
      <c r="U224" s="475"/>
      <c r="V224" s="475"/>
      <c r="W224" s="475"/>
      <c r="X224" s="475"/>
      <c r="Y224" s="475"/>
      <c r="Z224" s="475"/>
      <c r="AA224" s="475"/>
      <c r="AB224" s="475"/>
      <c r="AC224" s="475"/>
      <c r="AD224" s="785"/>
      <c r="AE224" s="475"/>
      <c r="AF224" s="475"/>
      <c r="AG224" s="475"/>
      <c r="AH224" s="475"/>
      <c r="AI224" s="475"/>
      <c r="AJ224" s="475"/>
      <c r="AK224" s="475"/>
      <c r="AL224" s="475"/>
      <c r="AM224" s="475"/>
      <c r="AN224" s="475"/>
      <c r="AO224" s="475"/>
      <c r="AP224" s="475"/>
      <c r="AQ224" s="475"/>
      <c r="AR224" s="475"/>
      <c r="ID224" s="738"/>
      <c r="IE224" s="738"/>
      <c r="IF224" s="738"/>
      <c r="IG224" s="738"/>
      <c r="IH224" s="738"/>
      <c r="II224" s="738"/>
      <c r="IJ224" s="738"/>
      <c r="IK224" s="738"/>
      <c r="IL224" s="738"/>
      <c r="IM224" s="738"/>
      <c r="IN224" s="738"/>
      <c r="IO224" s="738"/>
      <c r="IP224" s="738"/>
      <c r="IQ224" s="738"/>
      <c r="IR224" s="738"/>
      <c r="IS224" s="738"/>
      <c r="IT224" s="738"/>
      <c r="IU224" s="738"/>
      <c r="IV224" s="738"/>
    </row>
    <row r="225" spans="1:256" ht="12.75">
      <c r="A225" s="671" t="str">
        <f>+$A$2</f>
        <v>MINISTERIO DE EDUCACION NACIONAL</v>
      </c>
      <c r="B225" s="51"/>
      <c r="C225" s="51"/>
      <c r="E225" s="51"/>
      <c r="F225" s="139" t="str">
        <f>+$E$2</f>
        <v>ENTIDAD TERRITORIAL:</v>
      </c>
      <c r="G225" s="140" t="str">
        <f>+$G$2</f>
        <v>Palmar del Rio</v>
      </c>
      <c r="H225" s="812" t="str">
        <f>+D1</f>
        <v>VIGENCIA:</v>
      </c>
      <c r="I225" s="672">
        <f>+E1</f>
        <v>2005</v>
      </c>
      <c r="J225" s="139" t="str">
        <f>+$E$2</f>
        <v>ENTIDAD TERRITORIAL:</v>
      </c>
      <c r="K225" s="140" t="str">
        <f>+$G$2</f>
        <v>Palmar del Rio</v>
      </c>
      <c r="L225" s="111"/>
      <c r="M225" s="356"/>
      <c r="N225" s="139">
        <f>+D141</f>
        <v>0</v>
      </c>
      <c r="O225" s="140"/>
      <c r="P225" s="139" t="str">
        <f>+$E$2</f>
        <v>ENTIDAD TERRITORIAL:</v>
      </c>
      <c r="Q225" s="140" t="str">
        <f>+$G$2</f>
        <v>Palmar del Rio</v>
      </c>
      <c r="R225" s="111"/>
      <c r="S225" s="673"/>
      <c r="T225" s="139"/>
      <c r="U225" s="140"/>
      <c r="V225" s="226"/>
      <c r="W225" s="51"/>
      <c r="X225" s="51"/>
      <c r="Y225" s="51"/>
      <c r="Z225" s="139"/>
      <c r="AA225" s="140"/>
      <c r="AB225" s="569"/>
      <c r="AC225" s="53"/>
      <c r="AD225" s="786"/>
      <c r="AE225" s="140"/>
      <c r="AF225" s="226"/>
      <c r="AG225" s="139"/>
      <c r="AH225" s="140"/>
      <c r="AI225" s="569"/>
      <c r="AJ225" s="53"/>
      <c r="AK225" s="139"/>
      <c r="AL225" s="140"/>
      <c r="AM225" s="226"/>
      <c r="AN225" s="53"/>
      <c r="AO225" s="2"/>
      <c r="ID225" s="738"/>
      <c r="IE225" s="738"/>
      <c r="IF225" s="738"/>
      <c r="IG225" s="738"/>
      <c r="IH225" s="738"/>
      <c r="II225" s="738"/>
      <c r="IJ225" s="738"/>
      <c r="IK225" s="738"/>
      <c r="IL225" s="738"/>
      <c r="IM225" s="738"/>
      <c r="IN225" s="738"/>
      <c r="IO225" s="738"/>
      <c r="IP225" s="738"/>
      <c r="IQ225" s="738"/>
      <c r="IR225" s="738"/>
      <c r="IS225" s="738"/>
      <c r="IT225" s="738"/>
      <c r="IU225" s="738"/>
      <c r="IV225" s="738"/>
    </row>
    <row r="226" spans="1:256" ht="12.75">
      <c r="A226" s="671" t="str">
        <f>+A3</f>
        <v>OFICINA ASESORA DE PLANEACIÓN Y FINANZAS</v>
      </c>
      <c r="B226" s="51"/>
      <c r="C226" s="51"/>
      <c r="E226" s="51"/>
      <c r="F226" s="51"/>
      <c r="G226" s="51"/>
      <c r="H226" s="51"/>
      <c r="I226" s="51"/>
      <c r="J226" s="486" t="str">
        <f>+A227</f>
        <v>SALARIO DE LOS DOCENTES DECRETO 1278/2002</v>
      </c>
      <c r="K226" s="51"/>
      <c r="L226" s="51"/>
      <c r="M226" s="53"/>
      <c r="N226" s="51"/>
      <c r="O226" s="51"/>
      <c r="P226" s="486" t="s">
        <v>210</v>
      </c>
      <c r="Q226" s="51"/>
      <c r="R226" s="51"/>
      <c r="S226" s="51"/>
      <c r="T226" s="51"/>
      <c r="U226" s="51"/>
      <c r="V226" s="51"/>
      <c r="W226" s="51"/>
      <c r="X226" s="53"/>
      <c r="Y226" s="53"/>
      <c r="Z226" s="486"/>
      <c r="AA226" s="51"/>
      <c r="AB226" s="51"/>
      <c r="AC226" s="53"/>
      <c r="AD226" s="488"/>
      <c r="AE226" s="53"/>
      <c r="AF226" s="53"/>
      <c r="AG226" s="486"/>
      <c r="AH226" s="51"/>
      <c r="AI226" s="51"/>
      <c r="AJ226" s="53"/>
      <c r="AK226" s="53"/>
      <c r="AL226" s="53"/>
      <c r="AM226" s="53"/>
      <c r="AN226" s="53"/>
      <c r="AO226" s="2"/>
      <c r="ID226" s="738"/>
      <c r="IE226" s="738"/>
      <c r="IF226" s="738"/>
      <c r="IG226" s="738"/>
      <c r="IH226" s="738"/>
      <c r="II226" s="738"/>
      <c r="IJ226" s="738"/>
      <c r="IK226" s="738"/>
      <c r="IL226" s="738"/>
      <c r="IM226" s="738"/>
      <c r="IN226" s="738"/>
      <c r="IO226" s="738"/>
      <c r="IP226" s="738"/>
      <c r="IQ226" s="738"/>
      <c r="IR226" s="738"/>
      <c r="IS226" s="738"/>
      <c r="IT226" s="738"/>
      <c r="IU226" s="738"/>
      <c r="IV226" s="738"/>
    </row>
    <row r="227" spans="1:256" ht="12.75">
      <c r="A227" s="486" t="s">
        <v>210</v>
      </c>
      <c r="B227" s="51"/>
      <c r="C227" s="51"/>
      <c r="E227" s="51"/>
      <c r="F227" s="51"/>
      <c r="G227" s="51"/>
      <c r="H227" s="51"/>
      <c r="I227" s="51"/>
      <c r="J227" s="58" t="str">
        <f>+$A$5</f>
        <v>FINANCIADOS CON RECURSOS DEL Sistema General de Participaciones </v>
      </c>
      <c r="K227" s="51"/>
      <c r="L227" s="51"/>
      <c r="M227" s="53"/>
      <c r="N227" s="51"/>
      <c r="O227" s="51"/>
      <c r="P227" s="58" t="str">
        <f>+$A$5</f>
        <v>FINANCIADOS CON RECURSOS DEL Sistema General de Participaciones </v>
      </c>
      <c r="Q227" s="51"/>
      <c r="R227" s="51"/>
      <c r="S227" s="51"/>
      <c r="T227" s="51"/>
      <c r="U227" s="51"/>
      <c r="V227" s="51"/>
      <c r="W227" s="51"/>
      <c r="X227" s="53"/>
      <c r="Y227" s="53"/>
      <c r="Z227" s="58"/>
      <c r="AA227" s="51"/>
      <c r="AB227" s="51"/>
      <c r="AC227" s="53"/>
      <c r="AD227" s="488"/>
      <c r="AE227" s="53"/>
      <c r="AF227" s="53"/>
      <c r="AG227" s="58"/>
      <c r="AH227" s="51"/>
      <c r="AI227" s="51"/>
      <c r="AJ227" s="53"/>
      <c r="AK227" s="53"/>
      <c r="AL227" s="53"/>
      <c r="AM227" s="53"/>
      <c r="AN227" s="53"/>
      <c r="AO227" s="2"/>
      <c r="ID227" s="738"/>
      <c r="IE227" s="738"/>
      <c r="IF227" s="738"/>
      <c r="IG227" s="738"/>
      <c r="IH227" s="738"/>
      <c r="II227" s="738"/>
      <c r="IJ227" s="738"/>
      <c r="IK227" s="738"/>
      <c r="IL227" s="738"/>
      <c r="IM227" s="738"/>
      <c r="IN227" s="738"/>
      <c r="IO227" s="738"/>
      <c r="IP227" s="738"/>
      <c r="IQ227" s="738"/>
      <c r="IR227" s="738"/>
      <c r="IS227" s="738"/>
      <c r="IT227" s="738"/>
      <c r="IU227" s="738"/>
      <c r="IV227" s="738"/>
    </row>
    <row r="228" spans="1:256" ht="36" customHeight="1">
      <c r="A228" s="58" t="str">
        <f>+$A$5</f>
        <v>FINANCIADOS CON RECURSOS DEL Sistema General de Participaciones </v>
      </c>
      <c r="B228" s="51"/>
      <c r="C228" s="51"/>
      <c r="E228" s="51"/>
      <c r="F228" s="819" t="str">
        <f>+G5</f>
        <v>ESTA MATRIZ ES UN INSTRUMENTO PARA PROYECTAR COSTOS MÁS NO DEBE SER UTILIZADA PARA LIQUIDAR NÓMINAS</v>
      </c>
      <c r="G228" s="819"/>
      <c r="H228" s="819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2"/>
      <c r="ID228" s="738"/>
      <c r="IE228" s="738"/>
      <c r="IF228" s="738"/>
      <c r="IG228" s="738"/>
      <c r="IH228" s="738"/>
      <c r="II228" s="738"/>
      <c r="IJ228" s="738"/>
      <c r="IK228" s="738"/>
      <c r="IL228" s="738"/>
      <c r="IM228" s="738"/>
      <c r="IN228" s="738"/>
      <c r="IO228" s="738"/>
      <c r="IP228" s="738"/>
      <c r="IQ228" s="738"/>
      <c r="IR228" s="738"/>
      <c r="IS228" s="738"/>
      <c r="IT228" s="738"/>
      <c r="IU228" s="738"/>
      <c r="IV228" s="738"/>
    </row>
    <row r="229" spans="1:256" ht="13.5" thickBot="1">
      <c r="A229" s="674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349"/>
      <c r="P229" s="349"/>
      <c r="Q229" s="349"/>
      <c r="R229" s="349"/>
      <c r="S229" s="349"/>
      <c r="T229" s="349"/>
      <c r="U229" s="349"/>
      <c r="V229" s="349"/>
      <c r="W229" s="349"/>
      <c r="X229" s="350"/>
      <c r="Y229" s="350"/>
      <c r="Z229" s="350">
        <v>0.35</v>
      </c>
      <c r="AA229" s="350"/>
      <c r="AB229" s="350">
        <v>0.3</v>
      </c>
      <c r="AC229" s="350"/>
      <c r="AD229" s="350"/>
      <c r="AE229" s="350"/>
      <c r="AF229" s="350">
        <v>0.25</v>
      </c>
      <c r="AG229" s="350"/>
      <c r="AH229" s="350">
        <v>0.2</v>
      </c>
      <c r="AI229" s="350"/>
      <c r="AJ229" s="350"/>
      <c r="AK229" s="350"/>
      <c r="AL229" s="350">
        <v>0.1</v>
      </c>
      <c r="AM229" s="350"/>
      <c r="AN229" s="487"/>
      <c r="AO229" s="2"/>
      <c r="ID229" s="738"/>
      <c r="IE229" s="738"/>
      <c r="IF229" s="738"/>
      <c r="IG229" s="738"/>
      <c r="IH229" s="738"/>
      <c r="II229" s="738"/>
      <c r="IJ229" s="738"/>
      <c r="IK229" s="738"/>
      <c r="IL229" s="738"/>
      <c r="IM229" s="738"/>
      <c r="IN229" s="738"/>
      <c r="IO229" s="738"/>
      <c r="IP229" s="738"/>
      <c r="IQ229" s="738"/>
      <c r="IR229" s="738"/>
      <c r="IS229" s="738"/>
      <c r="IT229" s="738"/>
      <c r="IU229" s="738"/>
      <c r="IV229" s="738"/>
    </row>
    <row r="230" spans="1:256" ht="63.75" thickBot="1">
      <c r="A230" s="778" t="s">
        <v>199</v>
      </c>
      <c r="B230" s="779" t="s">
        <v>141</v>
      </c>
      <c r="C230" s="780" t="s">
        <v>198</v>
      </c>
      <c r="D230" s="780" t="s">
        <v>192</v>
      </c>
      <c r="E230" s="780" t="s">
        <v>187</v>
      </c>
      <c r="F230" s="780" t="s">
        <v>188</v>
      </c>
      <c r="G230" s="781" t="s">
        <v>87</v>
      </c>
      <c r="H230" s="780" t="s">
        <v>142</v>
      </c>
      <c r="I230" s="669" t="s">
        <v>91</v>
      </c>
      <c r="J230" s="780" t="s">
        <v>28</v>
      </c>
      <c r="K230" s="780" t="s">
        <v>92</v>
      </c>
      <c r="L230" s="780" t="s">
        <v>93</v>
      </c>
      <c r="M230" s="780" t="s">
        <v>143</v>
      </c>
      <c r="N230" s="780" t="s">
        <v>95</v>
      </c>
      <c r="O230" s="669" t="s">
        <v>144</v>
      </c>
      <c r="P230" s="416" t="s">
        <v>145</v>
      </c>
      <c r="Q230" s="416" t="s">
        <v>98</v>
      </c>
      <c r="R230" s="416" t="s">
        <v>183</v>
      </c>
      <c r="S230" s="669" t="s">
        <v>224</v>
      </c>
      <c r="T230" s="782" t="s">
        <v>184</v>
      </c>
      <c r="U230" s="783" t="s">
        <v>225</v>
      </c>
      <c r="V230" s="784" t="s">
        <v>182</v>
      </c>
      <c r="W230" s="723" t="s">
        <v>146</v>
      </c>
      <c r="X230" s="2"/>
      <c r="Y230" s="718"/>
      <c r="Z230" s="718"/>
      <c r="AA230" s="718"/>
      <c r="AB230" s="718"/>
      <c r="AC230" s="718"/>
      <c r="AD230" s="718"/>
      <c r="AE230" s="718"/>
      <c r="AF230" s="718"/>
      <c r="AG230" s="718"/>
      <c r="AH230" s="718"/>
      <c r="AI230" s="718"/>
      <c r="AJ230" s="718"/>
      <c r="AK230" s="718"/>
      <c r="AL230" s="718"/>
      <c r="AM230" s="719"/>
      <c r="AN230" s="718"/>
      <c r="AO230" s="53"/>
      <c r="ID230" s="738"/>
      <c r="IE230" s="738"/>
      <c r="IF230" s="738"/>
      <c r="IG230" s="738"/>
      <c r="IH230" s="738"/>
      <c r="II230" s="738"/>
      <c r="IJ230" s="738"/>
      <c r="IK230" s="738"/>
      <c r="IL230" s="738"/>
      <c r="IM230" s="738"/>
      <c r="IN230" s="738"/>
      <c r="IO230" s="738"/>
      <c r="IP230" s="738"/>
      <c r="IQ230" s="738"/>
      <c r="IR230" s="738"/>
      <c r="IS230" s="738"/>
      <c r="IT230" s="738"/>
      <c r="IU230" s="738"/>
      <c r="IV230" s="738"/>
    </row>
    <row r="231" spans="1:256" ht="15.75" hidden="1">
      <c r="A231" s="421" t="s">
        <v>200</v>
      </c>
      <c r="B231" s="374"/>
      <c r="C231" s="422">
        <f aca="true" t="shared" si="213" ref="C231:C239">+IF($E$1=2004,IJ83,IF($E$1=2005,IK83,0))</f>
        <v>642954</v>
      </c>
      <c r="D231" s="422">
        <f>+B231*C231*$IL$4</f>
        <v>0</v>
      </c>
      <c r="E231" s="424">
        <f aca="true" t="shared" si="214" ref="E231:E246">IF($E$1=2005,IF(C231&lt;=$IQ$6,$IQ$7,0),0)*B231*$IH$4</f>
        <v>0</v>
      </c>
      <c r="F231" s="424">
        <f aca="true" t="shared" si="215" ref="F231:F246">+IF($E$1=2005,IF(C231&lt;=$IR$5,$IQ$9,0),0)*B231*$IH$4</f>
        <v>0</v>
      </c>
      <c r="G231" s="424">
        <f aca="true" t="shared" si="216" ref="G231:G246">(+SUM(D231:F231))/$IQ$4</f>
        <v>0</v>
      </c>
      <c r="H231" s="424">
        <f aca="true" t="shared" si="217" ref="H231:H246">(SUM(D231:G231)/$IQ$4)</f>
        <v>0</v>
      </c>
      <c r="I231" s="427">
        <f aca="true" t="shared" si="218" ref="I231:I246">SUM(D231:H231)</f>
        <v>0</v>
      </c>
      <c r="J231" s="424">
        <f aca="true" t="shared" si="219" ref="J231:J246">(SUM(D231:G231))*$L$1</f>
        <v>0</v>
      </c>
      <c r="K231" s="424">
        <f aca="true" t="shared" si="220" ref="K231:K246">(SUM(D231:G231))*$M$1</f>
        <v>0</v>
      </c>
      <c r="L231" s="424">
        <f aca="true" t="shared" si="221" ref="L231:L246">(SUM(D231:G231))*$N$1</f>
        <v>0</v>
      </c>
      <c r="M231" s="424">
        <f aca="true" t="shared" si="222" ref="M231:M246">(SUM(D231:G231))*$O$1</f>
        <v>0</v>
      </c>
      <c r="N231" s="424">
        <f aca="true" t="shared" si="223" ref="N231:N246">(SUM(D231:G231))*$P$1</f>
        <v>0</v>
      </c>
      <c r="O231" s="425">
        <f>SUM(J231:N231)</f>
        <v>0</v>
      </c>
      <c r="P231" s="428">
        <f aca="true" t="shared" si="224" ref="P231:P246">IF($E$1=2004,IF(C231&lt;=$IM$5,$IL$10,0),IF($E$1=2005,IF(C231&lt;=$IR$5,$IQ$10,0),0))*B231</f>
        <v>0</v>
      </c>
      <c r="Q231" s="429">
        <f aca="true" t="shared" si="225" ref="Q231:Q246">SUM(D231:H231)*$S$1</f>
        <v>0</v>
      </c>
      <c r="R231" s="422">
        <f aca="true" t="shared" si="226" ref="R231:R246">+SUM(D231:D231)*$T$1</f>
        <v>0</v>
      </c>
      <c r="S231" s="430">
        <f>SUM(Q231:R231)</f>
        <v>0</v>
      </c>
      <c r="T231" s="431">
        <f>+I231+O231+P231+S231</f>
        <v>0</v>
      </c>
      <c r="U231" s="720">
        <f>IF($E$1=2004,(D231)*$IO$75,IF($E$1=2005,(D231)*$IO$76,IF($E$1=2006,(D231)*$IO$77,IF($E$1=2007,(D231)*$IO$78,IF($E$1=2008,(D231)*$IO$79)))))</f>
        <v>0</v>
      </c>
      <c r="V231" s="422">
        <f>+S231+U231</f>
        <v>0</v>
      </c>
      <c r="W231" s="724">
        <f>+T231+U231</f>
        <v>0</v>
      </c>
      <c r="X231" s="2"/>
      <c r="Y231" s="50"/>
      <c r="Z231" s="50"/>
      <c r="AA231" s="716"/>
      <c r="AB231" s="50"/>
      <c r="AC231" s="716"/>
      <c r="AD231" s="50"/>
      <c r="AE231" s="716"/>
      <c r="AF231" s="50"/>
      <c r="AG231" s="50"/>
      <c r="AH231" s="50"/>
      <c r="AI231" s="716"/>
      <c r="AJ231" s="50"/>
      <c r="AK231" s="716"/>
      <c r="AL231" s="50"/>
      <c r="AM231" s="489"/>
      <c r="AN231" s="489"/>
      <c r="AO231" s="53"/>
      <c r="ID231" s="738"/>
      <c r="IE231" s="738"/>
      <c r="IF231" s="738"/>
      <c r="IG231" s="738"/>
      <c r="IH231" s="738"/>
      <c r="II231" s="738"/>
      <c r="IJ231" s="738"/>
      <c r="IK231" s="738"/>
      <c r="IL231" s="738"/>
      <c r="IM231" s="738"/>
      <c r="IN231" s="738"/>
      <c r="IO231" s="738"/>
      <c r="IP231" s="738"/>
      <c r="IQ231" s="738"/>
      <c r="IR231" s="738"/>
      <c r="IS231" s="738"/>
      <c r="IT231" s="738"/>
      <c r="IU231" s="738"/>
      <c r="IV231" s="738"/>
    </row>
    <row r="232" spans="1:256" ht="15.75" hidden="1">
      <c r="A232" s="421" t="s">
        <v>201</v>
      </c>
      <c r="B232" s="374"/>
      <c r="C232" s="422">
        <f t="shared" si="213"/>
        <v>874901</v>
      </c>
      <c r="D232" s="422">
        <f>+B232*C232*$IL$4</f>
        <v>0</v>
      </c>
      <c r="E232" s="424">
        <f t="shared" si="214"/>
        <v>0</v>
      </c>
      <c r="F232" s="424">
        <f t="shared" si="215"/>
        <v>0</v>
      </c>
      <c r="G232" s="424">
        <f t="shared" si="216"/>
        <v>0</v>
      </c>
      <c r="H232" s="424">
        <f t="shared" si="217"/>
        <v>0</v>
      </c>
      <c r="I232" s="427">
        <f t="shared" si="218"/>
        <v>0</v>
      </c>
      <c r="J232" s="424">
        <f t="shared" si="219"/>
        <v>0</v>
      </c>
      <c r="K232" s="424">
        <f t="shared" si="220"/>
        <v>0</v>
      </c>
      <c r="L232" s="424">
        <f t="shared" si="221"/>
        <v>0</v>
      </c>
      <c r="M232" s="424">
        <f t="shared" si="222"/>
        <v>0</v>
      </c>
      <c r="N232" s="424">
        <f t="shared" si="223"/>
        <v>0</v>
      </c>
      <c r="O232" s="425">
        <f aca="true" t="shared" si="227" ref="O232:O242">SUM(J232:N232)</f>
        <v>0</v>
      </c>
      <c r="P232" s="428">
        <f t="shared" si="224"/>
        <v>0</v>
      </c>
      <c r="Q232" s="429">
        <f t="shared" si="225"/>
        <v>0</v>
      </c>
      <c r="R232" s="422">
        <f t="shared" si="226"/>
        <v>0</v>
      </c>
      <c r="S232" s="430">
        <f aca="true" t="shared" si="228" ref="S232:S242">SUM(Q232:R232)</f>
        <v>0</v>
      </c>
      <c r="T232" s="431">
        <f aca="true" t="shared" si="229" ref="T232:T242">+I232+O232+P232+S232</f>
        <v>0</v>
      </c>
      <c r="U232" s="720">
        <f>IF($E$1=2004,(D232)*$IO$75,IF($E$1=2005,(D232)*$IO$76,IF($E$1=2006,(D232)*$IO$77,IF($E$1=2007,(D232)*$IO$78,IF($E$1=2008,(D232)*$IO$79)))))</f>
        <v>0</v>
      </c>
      <c r="V232" s="422">
        <f aca="true" t="shared" si="230" ref="V232:V242">+S232+U232</f>
        <v>0</v>
      </c>
      <c r="W232" s="724">
        <f aca="true" t="shared" si="231" ref="W232:W242">+T232+U232</f>
        <v>0</v>
      </c>
      <c r="X232" s="2"/>
      <c r="Y232" s="50"/>
      <c r="Z232" s="50"/>
      <c r="AA232" s="716"/>
      <c r="AB232" s="50"/>
      <c r="AC232" s="716"/>
      <c r="AD232" s="50"/>
      <c r="AE232" s="716"/>
      <c r="AF232" s="50"/>
      <c r="AG232" s="50"/>
      <c r="AH232" s="50"/>
      <c r="AI232" s="716"/>
      <c r="AJ232" s="50"/>
      <c r="AK232" s="716"/>
      <c r="AL232" s="50"/>
      <c r="AM232" s="489"/>
      <c r="AN232" s="489"/>
      <c r="AO232" s="53"/>
      <c r="ID232" s="738"/>
      <c r="IE232" s="738"/>
      <c r="IF232" s="738"/>
      <c r="IG232" s="738"/>
      <c r="IH232" s="738"/>
      <c r="II232" s="738"/>
      <c r="IJ232" s="738"/>
      <c r="IK232" s="738"/>
      <c r="IL232" s="738"/>
      <c r="IM232" s="738"/>
      <c r="IN232" s="738"/>
      <c r="IO232" s="738"/>
      <c r="IP232" s="738"/>
      <c r="IQ232" s="738"/>
      <c r="IR232" s="738"/>
      <c r="IS232" s="738"/>
      <c r="IT232" s="738"/>
      <c r="IU232" s="738"/>
      <c r="IV232" s="738"/>
    </row>
    <row r="233" spans="1:256" ht="15.75" hidden="1">
      <c r="A233" s="421" t="s">
        <v>202</v>
      </c>
      <c r="B233" s="374"/>
      <c r="C233" s="422">
        <f t="shared" si="213"/>
        <v>1320347</v>
      </c>
      <c r="D233" s="422">
        <f aca="true" t="shared" si="232" ref="D233:D242">+B233*C233*$IL$4</f>
        <v>0</v>
      </c>
      <c r="E233" s="424">
        <f t="shared" si="214"/>
        <v>0</v>
      </c>
      <c r="F233" s="424">
        <f t="shared" si="215"/>
        <v>0</v>
      </c>
      <c r="G233" s="424">
        <f t="shared" si="216"/>
        <v>0</v>
      </c>
      <c r="H233" s="424">
        <f t="shared" si="217"/>
        <v>0</v>
      </c>
      <c r="I233" s="427">
        <f t="shared" si="218"/>
        <v>0</v>
      </c>
      <c r="J233" s="424">
        <f t="shared" si="219"/>
        <v>0</v>
      </c>
      <c r="K233" s="424">
        <f t="shared" si="220"/>
        <v>0</v>
      </c>
      <c r="L233" s="424">
        <f t="shared" si="221"/>
        <v>0</v>
      </c>
      <c r="M233" s="424">
        <f t="shared" si="222"/>
        <v>0</v>
      </c>
      <c r="N233" s="424">
        <f t="shared" si="223"/>
        <v>0</v>
      </c>
      <c r="O233" s="425">
        <f t="shared" si="227"/>
        <v>0</v>
      </c>
      <c r="P233" s="428">
        <f t="shared" si="224"/>
        <v>0</v>
      </c>
      <c r="Q233" s="429">
        <f t="shared" si="225"/>
        <v>0</v>
      </c>
      <c r="R233" s="422">
        <f t="shared" si="226"/>
        <v>0</v>
      </c>
      <c r="S233" s="430">
        <f t="shared" si="228"/>
        <v>0</v>
      </c>
      <c r="T233" s="431">
        <f t="shared" si="229"/>
        <v>0</v>
      </c>
      <c r="U233" s="720">
        <f aca="true" t="shared" si="233" ref="U233:U246">IF($E$1=2004,(D233)*$IO$75,IF($E$1=2005,(D233)*$IO$76,IF($E$1=2006,(D233)*$IO$77,IF($E$1=2007,(D233)*$IO$78,IF($E$1=2008,(D233)*$IO$79)))))</f>
        <v>0</v>
      </c>
      <c r="V233" s="422">
        <f t="shared" si="230"/>
        <v>0</v>
      </c>
      <c r="W233" s="724">
        <f t="shared" si="231"/>
        <v>0</v>
      </c>
      <c r="X233" s="2"/>
      <c r="Y233" s="50"/>
      <c r="Z233" s="50"/>
      <c r="AA233" s="716"/>
      <c r="AB233" s="50"/>
      <c r="AC233" s="716"/>
      <c r="AD233" s="50"/>
      <c r="AE233" s="716"/>
      <c r="AF233" s="50"/>
      <c r="AG233" s="50"/>
      <c r="AH233" s="50"/>
      <c r="AI233" s="716"/>
      <c r="AJ233" s="50"/>
      <c r="AK233" s="716"/>
      <c r="AL233" s="50"/>
      <c r="AM233" s="489"/>
      <c r="AN233" s="489"/>
      <c r="AO233" s="53"/>
      <c r="ID233" s="738"/>
      <c r="IE233" s="738"/>
      <c r="IF233" s="738"/>
      <c r="IG233" s="738"/>
      <c r="IH233" s="738"/>
      <c r="II233" s="738"/>
      <c r="IJ233" s="738"/>
      <c r="IK233" s="738"/>
      <c r="IL233" s="738"/>
      <c r="IM233" s="738"/>
      <c r="IN233" s="738"/>
      <c r="IO233" s="738"/>
      <c r="IP233" s="738"/>
      <c r="IQ233" s="738"/>
      <c r="IR233" s="738"/>
      <c r="IS233" s="738"/>
      <c r="IT233" s="738"/>
      <c r="IU233" s="738"/>
      <c r="IV233" s="738"/>
    </row>
    <row r="234" spans="1:256" ht="15.75" hidden="1">
      <c r="A234" s="421" t="s">
        <v>203</v>
      </c>
      <c r="B234" s="374"/>
      <c r="C234" s="422">
        <f t="shared" si="213"/>
        <v>1516954</v>
      </c>
      <c r="D234" s="422">
        <f t="shared" si="232"/>
        <v>0</v>
      </c>
      <c r="E234" s="424">
        <f t="shared" si="214"/>
        <v>0</v>
      </c>
      <c r="F234" s="424">
        <f t="shared" si="215"/>
        <v>0</v>
      </c>
      <c r="G234" s="424">
        <f t="shared" si="216"/>
        <v>0</v>
      </c>
      <c r="H234" s="424">
        <f t="shared" si="217"/>
        <v>0</v>
      </c>
      <c r="I234" s="427">
        <f t="shared" si="218"/>
        <v>0</v>
      </c>
      <c r="J234" s="424">
        <f t="shared" si="219"/>
        <v>0</v>
      </c>
      <c r="K234" s="424">
        <f t="shared" si="220"/>
        <v>0</v>
      </c>
      <c r="L234" s="424">
        <f t="shared" si="221"/>
        <v>0</v>
      </c>
      <c r="M234" s="424">
        <f t="shared" si="222"/>
        <v>0</v>
      </c>
      <c r="N234" s="424">
        <f t="shared" si="223"/>
        <v>0</v>
      </c>
      <c r="O234" s="425">
        <f t="shared" si="227"/>
        <v>0</v>
      </c>
      <c r="P234" s="428">
        <f t="shared" si="224"/>
        <v>0</v>
      </c>
      <c r="Q234" s="429">
        <f t="shared" si="225"/>
        <v>0</v>
      </c>
      <c r="R234" s="422">
        <f t="shared" si="226"/>
        <v>0</v>
      </c>
      <c r="S234" s="430">
        <f t="shared" si="228"/>
        <v>0</v>
      </c>
      <c r="T234" s="431">
        <f t="shared" si="229"/>
        <v>0</v>
      </c>
      <c r="U234" s="720">
        <f t="shared" si="233"/>
        <v>0</v>
      </c>
      <c r="V234" s="422">
        <f t="shared" si="230"/>
        <v>0</v>
      </c>
      <c r="W234" s="724">
        <f t="shared" si="231"/>
        <v>0</v>
      </c>
      <c r="X234" s="2"/>
      <c r="Y234" s="50"/>
      <c r="Z234" s="50"/>
      <c r="AA234" s="716"/>
      <c r="AB234" s="50"/>
      <c r="AC234" s="716"/>
      <c r="AD234" s="50"/>
      <c r="AE234" s="716"/>
      <c r="AF234" s="50"/>
      <c r="AG234" s="50"/>
      <c r="AH234" s="50"/>
      <c r="AI234" s="716"/>
      <c r="AJ234" s="50"/>
      <c r="AK234" s="716"/>
      <c r="AL234" s="50"/>
      <c r="AM234" s="489"/>
      <c r="AN234" s="489"/>
      <c r="AO234" s="53"/>
      <c r="ID234" s="738"/>
      <c r="IE234" s="738"/>
      <c r="IF234" s="738"/>
      <c r="IG234" s="738"/>
      <c r="IH234" s="738"/>
      <c r="II234" s="738"/>
      <c r="IJ234" s="738"/>
      <c r="IK234" s="738"/>
      <c r="IL234" s="738"/>
      <c r="IM234" s="738"/>
      <c r="IN234" s="738"/>
      <c r="IO234" s="738"/>
      <c r="IP234" s="738"/>
      <c r="IQ234" s="738"/>
      <c r="IR234" s="738"/>
      <c r="IS234" s="738"/>
      <c r="IT234" s="738"/>
      <c r="IU234" s="738"/>
      <c r="IV234" s="738"/>
    </row>
    <row r="235" spans="1:256" ht="16.5" thickBot="1">
      <c r="A235" s="421" t="s">
        <v>204</v>
      </c>
      <c r="B235" s="374"/>
      <c r="C235" s="422">
        <f t="shared" si="213"/>
        <v>809133</v>
      </c>
      <c r="D235" s="422">
        <f t="shared" si="232"/>
        <v>0</v>
      </c>
      <c r="E235" s="424">
        <f t="shared" si="214"/>
        <v>0</v>
      </c>
      <c r="F235" s="424">
        <f t="shared" si="215"/>
        <v>0</v>
      </c>
      <c r="G235" s="424">
        <f t="shared" si="216"/>
        <v>0</v>
      </c>
      <c r="H235" s="424">
        <f t="shared" si="217"/>
        <v>0</v>
      </c>
      <c r="I235" s="433">
        <f t="shared" si="218"/>
        <v>0</v>
      </c>
      <c r="J235" s="791">
        <f t="shared" si="219"/>
        <v>0</v>
      </c>
      <c r="K235" s="791">
        <f t="shared" si="220"/>
        <v>0</v>
      </c>
      <c r="L235" s="791">
        <f t="shared" si="221"/>
        <v>0</v>
      </c>
      <c r="M235" s="791">
        <f t="shared" si="222"/>
        <v>0</v>
      </c>
      <c r="N235" s="791">
        <f t="shared" si="223"/>
        <v>0</v>
      </c>
      <c r="O235" s="792">
        <f t="shared" si="227"/>
        <v>0</v>
      </c>
      <c r="P235" s="434">
        <f t="shared" si="224"/>
        <v>0</v>
      </c>
      <c r="Q235" s="435">
        <f t="shared" si="225"/>
        <v>0</v>
      </c>
      <c r="R235" s="793">
        <f t="shared" si="226"/>
        <v>0</v>
      </c>
      <c r="S235" s="436">
        <f t="shared" si="228"/>
        <v>0</v>
      </c>
      <c r="T235" s="794">
        <f t="shared" si="229"/>
        <v>0</v>
      </c>
      <c r="U235" s="720">
        <f t="shared" si="233"/>
        <v>0</v>
      </c>
      <c r="V235" s="793">
        <f t="shared" si="230"/>
        <v>0</v>
      </c>
      <c r="W235" s="795">
        <f t="shared" si="231"/>
        <v>0</v>
      </c>
      <c r="X235" s="2"/>
      <c r="Y235" s="50"/>
      <c r="Z235" s="50"/>
      <c r="AA235" s="716"/>
      <c r="AB235" s="50"/>
      <c r="AC235" s="716"/>
      <c r="AD235" s="50"/>
      <c r="AE235" s="716"/>
      <c r="AF235" s="50"/>
      <c r="AG235" s="50"/>
      <c r="AH235" s="50"/>
      <c r="AI235" s="716"/>
      <c r="AJ235" s="50"/>
      <c r="AK235" s="716"/>
      <c r="AL235" s="50"/>
      <c r="AM235" s="489"/>
      <c r="AN235" s="489"/>
      <c r="AO235" s="53"/>
      <c r="ID235" s="738"/>
      <c r="IE235" s="738"/>
      <c r="IF235" s="738"/>
      <c r="IG235" s="738"/>
      <c r="IH235" s="738"/>
      <c r="II235" s="738"/>
      <c r="IJ235" s="738"/>
      <c r="IK235" s="738"/>
      <c r="IL235" s="738"/>
      <c r="IM235" s="738"/>
      <c r="IN235" s="738"/>
      <c r="IO235" s="738"/>
      <c r="IP235" s="738"/>
      <c r="IQ235" s="738"/>
      <c r="IR235" s="738"/>
      <c r="IS235" s="738"/>
      <c r="IT235" s="738"/>
      <c r="IU235" s="738"/>
      <c r="IV235" s="738"/>
    </row>
    <row r="236" spans="1:256" ht="15.75" hidden="1">
      <c r="A236" s="421" t="s">
        <v>205</v>
      </c>
      <c r="B236" s="374"/>
      <c r="C236" s="422">
        <f t="shared" si="213"/>
        <v>1225702</v>
      </c>
      <c r="D236" s="422">
        <f t="shared" si="232"/>
        <v>0</v>
      </c>
      <c r="E236" s="424">
        <f t="shared" si="214"/>
        <v>0</v>
      </c>
      <c r="F236" s="424">
        <f t="shared" si="215"/>
        <v>0</v>
      </c>
      <c r="G236" s="424">
        <f t="shared" si="216"/>
        <v>0</v>
      </c>
      <c r="H236" s="424">
        <f t="shared" si="217"/>
        <v>0</v>
      </c>
      <c r="I236" s="427">
        <f t="shared" si="218"/>
        <v>0</v>
      </c>
      <c r="J236" s="424">
        <f t="shared" si="219"/>
        <v>0</v>
      </c>
      <c r="K236" s="424">
        <f t="shared" si="220"/>
        <v>0</v>
      </c>
      <c r="L236" s="424">
        <f t="shared" si="221"/>
        <v>0</v>
      </c>
      <c r="M236" s="424">
        <f t="shared" si="222"/>
        <v>0</v>
      </c>
      <c r="N236" s="424">
        <f t="shared" si="223"/>
        <v>0</v>
      </c>
      <c r="O236" s="425">
        <f t="shared" si="227"/>
        <v>0</v>
      </c>
      <c r="P236" s="428">
        <f t="shared" si="224"/>
        <v>0</v>
      </c>
      <c r="Q236" s="429">
        <f t="shared" si="225"/>
        <v>0</v>
      </c>
      <c r="R236" s="422">
        <f t="shared" si="226"/>
        <v>0</v>
      </c>
      <c r="S236" s="430">
        <f t="shared" si="228"/>
        <v>0</v>
      </c>
      <c r="T236" s="431">
        <f t="shared" si="229"/>
        <v>0</v>
      </c>
      <c r="U236" s="720">
        <f t="shared" si="233"/>
        <v>0</v>
      </c>
      <c r="V236" s="422">
        <f t="shared" si="230"/>
        <v>0</v>
      </c>
      <c r="W236" s="724">
        <f t="shared" si="231"/>
        <v>0</v>
      </c>
      <c r="X236" s="2"/>
      <c r="Y236" s="50"/>
      <c r="Z236" s="50"/>
      <c r="AA236" s="716"/>
      <c r="AB236" s="50"/>
      <c r="AC236" s="716"/>
      <c r="AD236" s="50"/>
      <c r="AE236" s="716"/>
      <c r="AF236" s="50"/>
      <c r="AG236" s="50"/>
      <c r="AH236" s="50"/>
      <c r="AI236" s="716"/>
      <c r="AJ236" s="50"/>
      <c r="AK236" s="716"/>
      <c r="AL236" s="50"/>
      <c r="AM236" s="489"/>
      <c r="AN236" s="489"/>
      <c r="AO236" s="53"/>
      <c r="ID236" s="738"/>
      <c r="IE236" s="738"/>
      <c r="IF236" s="738"/>
      <c r="IG236" s="738"/>
      <c r="IH236" s="738"/>
      <c r="II236" s="738"/>
      <c r="IJ236" s="738"/>
      <c r="IK236" s="738"/>
      <c r="IL236" s="738"/>
      <c r="IM236" s="738"/>
      <c r="IN236" s="738"/>
      <c r="IO236" s="738"/>
      <c r="IP236" s="738"/>
      <c r="IQ236" s="738"/>
      <c r="IR236" s="738"/>
      <c r="IS236" s="738"/>
      <c r="IT236" s="738"/>
      <c r="IU236" s="738"/>
      <c r="IV236" s="738"/>
    </row>
    <row r="237" spans="1:256" ht="15.75" hidden="1">
      <c r="A237" s="421" t="s">
        <v>206</v>
      </c>
      <c r="B237" s="374"/>
      <c r="C237" s="422">
        <f t="shared" si="213"/>
        <v>1582156</v>
      </c>
      <c r="D237" s="422">
        <f t="shared" si="232"/>
        <v>0</v>
      </c>
      <c r="E237" s="424">
        <f t="shared" si="214"/>
        <v>0</v>
      </c>
      <c r="F237" s="424">
        <f t="shared" si="215"/>
        <v>0</v>
      </c>
      <c r="G237" s="424">
        <f t="shared" si="216"/>
        <v>0</v>
      </c>
      <c r="H237" s="424">
        <f t="shared" si="217"/>
        <v>0</v>
      </c>
      <c r="I237" s="427">
        <f t="shared" si="218"/>
        <v>0</v>
      </c>
      <c r="J237" s="424">
        <f t="shared" si="219"/>
        <v>0</v>
      </c>
      <c r="K237" s="424">
        <f t="shared" si="220"/>
        <v>0</v>
      </c>
      <c r="L237" s="424">
        <f t="shared" si="221"/>
        <v>0</v>
      </c>
      <c r="M237" s="424">
        <f t="shared" si="222"/>
        <v>0</v>
      </c>
      <c r="N237" s="424">
        <f t="shared" si="223"/>
        <v>0</v>
      </c>
      <c r="O237" s="425">
        <f t="shared" si="227"/>
        <v>0</v>
      </c>
      <c r="P237" s="428">
        <f t="shared" si="224"/>
        <v>0</v>
      </c>
      <c r="Q237" s="429">
        <f t="shared" si="225"/>
        <v>0</v>
      </c>
      <c r="R237" s="422">
        <f t="shared" si="226"/>
        <v>0</v>
      </c>
      <c r="S237" s="430">
        <f t="shared" si="228"/>
        <v>0</v>
      </c>
      <c r="T237" s="431">
        <f t="shared" si="229"/>
        <v>0</v>
      </c>
      <c r="U237" s="720">
        <f t="shared" si="233"/>
        <v>0</v>
      </c>
      <c r="V237" s="422">
        <f t="shared" si="230"/>
        <v>0</v>
      </c>
      <c r="W237" s="724">
        <f t="shared" si="231"/>
        <v>0</v>
      </c>
      <c r="X237" s="2"/>
      <c r="Y237" s="50"/>
      <c r="Z237" s="50"/>
      <c r="AA237" s="716"/>
      <c r="AB237" s="50"/>
      <c r="AC237" s="716"/>
      <c r="AD237" s="50"/>
      <c r="AE237" s="716"/>
      <c r="AF237" s="50"/>
      <c r="AG237" s="50"/>
      <c r="AH237" s="50"/>
      <c r="AI237" s="716"/>
      <c r="AJ237" s="50"/>
      <c r="AK237" s="716"/>
      <c r="AL237" s="50"/>
      <c r="AM237" s="489"/>
      <c r="AN237" s="489"/>
      <c r="AO237" s="53"/>
      <c r="ID237" s="738"/>
      <c r="IE237" s="738"/>
      <c r="IF237" s="738"/>
      <c r="IG237" s="738"/>
      <c r="IH237" s="738"/>
      <c r="II237" s="738"/>
      <c r="IJ237" s="738"/>
      <c r="IK237" s="738"/>
      <c r="IL237" s="738"/>
      <c r="IM237" s="738"/>
      <c r="IN237" s="738"/>
      <c r="IO237" s="738"/>
      <c r="IP237" s="738"/>
      <c r="IQ237" s="738"/>
      <c r="IR237" s="738"/>
      <c r="IS237" s="738"/>
      <c r="IT237" s="738"/>
      <c r="IU237" s="738"/>
      <c r="IV237" s="738"/>
    </row>
    <row r="238" spans="1:256" ht="15.75" hidden="1">
      <c r="A238" s="421" t="s">
        <v>207</v>
      </c>
      <c r="B238" s="374"/>
      <c r="C238" s="422">
        <f t="shared" si="213"/>
        <v>1707752</v>
      </c>
      <c r="D238" s="422">
        <f t="shared" si="232"/>
        <v>0</v>
      </c>
      <c r="E238" s="424">
        <f t="shared" si="214"/>
        <v>0</v>
      </c>
      <c r="F238" s="424">
        <f t="shared" si="215"/>
        <v>0</v>
      </c>
      <c r="G238" s="424">
        <f t="shared" si="216"/>
        <v>0</v>
      </c>
      <c r="H238" s="424">
        <f t="shared" si="217"/>
        <v>0</v>
      </c>
      <c r="I238" s="427">
        <f t="shared" si="218"/>
        <v>0</v>
      </c>
      <c r="J238" s="424">
        <f t="shared" si="219"/>
        <v>0</v>
      </c>
      <c r="K238" s="424">
        <f t="shared" si="220"/>
        <v>0</v>
      </c>
      <c r="L238" s="424">
        <f t="shared" si="221"/>
        <v>0</v>
      </c>
      <c r="M238" s="424">
        <f t="shared" si="222"/>
        <v>0</v>
      </c>
      <c r="N238" s="424">
        <f t="shared" si="223"/>
        <v>0</v>
      </c>
      <c r="O238" s="425">
        <f t="shared" si="227"/>
        <v>0</v>
      </c>
      <c r="P238" s="428">
        <f t="shared" si="224"/>
        <v>0</v>
      </c>
      <c r="Q238" s="429">
        <f t="shared" si="225"/>
        <v>0</v>
      </c>
      <c r="R238" s="422">
        <f t="shared" si="226"/>
        <v>0</v>
      </c>
      <c r="S238" s="430">
        <f t="shared" si="228"/>
        <v>0</v>
      </c>
      <c r="T238" s="431">
        <f t="shared" si="229"/>
        <v>0</v>
      </c>
      <c r="U238" s="720">
        <f t="shared" si="233"/>
        <v>0</v>
      </c>
      <c r="V238" s="422">
        <f t="shared" si="230"/>
        <v>0</v>
      </c>
      <c r="W238" s="724">
        <f t="shared" si="231"/>
        <v>0</v>
      </c>
      <c r="X238" s="2"/>
      <c r="Y238" s="50"/>
      <c r="Z238" s="50"/>
      <c r="AA238" s="716"/>
      <c r="AB238" s="50"/>
      <c r="AC238" s="716"/>
      <c r="AD238" s="50"/>
      <c r="AE238" s="716"/>
      <c r="AF238" s="50"/>
      <c r="AG238" s="50"/>
      <c r="AH238" s="50"/>
      <c r="AI238" s="716"/>
      <c r="AJ238" s="50"/>
      <c r="AK238" s="716"/>
      <c r="AL238" s="50"/>
      <c r="AM238" s="489"/>
      <c r="AN238" s="489"/>
      <c r="AO238" s="53"/>
      <c r="ID238" s="738"/>
      <c r="IE238" s="738"/>
      <c r="IF238" s="738"/>
      <c r="IG238" s="738"/>
      <c r="IH238" s="738"/>
      <c r="II238" s="738"/>
      <c r="IJ238" s="738"/>
      <c r="IK238" s="738"/>
      <c r="IL238" s="738"/>
      <c r="IM238" s="738"/>
      <c r="IN238" s="738"/>
      <c r="IO238" s="738"/>
      <c r="IP238" s="738"/>
      <c r="IQ238" s="738"/>
      <c r="IR238" s="738"/>
      <c r="IS238" s="738"/>
      <c r="IT238" s="738"/>
      <c r="IU238" s="738"/>
      <c r="IV238" s="738"/>
    </row>
    <row r="239" spans="1:256" ht="15.75" hidden="1">
      <c r="A239" s="421" t="s">
        <v>309</v>
      </c>
      <c r="B239" s="374"/>
      <c r="C239" s="422">
        <f t="shared" si="213"/>
        <v>1220963</v>
      </c>
      <c r="D239" s="422">
        <f t="shared" si="232"/>
        <v>0</v>
      </c>
      <c r="E239" s="424">
        <f t="shared" si="214"/>
        <v>0</v>
      </c>
      <c r="F239" s="424">
        <f t="shared" si="215"/>
        <v>0</v>
      </c>
      <c r="G239" s="424">
        <f t="shared" si="216"/>
        <v>0</v>
      </c>
      <c r="H239" s="424">
        <f t="shared" si="217"/>
        <v>0</v>
      </c>
      <c r="I239" s="427">
        <f t="shared" si="218"/>
        <v>0</v>
      </c>
      <c r="J239" s="424">
        <f t="shared" si="219"/>
        <v>0</v>
      </c>
      <c r="K239" s="424">
        <f t="shared" si="220"/>
        <v>0</v>
      </c>
      <c r="L239" s="424">
        <f t="shared" si="221"/>
        <v>0</v>
      </c>
      <c r="M239" s="424">
        <f t="shared" si="222"/>
        <v>0</v>
      </c>
      <c r="N239" s="424">
        <f t="shared" si="223"/>
        <v>0</v>
      </c>
      <c r="O239" s="425">
        <f t="shared" si="227"/>
        <v>0</v>
      </c>
      <c r="P239" s="428">
        <f t="shared" si="224"/>
        <v>0</v>
      </c>
      <c r="Q239" s="429">
        <f t="shared" si="225"/>
        <v>0</v>
      </c>
      <c r="R239" s="422">
        <f t="shared" si="226"/>
        <v>0</v>
      </c>
      <c r="S239" s="430">
        <f t="shared" si="228"/>
        <v>0</v>
      </c>
      <c r="T239" s="431">
        <f t="shared" si="229"/>
        <v>0</v>
      </c>
      <c r="U239" s="720">
        <f t="shared" si="233"/>
        <v>0</v>
      </c>
      <c r="V239" s="422">
        <f t="shared" si="230"/>
        <v>0</v>
      </c>
      <c r="W239" s="724">
        <f t="shared" si="231"/>
        <v>0</v>
      </c>
      <c r="X239" s="2"/>
      <c r="Y239" s="50"/>
      <c r="Z239" s="50"/>
      <c r="AA239" s="716"/>
      <c r="AB239" s="50"/>
      <c r="AC239" s="716"/>
      <c r="AD239" s="50"/>
      <c r="AE239" s="716"/>
      <c r="AF239" s="50"/>
      <c r="AG239" s="50"/>
      <c r="AH239" s="50"/>
      <c r="AI239" s="716"/>
      <c r="AJ239" s="50"/>
      <c r="AK239" s="716"/>
      <c r="AL239" s="50"/>
      <c r="AM239" s="489"/>
      <c r="AN239" s="489"/>
      <c r="AO239" s="53"/>
      <c r="ID239" s="738"/>
      <c r="IE239" s="738"/>
      <c r="IF239" s="738"/>
      <c r="IG239" s="738"/>
      <c r="IH239" s="738"/>
      <c r="II239" s="738"/>
      <c r="IJ239" s="738"/>
      <c r="IK239" s="738"/>
      <c r="IL239" s="738"/>
      <c r="IM239" s="738"/>
      <c r="IN239" s="738"/>
      <c r="IO239" s="738"/>
      <c r="IP239" s="738"/>
      <c r="IQ239" s="738"/>
      <c r="IR239" s="738"/>
      <c r="IS239" s="738"/>
      <c r="IT239" s="738"/>
      <c r="IU239" s="738"/>
      <c r="IV239" s="738"/>
    </row>
    <row r="240" spans="1:256" ht="15.75" hidden="1">
      <c r="A240" s="421" t="s">
        <v>310</v>
      </c>
      <c r="B240" s="374"/>
      <c r="C240" s="422">
        <f>+IF($E$1=2004,IJ91,IF($E$1=2005,IK92,0))</f>
        <v>1484713</v>
      </c>
      <c r="D240" s="422">
        <f t="shared" si="232"/>
        <v>0</v>
      </c>
      <c r="E240" s="424">
        <f t="shared" si="214"/>
        <v>0</v>
      </c>
      <c r="F240" s="424">
        <f t="shared" si="215"/>
        <v>0</v>
      </c>
      <c r="G240" s="424">
        <f t="shared" si="216"/>
        <v>0</v>
      </c>
      <c r="H240" s="424">
        <f t="shared" si="217"/>
        <v>0</v>
      </c>
      <c r="I240" s="427">
        <f t="shared" si="218"/>
        <v>0</v>
      </c>
      <c r="J240" s="424">
        <f t="shared" si="219"/>
        <v>0</v>
      </c>
      <c r="K240" s="424">
        <f t="shared" si="220"/>
        <v>0</v>
      </c>
      <c r="L240" s="424">
        <f t="shared" si="221"/>
        <v>0</v>
      </c>
      <c r="M240" s="424">
        <f t="shared" si="222"/>
        <v>0</v>
      </c>
      <c r="N240" s="424">
        <f t="shared" si="223"/>
        <v>0</v>
      </c>
      <c r="O240" s="425">
        <f t="shared" si="227"/>
        <v>0</v>
      </c>
      <c r="P240" s="428">
        <f t="shared" si="224"/>
        <v>0</v>
      </c>
      <c r="Q240" s="429">
        <f t="shared" si="225"/>
        <v>0</v>
      </c>
      <c r="R240" s="422">
        <f t="shared" si="226"/>
        <v>0</v>
      </c>
      <c r="S240" s="430">
        <f t="shared" si="228"/>
        <v>0</v>
      </c>
      <c r="T240" s="431">
        <f t="shared" si="229"/>
        <v>0</v>
      </c>
      <c r="U240" s="720">
        <f t="shared" si="233"/>
        <v>0</v>
      </c>
      <c r="V240" s="422">
        <f t="shared" si="230"/>
        <v>0</v>
      </c>
      <c r="W240" s="724">
        <f t="shared" si="231"/>
        <v>0</v>
      </c>
      <c r="X240" s="2"/>
      <c r="Y240" s="50"/>
      <c r="Z240" s="50"/>
      <c r="AA240" s="716"/>
      <c r="AB240" s="50"/>
      <c r="AC240" s="716"/>
      <c r="AD240" s="50"/>
      <c r="AE240" s="716"/>
      <c r="AF240" s="50"/>
      <c r="AG240" s="50"/>
      <c r="AH240" s="50"/>
      <c r="AI240" s="716"/>
      <c r="AJ240" s="50"/>
      <c r="AK240" s="716"/>
      <c r="AL240" s="50"/>
      <c r="AM240" s="489"/>
      <c r="AN240" s="489"/>
      <c r="AO240" s="53"/>
      <c r="ID240" s="738"/>
      <c r="IE240" s="738"/>
      <c r="IF240" s="738"/>
      <c r="IG240" s="738"/>
      <c r="IH240" s="738"/>
      <c r="II240" s="738"/>
      <c r="IJ240" s="738"/>
      <c r="IK240" s="738"/>
      <c r="IL240" s="738"/>
      <c r="IM240" s="738"/>
      <c r="IN240" s="738"/>
      <c r="IO240" s="738"/>
      <c r="IP240" s="738"/>
      <c r="IQ240" s="738"/>
      <c r="IR240" s="738"/>
      <c r="IS240" s="738"/>
      <c r="IT240" s="738"/>
      <c r="IU240" s="738"/>
      <c r="IV240" s="738"/>
    </row>
    <row r="241" spans="1:256" ht="15.75" hidden="1">
      <c r="A241" s="421" t="s">
        <v>311</v>
      </c>
      <c r="B241" s="374"/>
      <c r="C241" s="422">
        <f>+IF($E$1=2004,IJ93,IF($E$1=2005,IK93,0))</f>
        <v>1528098</v>
      </c>
      <c r="D241" s="422">
        <f t="shared" si="232"/>
        <v>0</v>
      </c>
      <c r="E241" s="424">
        <f t="shared" si="214"/>
        <v>0</v>
      </c>
      <c r="F241" s="424">
        <f t="shared" si="215"/>
        <v>0</v>
      </c>
      <c r="G241" s="424">
        <f t="shared" si="216"/>
        <v>0</v>
      </c>
      <c r="H241" s="424">
        <f t="shared" si="217"/>
        <v>0</v>
      </c>
      <c r="I241" s="427">
        <f t="shared" si="218"/>
        <v>0</v>
      </c>
      <c r="J241" s="424">
        <f t="shared" si="219"/>
        <v>0</v>
      </c>
      <c r="K241" s="424">
        <f t="shared" si="220"/>
        <v>0</v>
      </c>
      <c r="L241" s="424">
        <f t="shared" si="221"/>
        <v>0</v>
      </c>
      <c r="M241" s="424">
        <f t="shared" si="222"/>
        <v>0</v>
      </c>
      <c r="N241" s="424">
        <f t="shared" si="223"/>
        <v>0</v>
      </c>
      <c r="O241" s="425">
        <f t="shared" si="227"/>
        <v>0</v>
      </c>
      <c r="P241" s="428">
        <f t="shared" si="224"/>
        <v>0</v>
      </c>
      <c r="Q241" s="429">
        <f t="shared" si="225"/>
        <v>0</v>
      </c>
      <c r="R241" s="422">
        <f t="shared" si="226"/>
        <v>0</v>
      </c>
      <c r="S241" s="430">
        <f t="shared" si="228"/>
        <v>0</v>
      </c>
      <c r="T241" s="431">
        <f t="shared" si="229"/>
        <v>0</v>
      </c>
      <c r="U241" s="720">
        <f t="shared" si="233"/>
        <v>0</v>
      </c>
      <c r="V241" s="422">
        <f t="shared" si="230"/>
        <v>0</v>
      </c>
      <c r="W241" s="724">
        <f t="shared" si="231"/>
        <v>0</v>
      </c>
      <c r="X241" s="2"/>
      <c r="Y241" s="50"/>
      <c r="Z241" s="50"/>
      <c r="AA241" s="716"/>
      <c r="AB241" s="50"/>
      <c r="AC241" s="716"/>
      <c r="AD241" s="50"/>
      <c r="AE241" s="716"/>
      <c r="AF241" s="50"/>
      <c r="AG241" s="50"/>
      <c r="AH241" s="50"/>
      <c r="AI241" s="716"/>
      <c r="AJ241" s="50"/>
      <c r="AK241" s="716"/>
      <c r="AL241" s="50"/>
      <c r="AM241" s="489"/>
      <c r="AN241" s="489"/>
      <c r="AO241" s="53"/>
      <c r="ID241" s="738"/>
      <c r="IE241" s="738"/>
      <c r="IF241" s="738"/>
      <c r="IG241" s="738"/>
      <c r="IH241" s="738"/>
      <c r="II241" s="738"/>
      <c r="IJ241" s="738"/>
      <c r="IK241" s="738"/>
      <c r="IL241" s="738"/>
      <c r="IM241" s="738"/>
      <c r="IN241" s="738"/>
      <c r="IO241" s="738"/>
      <c r="IP241" s="738"/>
      <c r="IQ241" s="738"/>
      <c r="IR241" s="738"/>
      <c r="IS241" s="738"/>
      <c r="IT241" s="738"/>
      <c r="IU241" s="738"/>
      <c r="IV241" s="738"/>
    </row>
    <row r="242" spans="1:256" ht="15.75" hidden="1">
      <c r="A242" s="421" t="s">
        <v>312</v>
      </c>
      <c r="B242" s="374"/>
      <c r="C242" s="422">
        <f>+IF($E$1=2004,IJ93,IF($E$1=2005,IK94,0))</f>
        <v>1858195</v>
      </c>
      <c r="D242" s="422">
        <f t="shared" si="232"/>
        <v>0</v>
      </c>
      <c r="E242" s="424">
        <f t="shared" si="214"/>
        <v>0</v>
      </c>
      <c r="F242" s="424">
        <f t="shared" si="215"/>
        <v>0</v>
      </c>
      <c r="G242" s="424">
        <f t="shared" si="216"/>
        <v>0</v>
      </c>
      <c r="H242" s="424">
        <f t="shared" si="217"/>
        <v>0</v>
      </c>
      <c r="I242" s="427">
        <f t="shared" si="218"/>
        <v>0</v>
      </c>
      <c r="J242" s="424">
        <f t="shared" si="219"/>
        <v>0</v>
      </c>
      <c r="K242" s="424">
        <f t="shared" si="220"/>
        <v>0</v>
      </c>
      <c r="L242" s="424">
        <f t="shared" si="221"/>
        <v>0</v>
      </c>
      <c r="M242" s="424">
        <f t="shared" si="222"/>
        <v>0</v>
      </c>
      <c r="N242" s="424">
        <f t="shared" si="223"/>
        <v>0</v>
      </c>
      <c r="O242" s="425">
        <f t="shared" si="227"/>
        <v>0</v>
      </c>
      <c r="P242" s="428">
        <f t="shared" si="224"/>
        <v>0</v>
      </c>
      <c r="Q242" s="429">
        <f t="shared" si="225"/>
        <v>0</v>
      </c>
      <c r="R242" s="422">
        <f t="shared" si="226"/>
        <v>0</v>
      </c>
      <c r="S242" s="430">
        <f t="shared" si="228"/>
        <v>0</v>
      </c>
      <c r="T242" s="431">
        <f t="shared" si="229"/>
        <v>0</v>
      </c>
      <c r="U242" s="720">
        <f t="shared" si="233"/>
        <v>0</v>
      </c>
      <c r="V242" s="422">
        <f t="shared" si="230"/>
        <v>0</v>
      </c>
      <c r="W242" s="724">
        <f t="shared" si="231"/>
        <v>0</v>
      </c>
      <c r="X242" s="2"/>
      <c r="Y242" s="50"/>
      <c r="Z242" s="50"/>
      <c r="AA242" s="716"/>
      <c r="AB242" s="50"/>
      <c r="AC242" s="716"/>
      <c r="AD242" s="50"/>
      <c r="AE242" s="716"/>
      <c r="AF242" s="50"/>
      <c r="AG242" s="50"/>
      <c r="AH242" s="50"/>
      <c r="AI242" s="716"/>
      <c r="AJ242" s="50"/>
      <c r="AK242" s="716"/>
      <c r="AL242" s="50"/>
      <c r="AM242" s="489"/>
      <c r="AN242" s="489"/>
      <c r="AO242" s="53"/>
      <c r="ID242" s="738"/>
      <c r="IE242" s="738"/>
      <c r="IF242" s="738"/>
      <c r="IG242" s="738"/>
      <c r="IH242" s="738"/>
      <c r="II242" s="738"/>
      <c r="IJ242" s="738"/>
      <c r="IK242" s="738"/>
      <c r="IL242" s="738"/>
      <c r="IM242" s="738"/>
      <c r="IN242" s="738"/>
      <c r="IO242" s="738"/>
      <c r="IP242" s="738"/>
      <c r="IQ242" s="738"/>
      <c r="IR242" s="738"/>
      <c r="IS242" s="738"/>
      <c r="IT242" s="738"/>
      <c r="IU242" s="738"/>
      <c r="IV242" s="738"/>
    </row>
    <row r="243" spans="1:256" ht="15.75" hidden="1">
      <c r="A243" s="421" t="s">
        <v>313</v>
      </c>
      <c r="B243" s="374"/>
      <c r="C243" s="422">
        <f>+IF($E$1=2004,IJ95,IF($E$1=2005,IK95,0))</f>
        <v>1739376</v>
      </c>
      <c r="D243" s="422">
        <f>+B243*C243*$IL$4</f>
        <v>0</v>
      </c>
      <c r="E243" s="424">
        <f t="shared" si="214"/>
        <v>0</v>
      </c>
      <c r="F243" s="424">
        <f t="shared" si="215"/>
        <v>0</v>
      </c>
      <c r="G243" s="424">
        <f t="shared" si="216"/>
        <v>0</v>
      </c>
      <c r="H243" s="424">
        <f t="shared" si="217"/>
        <v>0</v>
      </c>
      <c r="I243" s="427">
        <f t="shared" si="218"/>
        <v>0</v>
      </c>
      <c r="J243" s="424">
        <f t="shared" si="219"/>
        <v>0</v>
      </c>
      <c r="K243" s="424">
        <f t="shared" si="220"/>
        <v>0</v>
      </c>
      <c r="L243" s="424">
        <f t="shared" si="221"/>
        <v>0</v>
      </c>
      <c r="M243" s="424">
        <f t="shared" si="222"/>
        <v>0</v>
      </c>
      <c r="N243" s="424">
        <f t="shared" si="223"/>
        <v>0</v>
      </c>
      <c r="O243" s="425">
        <f>SUM(J243:N243)</f>
        <v>0</v>
      </c>
      <c r="P243" s="428">
        <f t="shared" si="224"/>
        <v>0</v>
      </c>
      <c r="Q243" s="429">
        <f t="shared" si="225"/>
        <v>0</v>
      </c>
      <c r="R243" s="422">
        <f t="shared" si="226"/>
        <v>0</v>
      </c>
      <c r="S243" s="430">
        <f>SUM(Q243:R243)</f>
        <v>0</v>
      </c>
      <c r="T243" s="431">
        <f>+I243+O243+P243+S243</f>
        <v>0</v>
      </c>
      <c r="U243" s="720">
        <f t="shared" si="233"/>
        <v>0</v>
      </c>
      <c r="V243" s="422">
        <f>+S243+U243</f>
        <v>0</v>
      </c>
      <c r="W243" s="724">
        <f>+T243+U243</f>
        <v>0</v>
      </c>
      <c r="X243" s="2"/>
      <c r="Y243" s="50"/>
      <c r="Z243" s="50"/>
      <c r="AA243" s="716"/>
      <c r="AB243" s="50"/>
      <c r="AC243" s="716"/>
      <c r="AD243" s="50"/>
      <c r="AE243" s="716"/>
      <c r="AF243" s="50"/>
      <c r="AG243" s="50"/>
      <c r="AH243" s="50"/>
      <c r="AI243" s="716"/>
      <c r="AJ243" s="50"/>
      <c r="AK243" s="716"/>
      <c r="AL243" s="50"/>
      <c r="AM243" s="489"/>
      <c r="AN243" s="489"/>
      <c r="AO243" s="53"/>
      <c r="ID243" s="738"/>
      <c r="IE243" s="738"/>
      <c r="IF243" s="738"/>
      <c r="IG243" s="738"/>
      <c r="IH243" s="738"/>
      <c r="II243" s="738"/>
      <c r="IJ243" s="738"/>
      <c r="IK243" s="738"/>
      <c r="IL243" s="738"/>
      <c r="IM243" s="738"/>
      <c r="IN243" s="738"/>
      <c r="IO243" s="738"/>
      <c r="IP243" s="738"/>
      <c r="IQ243" s="738"/>
      <c r="IR243" s="738"/>
      <c r="IS243" s="738"/>
      <c r="IT243" s="738"/>
      <c r="IU243" s="738"/>
      <c r="IV243" s="738"/>
    </row>
    <row r="244" spans="1:256" ht="15.75" hidden="1">
      <c r="A244" s="421" t="s">
        <v>314</v>
      </c>
      <c r="B244" s="374"/>
      <c r="C244" s="422">
        <f>+IF($E$1=2004,IJ95,IF($E$1=2005,IK96,0))</f>
        <v>2115113</v>
      </c>
      <c r="D244" s="422">
        <f>+B244*C244*$IL$4</f>
        <v>0</v>
      </c>
      <c r="E244" s="424">
        <f t="shared" si="214"/>
        <v>0</v>
      </c>
      <c r="F244" s="424">
        <f t="shared" si="215"/>
        <v>0</v>
      </c>
      <c r="G244" s="424">
        <f t="shared" si="216"/>
        <v>0</v>
      </c>
      <c r="H244" s="424">
        <f t="shared" si="217"/>
        <v>0</v>
      </c>
      <c r="I244" s="427">
        <f t="shared" si="218"/>
        <v>0</v>
      </c>
      <c r="J244" s="424">
        <f t="shared" si="219"/>
        <v>0</v>
      </c>
      <c r="K244" s="424">
        <f t="shared" si="220"/>
        <v>0</v>
      </c>
      <c r="L244" s="424">
        <f t="shared" si="221"/>
        <v>0</v>
      </c>
      <c r="M244" s="424">
        <f t="shared" si="222"/>
        <v>0</v>
      </c>
      <c r="N244" s="424">
        <f t="shared" si="223"/>
        <v>0</v>
      </c>
      <c r="O244" s="425">
        <f>SUM(J244:N244)</f>
        <v>0</v>
      </c>
      <c r="P244" s="428">
        <f t="shared" si="224"/>
        <v>0</v>
      </c>
      <c r="Q244" s="429">
        <f t="shared" si="225"/>
        <v>0</v>
      </c>
      <c r="R244" s="422">
        <f t="shared" si="226"/>
        <v>0</v>
      </c>
      <c r="S244" s="430">
        <f>SUM(Q244:R244)</f>
        <v>0</v>
      </c>
      <c r="T244" s="431">
        <f>+I244+O244+P244+S244</f>
        <v>0</v>
      </c>
      <c r="U244" s="720">
        <f t="shared" si="233"/>
        <v>0</v>
      </c>
      <c r="V244" s="422">
        <f>+S244+U244</f>
        <v>0</v>
      </c>
      <c r="W244" s="724">
        <f>+T244+U244</f>
        <v>0</v>
      </c>
      <c r="X244" s="2"/>
      <c r="Y244" s="50"/>
      <c r="Z244" s="50"/>
      <c r="AA244" s="716"/>
      <c r="AB244" s="50"/>
      <c r="AC244" s="716"/>
      <c r="AD244" s="50"/>
      <c r="AE244" s="716"/>
      <c r="AF244" s="50"/>
      <c r="AG244" s="50"/>
      <c r="AH244" s="50"/>
      <c r="AI244" s="716"/>
      <c r="AJ244" s="50"/>
      <c r="AK244" s="716"/>
      <c r="AL244" s="50"/>
      <c r="AM244" s="489"/>
      <c r="AN244" s="489"/>
      <c r="AO244" s="53"/>
      <c r="ID244" s="738"/>
      <c r="IE244" s="738"/>
      <c r="IF244" s="738"/>
      <c r="IG244" s="738"/>
      <c r="IH244" s="738"/>
      <c r="II244" s="738"/>
      <c r="IJ244" s="738"/>
      <c r="IK244" s="738"/>
      <c r="IL244" s="738"/>
      <c r="IM244" s="738"/>
      <c r="IN244" s="738"/>
      <c r="IO244" s="738"/>
      <c r="IP244" s="738"/>
      <c r="IQ244" s="738"/>
      <c r="IR244" s="738"/>
      <c r="IS244" s="738"/>
      <c r="IT244" s="738"/>
      <c r="IU244" s="738"/>
      <c r="IV244" s="738"/>
    </row>
    <row r="245" spans="1:256" ht="15.75" hidden="1">
      <c r="A245" s="421" t="s">
        <v>315</v>
      </c>
      <c r="B245" s="374"/>
      <c r="C245" s="422">
        <f>+IF($E$1=2004,IJ97,IF($E$1=2005,IK97,0))</f>
        <v>1846006</v>
      </c>
      <c r="D245" s="422">
        <f>+B245*C245*$IL$4</f>
        <v>0</v>
      </c>
      <c r="E245" s="424">
        <f t="shared" si="214"/>
        <v>0</v>
      </c>
      <c r="F245" s="424">
        <f t="shared" si="215"/>
        <v>0</v>
      </c>
      <c r="G245" s="424">
        <f t="shared" si="216"/>
        <v>0</v>
      </c>
      <c r="H245" s="424">
        <f t="shared" si="217"/>
        <v>0</v>
      </c>
      <c r="I245" s="427">
        <f t="shared" si="218"/>
        <v>0</v>
      </c>
      <c r="J245" s="424">
        <f t="shared" si="219"/>
        <v>0</v>
      </c>
      <c r="K245" s="424">
        <f t="shared" si="220"/>
        <v>0</v>
      </c>
      <c r="L245" s="424">
        <f t="shared" si="221"/>
        <v>0</v>
      </c>
      <c r="M245" s="424">
        <f t="shared" si="222"/>
        <v>0</v>
      </c>
      <c r="N245" s="424">
        <f t="shared" si="223"/>
        <v>0</v>
      </c>
      <c r="O245" s="425">
        <f>SUM(J245:N245)</f>
        <v>0</v>
      </c>
      <c r="P245" s="428">
        <f t="shared" si="224"/>
        <v>0</v>
      </c>
      <c r="Q245" s="429">
        <f t="shared" si="225"/>
        <v>0</v>
      </c>
      <c r="R245" s="422">
        <f t="shared" si="226"/>
        <v>0</v>
      </c>
      <c r="S245" s="430">
        <f>SUM(Q245:R245)</f>
        <v>0</v>
      </c>
      <c r="T245" s="431">
        <f>+I245+O245+P245+S245</f>
        <v>0</v>
      </c>
      <c r="U245" s="720">
        <f t="shared" si="233"/>
        <v>0</v>
      </c>
      <c r="V245" s="422">
        <f>+S245+U245</f>
        <v>0</v>
      </c>
      <c r="W245" s="724">
        <f>+T245+U245</f>
        <v>0</v>
      </c>
      <c r="X245" s="2"/>
      <c r="Y245" s="50"/>
      <c r="Z245" s="50"/>
      <c r="AA245" s="716"/>
      <c r="AB245" s="50"/>
      <c r="AC245" s="716"/>
      <c r="AD245" s="50"/>
      <c r="AE245" s="716"/>
      <c r="AF245" s="50"/>
      <c r="AG245" s="50"/>
      <c r="AH245" s="50"/>
      <c r="AI245" s="716"/>
      <c r="AJ245" s="50"/>
      <c r="AK245" s="716"/>
      <c r="AL245" s="50"/>
      <c r="AM245" s="489"/>
      <c r="AN245" s="489"/>
      <c r="AO245" s="53"/>
      <c r="ID245" s="738"/>
      <c r="IE245" s="738"/>
      <c r="IF245" s="738"/>
      <c r="IG245" s="738"/>
      <c r="IH245" s="738"/>
      <c r="II245" s="738"/>
      <c r="IJ245" s="738"/>
      <c r="IK245" s="738"/>
      <c r="IL245" s="738"/>
      <c r="IM245" s="738"/>
      <c r="IN245" s="738"/>
      <c r="IO245" s="738"/>
      <c r="IP245" s="738"/>
      <c r="IQ245" s="738"/>
      <c r="IR245" s="738"/>
      <c r="IS245" s="738"/>
      <c r="IT245" s="738"/>
      <c r="IU245" s="738"/>
      <c r="IV245" s="738"/>
    </row>
    <row r="246" spans="1:256" ht="16.5" hidden="1" thickBot="1">
      <c r="A246" s="421" t="s">
        <v>316</v>
      </c>
      <c r="B246" s="374"/>
      <c r="C246" s="422">
        <f>+IF($E$1=2004,IJ97,IF($E$1=2005,IK98,0))</f>
        <v>2244777</v>
      </c>
      <c r="D246" s="422">
        <f>+B246*C246*$IL$4</f>
        <v>0</v>
      </c>
      <c r="E246" s="424">
        <f t="shared" si="214"/>
        <v>0</v>
      </c>
      <c r="F246" s="424">
        <f t="shared" si="215"/>
        <v>0</v>
      </c>
      <c r="G246" s="424">
        <f t="shared" si="216"/>
        <v>0</v>
      </c>
      <c r="H246" s="424">
        <f t="shared" si="217"/>
        <v>0</v>
      </c>
      <c r="I246" s="433">
        <f t="shared" si="218"/>
        <v>0</v>
      </c>
      <c r="J246" s="424">
        <f t="shared" si="219"/>
        <v>0</v>
      </c>
      <c r="K246" s="424">
        <f t="shared" si="220"/>
        <v>0</v>
      </c>
      <c r="L246" s="424">
        <f t="shared" si="221"/>
        <v>0</v>
      </c>
      <c r="M246" s="424">
        <f t="shared" si="222"/>
        <v>0</v>
      </c>
      <c r="N246" s="424">
        <f t="shared" si="223"/>
        <v>0</v>
      </c>
      <c r="O246" s="425">
        <f>SUM(J246:N246)</f>
        <v>0</v>
      </c>
      <c r="P246" s="434">
        <f t="shared" si="224"/>
        <v>0</v>
      </c>
      <c r="Q246" s="435">
        <f t="shared" si="225"/>
        <v>0</v>
      </c>
      <c r="R246" s="422">
        <f t="shared" si="226"/>
        <v>0</v>
      </c>
      <c r="S246" s="436">
        <f>SUM(Q246:R246)</f>
        <v>0</v>
      </c>
      <c r="T246" s="431">
        <f>+I246+O246+P246+S246</f>
        <v>0</v>
      </c>
      <c r="U246" s="721">
        <f t="shared" si="233"/>
        <v>0</v>
      </c>
      <c r="V246" s="422">
        <f>+S246+U246</f>
        <v>0</v>
      </c>
      <c r="W246" s="724">
        <f>+T246+U246</f>
        <v>0</v>
      </c>
      <c r="X246" s="2"/>
      <c r="Y246" s="50"/>
      <c r="Z246" s="50"/>
      <c r="AA246" s="716"/>
      <c r="AB246" s="50"/>
      <c r="AC246" s="716"/>
      <c r="AD246" s="50"/>
      <c r="AE246" s="716"/>
      <c r="AF246" s="50"/>
      <c r="AG246" s="50"/>
      <c r="AH246" s="50"/>
      <c r="AI246" s="716"/>
      <c r="AJ246" s="50"/>
      <c r="AK246" s="716"/>
      <c r="AL246" s="50"/>
      <c r="AM246" s="489"/>
      <c r="AN246" s="489"/>
      <c r="AO246" s="53"/>
      <c r="ID246" s="738"/>
      <c r="IE246" s="738"/>
      <c r="IF246" s="738"/>
      <c r="IG246" s="738"/>
      <c r="IH246" s="738"/>
      <c r="II246" s="738"/>
      <c r="IJ246" s="738"/>
      <c r="IK246" s="738"/>
      <c r="IL246" s="738"/>
      <c r="IM246" s="738"/>
      <c r="IN246" s="738"/>
      <c r="IO246" s="738"/>
      <c r="IP246" s="738"/>
      <c r="IQ246" s="738"/>
      <c r="IR246" s="738"/>
      <c r="IS246" s="738"/>
      <c r="IT246" s="738"/>
      <c r="IU246" s="738"/>
      <c r="IV246" s="738"/>
    </row>
    <row r="247" spans="1:256" ht="16.5" thickBot="1">
      <c r="A247" s="438" t="s">
        <v>78</v>
      </c>
      <c r="B247" s="438">
        <f>SUM(B231:B242)</f>
        <v>0</v>
      </c>
      <c r="C247" s="438"/>
      <c r="D247" s="438">
        <f aca="true" t="shared" si="234" ref="D247:W247">SUM(D231:D242)</f>
        <v>0</v>
      </c>
      <c r="E247" s="438">
        <f t="shared" si="234"/>
        <v>0</v>
      </c>
      <c r="F247" s="438">
        <f t="shared" si="234"/>
        <v>0</v>
      </c>
      <c r="G247" s="438">
        <f t="shared" si="234"/>
        <v>0</v>
      </c>
      <c r="H247" s="439">
        <f t="shared" si="234"/>
        <v>0</v>
      </c>
      <c r="I247" s="440">
        <f t="shared" si="234"/>
        <v>0</v>
      </c>
      <c r="J247" s="441">
        <f t="shared" si="234"/>
        <v>0</v>
      </c>
      <c r="K247" s="438">
        <f t="shared" si="234"/>
        <v>0</v>
      </c>
      <c r="L247" s="438">
        <f t="shared" si="234"/>
        <v>0</v>
      </c>
      <c r="M247" s="438">
        <f t="shared" si="234"/>
        <v>0</v>
      </c>
      <c r="N247" s="438">
        <f t="shared" si="234"/>
        <v>0</v>
      </c>
      <c r="O247" s="438">
        <f t="shared" si="234"/>
        <v>0</v>
      </c>
      <c r="P247" s="442">
        <f t="shared" si="234"/>
        <v>0</v>
      </c>
      <c r="Q247" s="442">
        <f t="shared" si="234"/>
        <v>0</v>
      </c>
      <c r="R247" s="439">
        <f t="shared" si="234"/>
        <v>0</v>
      </c>
      <c r="S247" s="442">
        <f t="shared" si="234"/>
        <v>0</v>
      </c>
      <c r="T247" s="443">
        <f t="shared" si="234"/>
        <v>0</v>
      </c>
      <c r="U247" s="722">
        <f t="shared" si="234"/>
        <v>0</v>
      </c>
      <c r="V247" s="441">
        <f t="shared" si="234"/>
        <v>0</v>
      </c>
      <c r="W247" s="443">
        <f t="shared" si="234"/>
        <v>0</v>
      </c>
      <c r="X247" s="2"/>
      <c r="Y247" s="490"/>
      <c r="Z247" s="490"/>
      <c r="AA247" s="490"/>
      <c r="AB247" s="490"/>
      <c r="AC247" s="490"/>
      <c r="AD247" s="490"/>
      <c r="AE247" s="490"/>
      <c r="AF247" s="490"/>
      <c r="AG247" s="490"/>
      <c r="AH247" s="490"/>
      <c r="AI247" s="490"/>
      <c r="AJ247" s="490"/>
      <c r="AK247" s="490"/>
      <c r="AL247" s="490"/>
      <c r="AM247" s="490"/>
      <c r="AN247" s="490"/>
      <c r="AO247" s="53"/>
      <c r="ID247" s="738"/>
      <c r="IE247" s="738"/>
      <c r="IF247" s="738"/>
      <c r="IG247" s="738"/>
      <c r="IH247" s="738"/>
      <c r="II247" s="738"/>
      <c r="IJ247" s="738"/>
      <c r="IK247" s="738"/>
      <c r="IL247" s="738"/>
      <c r="IM247" s="738"/>
      <c r="IN247" s="738"/>
      <c r="IO247" s="738"/>
      <c r="IP247" s="738"/>
      <c r="IQ247" s="738"/>
      <c r="IR247" s="738"/>
      <c r="IS247" s="738"/>
      <c r="IT247" s="738"/>
      <c r="IU247" s="738"/>
      <c r="IV247" s="738"/>
    </row>
    <row r="248" spans="24:256" ht="12.75">
      <c r="X248" s="2"/>
      <c r="Y248" s="2"/>
      <c r="ID248" s="738"/>
      <c r="IE248" s="738"/>
      <c r="IF248" s="738"/>
      <c r="IG248" s="738"/>
      <c r="IH248" s="738"/>
      <c r="II248" s="738"/>
      <c r="IJ248" s="738"/>
      <c r="IK248" s="738"/>
      <c r="IL248" s="738"/>
      <c r="IM248" s="738"/>
      <c r="IN248" s="738"/>
      <c r="IO248" s="738"/>
      <c r="IP248" s="738"/>
      <c r="IQ248" s="738"/>
      <c r="IR248" s="738"/>
      <c r="IS248" s="738"/>
      <c r="IT248" s="738"/>
      <c r="IU248" s="738"/>
      <c r="IV248" s="738"/>
    </row>
    <row r="249" spans="10:256" ht="12.75"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ID249" s="738"/>
      <c r="IE249" s="738"/>
      <c r="IF249" s="738"/>
      <c r="IG249" s="738"/>
      <c r="IH249" s="738"/>
      <c r="II249" s="738"/>
      <c r="IJ249" s="738"/>
      <c r="IK249" s="738"/>
      <c r="IL249" s="738"/>
      <c r="IM249" s="738"/>
      <c r="IN249" s="738"/>
      <c r="IO249" s="738"/>
      <c r="IP249" s="738"/>
      <c r="IQ249" s="738"/>
      <c r="IR249" s="738"/>
      <c r="IS249" s="738"/>
      <c r="IT249" s="738"/>
      <c r="IU249" s="738"/>
      <c r="IV249" s="738"/>
    </row>
    <row r="250" spans="1:256" ht="23.25">
      <c r="A250" s="476"/>
      <c r="B250" s="477"/>
      <c r="C250" s="823" t="s">
        <v>361</v>
      </c>
      <c r="D250" s="823"/>
      <c r="E250" s="823"/>
      <c r="F250" s="823"/>
      <c r="G250" s="823"/>
      <c r="H250" s="823"/>
      <c r="I250" s="823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ID250" s="738"/>
      <c r="IE250" s="738"/>
      <c r="IF250" s="738"/>
      <c r="IG250" s="738"/>
      <c r="IH250" s="738"/>
      <c r="II250" s="738"/>
      <c r="IJ250" s="738"/>
      <c r="IK250" s="738"/>
      <c r="IL250" s="738"/>
      <c r="IM250" s="738"/>
      <c r="IN250" s="738"/>
      <c r="IO250" s="738"/>
      <c r="IP250" s="738"/>
      <c r="IQ250" s="738"/>
      <c r="IR250" s="738"/>
      <c r="IS250" s="738"/>
      <c r="IT250" s="738"/>
      <c r="IU250" s="738"/>
      <c r="IV250" s="738"/>
    </row>
    <row r="251" spans="1:256" ht="12.75">
      <c r="A251" s="671" t="str">
        <f>+$A$2</f>
        <v>MINISTERIO DE EDUCACION NACIONAL</v>
      </c>
      <c r="B251" s="51"/>
      <c r="C251" s="51"/>
      <c r="E251" s="139" t="str">
        <f>+$E$2</f>
        <v>ENTIDAD TERRITORIAL:</v>
      </c>
      <c r="G251" s="140" t="str">
        <f>+$G$2</f>
        <v>Palmar del Rio</v>
      </c>
      <c r="H251" s="672"/>
      <c r="I251" s="140"/>
      <c r="J251" s="139" t="str">
        <f>+$E$2</f>
        <v>ENTIDAD TERRITORIAL:</v>
      </c>
      <c r="K251" s="139" t="str">
        <f>+$G$2</f>
        <v>Palmar del Rio</v>
      </c>
      <c r="L251" s="51"/>
      <c r="M251" s="51"/>
      <c r="N251" s="51">
        <f>+D167</f>
        <v>0</v>
      </c>
      <c r="O251" s="51"/>
      <c r="P251" s="139" t="str">
        <f>+$E$2</f>
        <v>ENTIDAD TERRITORIAL:</v>
      </c>
      <c r="Q251" s="139" t="str">
        <f>+$G$2</f>
        <v>Palmar del Rio</v>
      </c>
      <c r="R251" s="51"/>
      <c r="S251" s="51"/>
      <c r="T251" s="51"/>
      <c r="U251" s="51"/>
      <c r="V251" s="51"/>
      <c r="W251" s="51"/>
      <c r="X251" s="51"/>
      <c r="Y251" s="51"/>
      <c r="Z251" s="139" t="str">
        <f>+$E$2</f>
        <v>ENTIDAD TERRITORIAL:</v>
      </c>
      <c r="AA251" s="139" t="str">
        <f>+$G$2</f>
        <v>Palmar del Rio</v>
      </c>
      <c r="AB251" s="139"/>
      <c r="AC251" s="51"/>
      <c r="AD251" s="51"/>
      <c r="AE251" s="51"/>
      <c r="AF251" s="51"/>
      <c r="AG251" s="139" t="str">
        <f>+$E$2</f>
        <v>ENTIDAD TERRITORIAL:</v>
      </c>
      <c r="AH251" s="139" t="str">
        <f>+$G$2</f>
        <v>Palmar del Rio</v>
      </c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ID251" s="738"/>
      <c r="IE251" s="738"/>
      <c r="IF251" s="738"/>
      <c r="IG251" s="738"/>
      <c r="IH251" s="738"/>
      <c r="II251" s="738"/>
      <c r="IJ251" s="738"/>
      <c r="IK251" s="738"/>
      <c r="IL251" s="738"/>
      <c r="IM251" s="738"/>
      <c r="IN251" s="738"/>
      <c r="IO251" s="738"/>
      <c r="IP251" s="738"/>
      <c r="IQ251" s="738"/>
      <c r="IR251" s="738"/>
      <c r="IS251" s="738"/>
      <c r="IT251" s="738"/>
      <c r="IU251" s="738"/>
      <c r="IV251" s="738"/>
    </row>
    <row r="252" spans="1:256" ht="12.75">
      <c r="A252" s="671" t="str">
        <f>+A3</f>
        <v>OFICINA ASESORA DE PLANEACIÓN Y FINANZAS</v>
      </c>
      <c r="B252" s="51"/>
      <c r="C252" s="51"/>
      <c r="E252" s="51"/>
      <c r="F252" s="51"/>
      <c r="G252" s="51"/>
      <c r="H252" s="51"/>
      <c r="I252" s="51"/>
      <c r="J252" s="139" t="str">
        <f>+A253</f>
        <v>SALARIO DE LOS DOCENTES DECRETO 1278/2002</v>
      </c>
      <c r="K252" s="139"/>
      <c r="L252" s="51"/>
      <c r="M252" s="51"/>
      <c r="N252" s="51"/>
      <c r="O252" s="51"/>
      <c r="P252" s="139" t="s">
        <v>210</v>
      </c>
      <c r="Q252" s="139"/>
      <c r="R252" s="51"/>
      <c r="S252" s="51"/>
      <c r="T252" s="51"/>
      <c r="U252" s="51"/>
      <c r="V252" s="51"/>
      <c r="W252" s="51"/>
      <c r="X252" s="51"/>
      <c r="Y252" s="51"/>
      <c r="Z252" s="139" t="s">
        <v>226</v>
      </c>
      <c r="AA252" s="139"/>
      <c r="AB252" s="139"/>
      <c r="AC252" s="51"/>
      <c r="AD252" s="51"/>
      <c r="AE252" s="51"/>
      <c r="AF252" s="51"/>
      <c r="AG252" s="139" t="s">
        <v>210</v>
      </c>
      <c r="AH252" s="139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ID252" s="738"/>
      <c r="IE252" s="738"/>
      <c r="IF252" s="738"/>
      <c r="IG252" s="738"/>
      <c r="IH252" s="738"/>
      <c r="II252" s="738"/>
      <c r="IJ252" s="738"/>
      <c r="IK252" s="738"/>
      <c r="IL252" s="738"/>
      <c r="IM252" s="738"/>
      <c r="IN252" s="738"/>
      <c r="IO252" s="738"/>
      <c r="IP252" s="738"/>
      <c r="IQ252" s="738"/>
      <c r="IR252" s="738"/>
      <c r="IS252" s="738"/>
      <c r="IT252" s="738"/>
      <c r="IU252" s="738"/>
      <c r="IV252" s="738"/>
    </row>
    <row r="253" spans="1:256" ht="12.75">
      <c r="A253" s="486" t="s">
        <v>210</v>
      </c>
      <c r="B253" s="51"/>
      <c r="C253" s="51"/>
      <c r="E253" s="51"/>
      <c r="F253" s="51"/>
      <c r="G253" s="51"/>
      <c r="H253" s="51"/>
      <c r="I253" s="51"/>
      <c r="J253" s="58" t="str">
        <f>+$A$5</f>
        <v>FINANCIADOS CON RECURSOS DEL Sistema General de Participaciones </v>
      </c>
      <c r="K253" s="51"/>
      <c r="L253" s="51"/>
      <c r="M253" s="53"/>
      <c r="N253" s="51"/>
      <c r="O253" s="51"/>
      <c r="P253" s="58" t="str">
        <f>+$A$5</f>
        <v>FINANCIADOS CON RECURSOS DEL Sistema General de Participaciones </v>
      </c>
      <c r="Q253" s="51"/>
      <c r="R253" s="51"/>
      <c r="S253" s="51"/>
      <c r="T253" s="51"/>
      <c r="U253" s="51"/>
      <c r="V253" s="51"/>
      <c r="W253" s="51"/>
      <c r="X253" s="53"/>
      <c r="Y253" s="53"/>
      <c r="Z253" s="58" t="str">
        <f>+$A$5</f>
        <v>FINANCIADOS CON RECURSOS DEL Sistema General de Participaciones </v>
      </c>
      <c r="AA253" s="51"/>
      <c r="AB253" s="51"/>
      <c r="AC253" s="53"/>
      <c r="AD253" s="53"/>
      <c r="AE253" s="53"/>
      <c r="AF253" s="53"/>
      <c r="AG253" s="58" t="str">
        <f>+$A$5</f>
        <v>FINANCIADOS CON RECURSOS DEL Sistema General de Participaciones </v>
      </c>
      <c r="AH253" s="51"/>
      <c r="AI253" s="51"/>
      <c r="AJ253" s="53"/>
      <c r="AK253" s="53"/>
      <c r="AL253" s="53"/>
      <c r="AM253" s="53"/>
      <c r="AN253" s="53"/>
      <c r="AO253" s="2"/>
      <c r="ID253" s="738"/>
      <c r="IE253" s="738"/>
      <c r="IF253" s="738"/>
      <c r="IG253" s="738"/>
      <c r="IH253" s="738"/>
      <c r="II253" s="738"/>
      <c r="IJ253" s="738"/>
      <c r="IK253" s="738"/>
      <c r="IL253" s="738"/>
      <c r="IM253" s="738"/>
      <c r="IN253" s="738"/>
      <c r="IO253" s="738"/>
      <c r="IP253" s="738"/>
      <c r="IQ253" s="738"/>
      <c r="IR253" s="738"/>
      <c r="IS253" s="738"/>
      <c r="IT253" s="738"/>
      <c r="IU253" s="738"/>
      <c r="IV253" s="738"/>
    </row>
    <row r="254" spans="1:256" ht="12.75">
      <c r="A254" s="58" t="str">
        <f>+$A$5</f>
        <v>FINANCIADOS CON RECURSOS DEL Sistema General de Participaciones 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2"/>
      <c r="ID254" s="738"/>
      <c r="IE254" s="738"/>
      <c r="IF254" s="738"/>
      <c r="IG254" s="738"/>
      <c r="IH254" s="738"/>
      <c r="II254" s="738"/>
      <c r="IJ254" s="738"/>
      <c r="IK254" s="738"/>
      <c r="IL254" s="738"/>
      <c r="IM254" s="738"/>
      <c r="IN254" s="738"/>
      <c r="IO254" s="738"/>
      <c r="IP254" s="738"/>
      <c r="IQ254" s="738"/>
      <c r="IR254" s="738"/>
      <c r="IS254" s="738"/>
      <c r="IT254" s="738"/>
      <c r="IU254" s="738"/>
      <c r="IV254" s="738"/>
    </row>
    <row r="255" spans="2:256" ht="13.5" thickBot="1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349"/>
      <c r="P255" s="349"/>
      <c r="Q255" s="349"/>
      <c r="R255" s="349"/>
      <c r="S255" s="349"/>
      <c r="T255" s="349"/>
      <c r="U255" s="349"/>
      <c r="V255" s="349"/>
      <c r="W255" s="349"/>
      <c r="X255" s="350"/>
      <c r="Y255" s="350"/>
      <c r="Z255" s="350">
        <v>0.35</v>
      </c>
      <c r="AA255" s="350"/>
      <c r="AB255" s="350">
        <v>0.3</v>
      </c>
      <c r="AC255" s="350"/>
      <c r="AD255" s="350"/>
      <c r="AE255" s="350"/>
      <c r="AF255" s="350">
        <v>0.25</v>
      </c>
      <c r="AG255" s="350"/>
      <c r="AH255" s="350">
        <v>0.2</v>
      </c>
      <c r="AI255" s="350"/>
      <c r="AJ255" s="350"/>
      <c r="AK255" s="350"/>
      <c r="AL255" s="350">
        <v>0.1</v>
      </c>
      <c r="AM255" s="350"/>
      <c r="AN255" s="487"/>
      <c r="AO255" s="2"/>
      <c r="ID255" s="738"/>
      <c r="IE255" s="738"/>
      <c r="IF255" s="738"/>
      <c r="IG255" s="738"/>
      <c r="IH255" s="738"/>
      <c r="II255" s="738"/>
      <c r="IJ255" s="738"/>
      <c r="IK255" s="738"/>
      <c r="IL255" s="738"/>
      <c r="IM255" s="738"/>
      <c r="IN255" s="738"/>
      <c r="IO255" s="738"/>
      <c r="IP255" s="738"/>
      <c r="IQ255" s="738"/>
      <c r="IR255" s="738"/>
      <c r="IS255" s="738"/>
      <c r="IT255" s="738"/>
      <c r="IU255" s="738"/>
      <c r="IV255" s="738"/>
    </row>
    <row r="256" spans="1:256" ht="142.5" thickBot="1">
      <c r="A256" s="468" t="s">
        <v>199</v>
      </c>
      <c r="B256" s="469" t="s">
        <v>141</v>
      </c>
      <c r="C256" s="470" t="s">
        <v>198</v>
      </c>
      <c r="D256" s="470" t="s">
        <v>192</v>
      </c>
      <c r="E256" s="470" t="s">
        <v>186</v>
      </c>
      <c r="F256" s="470" t="s">
        <v>187</v>
      </c>
      <c r="G256" s="470" t="s">
        <v>188</v>
      </c>
      <c r="H256" s="471" t="s">
        <v>87</v>
      </c>
      <c r="I256" s="470" t="s">
        <v>142</v>
      </c>
      <c r="J256" s="470" t="s">
        <v>91</v>
      </c>
      <c r="K256" s="470" t="s">
        <v>28</v>
      </c>
      <c r="L256" s="470" t="s">
        <v>92</v>
      </c>
      <c r="M256" s="470" t="s">
        <v>93</v>
      </c>
      <c r="N256" s="470" t="s">
        <v>143</v>
      </c>
      <c r="O256" s="470" t="s">
        <v>95</v>
      </c>
      <c r="P256" s="472" t="s">
        <v>144</v>
      </c>
      <c r="Q256" s="416" t="s">
        <v>145</v>
      </c>
      <c r="R256" s="416" t="s">
        <v>98</v>
      </c>
      <c r="S256" s="416" t="s">
        <v>183</v>
      </c>
      <c r="T256" s="472" t="s">
        <v>224</v>
      </c>
      <c r="U256" s="473" t="s">
        <v>405</v>
      </c>
      <c r="V256" s="725" t="s">
        <v>225</v>
      </c>
      <c r="W256" s="474" t="s">
        <v>182</v>
      </c>
      <c r="X256" s="417" t="s">
        <v>146</v>
      </c>
      <c r="Y256" s="735" t="s">
        <v>300</v>
      </c>
      <c r="Z256" s="418" t="s">
        <v>221</v>
      </c>
      <c r="AA256" s="419" t="s">
        <v>294</v>
      </c>
      <c r="AB256" s="418" t="s">
        <v>222</v>
      </c>
      <c r="AC256" s="419" t="s">
        <v>295</v>
      </c>
      <c r="AD256" s="418" t="s">
        <v>218</v>
      </c>
      <c r="AE256" s="419" t="s">
        <v>296</v>
      </c>
      <c r="AF256" s="418" t="s">
        <v>219</v>
      </c>
      <c r="AG256" s="419" t="s">
        <v>297</v>
      </c>
      <c r="AH256" s="418" t="s">
        <v>220</v>
      </c>
      <c r="AI256" s="419" t="s">
        <v>298</v>
      </c>
      <c r="AJ256" s="418" t="s">
        <v>211</v>
      </c>
      <c r="AK256" s="419" t="s">
        <v>299</v>
      </c>
      <c r="AL256" s="418" t="s">
        <v>223</v>
      </c>
      <c r="AM256" s="420" t="s">
        <v>301</v>
      </c>
      <c r="AN256" s="418" t="s">
        <v>157</v>
      </c>
      <c r="ID256" s="738"/>
      <c r="IE256" s="738"/>
      <c r="IF256" s="738"/>
      <c r="IG256" s="738"/>
      <c r="IH256" s="738"/>
      <c r="II256" s="738"/>
      <c r="IJ256" s="738"/>
      <c r="IK256" s="738"/>
      <c r="IL256" s="738"/>
      <c r="IM256" s="738"/>
      <c r="IN256" s="738"/>
      <c r="IO256" s="738"/>
      <c r="IP256" s="738"/>
      <c r="IQ256" s="738"/>
      <c r="IR256" s="738"/>
      <c r="IS256" s="738"/>
      <c r="IT256" s="738"/>
      <c r="IU256" s="738"/>
      <c r="IV256" s="738"/>
    </row>
    <row r="257" spans="1:256" ht="15.75" hidden="1">
      <c r="A257" s="421" t="s">
        <v>200</v>
      </c>
      <c r="B257" s="374"/>
      <c r="C257" s="422">
        <f aca="true" t="shared" si="235" ref="C257:C272">+IF($E$1=2004,IJ83,IF($E$1=2005,IK83,0))</f>
        <v>642954</v>
      </c>
      <c r="D257" s="422">
        <f>+B257*C257*$IL$4</f>
        <v>0</v>
      </c>
      <c r="E257" s="423">
        <f>+IF(B257&lt;AM257,"inconsist",AN257)</f>
        <v>0</v>
      </c>
      <c r="F257" s="424">
        <f>IF($E$1=2005,IF(C257&lt;=$IQ$6,$IQ$7,0),0)*B257*$IH$4</f>
        <v>0</v>
      </c>
      <c r="G257" s="424">
        <f>+IF($E$1=2005,IF(C257&lt;=$IR$5,$IQ$9,0),0)*B257*$IH$4</f>
        <v>0</v>
      </c>
      <c r="H257" s="424">
        <f>(+SUM(D257:G257))/$IQ$4</f>
        <v>0</v>
      </c>
      <c r="I257" s="424">
        <f>(SUM(D257:H257)/$IQ$4)</f>
        <v>0</v>
      </c>
      <c r="J257" s="427">
        <f>SUM(D257:I257)</f>
        <v>0</v>
      </c>
      <c r="K257" s="424">
        <f>(SUM(D257:H257))*$L$1</f>
        <v>0</v>
      </c>
      <c r="L257" s="424">
        <f>(SUM(D257:H257))*$M$1</f>
        <v>0</v>
      </c>
      <c r="M257" s="424">
        <f>(SUM(D257:H257))*$N$1</f>
        <v>0</v>
      </c>
      <c r="N257" s="424">
        <f>(SUM(D257:H257))*$O$1</f>
        <v>0</v>
      </c>
      <c r="O257" s="424">
        <f>(SUM(D257:H257))*$P$1</f>
        <v>0</v>
      </c>
      <c r="P257" s="425">
        <f>SUM(K257:O257)</f>
        <v>0</v>
      </c>
      <c r="Q257" s="428">
        <f>IF($E$1=2004,IF(C257&lt;=$IM$5,$IL$10,0),IF($E$1=2005,IF(C257&lt;=$IR$5,$IQ$10,0),0))*B257</f>
        <v>0</v>
      </c>
      <c r="R257" s="429">
        <f>SUM(D257:I257)*$S$1</f>
        <v>0</v>
      </c>
      <c r="S257" s="422">
        <f>+SUM(D257:E257)*$T$1</f>
        <v>0</v>
      </c>
      <c r="T257" s="430">
        <f>SUM(R257:S257)</f>
        <v>0</v>
      </c>
      <c r="U257" s="431">
        <f>+J257+P257+Q257+T257</f>
        <v>0</v>
      </c>
      <c r="V257" s="726">
        <f aca="true" t="shared" si="236" ref="V257:V268">IF($E$1=2004,(D257+E257)*$IO$75,IF($E$1=2005,(D257+E257)*$IO$76,IF($E$1=2006,(D257+E257)*$IO$77,IF($E$1=2007,(D257+E257)*$IO$78,IF($E$1=2008,(D257+E257)*$IO$79)))))</f>
        <v>0</v>
      </c>
      <c r="W257" s="422">
        <f>+T257+V257</f>
        <v>0</v>
      </c>
      <c r="X257" s="422">
        <f>+U257+V257</f>
        <v>0</v>
      </c>
      <c r="Y257" s="717"/>
      <c r="Z257" s="467">
        <f>+C257*Y257*$AC$1*$IQ$4</f>
        <v>0</v>
      </c>
      <c r="AA257" s="716"/>
      <c r="AB257" s="467">
        <f>+C257*AA257*$AD$1*$IQ$4</f>
        <v>0</v>
      </c>
      <c r="AC257" s="716"/>
      <c r="AD257" s="467">
        <f>+C257*AC257*$AD$1*$IQ$4</f>
        <v>0</v>
      </c>
      <c r="AE257" s="716"/>
      <c r="AF257" s="467">
        <f>+C257*AE257*$AF$1*$IQ$4</f>
        <v>0</v>
      </c>
      <c r="AG257" s="736"/>
      <c r="AH257" s="467">
        <f>+C257*AG257*$AH$1*$IQ$4</f>
        <v>0</v>
      </c>
      <c r="AI257" s="716"/>
      <c r="AJ257" s="467">
        <f>+C257*AI257*$AH$1*$IQ$4</f>
        <v>0</v>
      </c>
      <c r="AK257" s="716"/>
      <c r="AL257" s="467">
        <f>+C257*AK257*$AJ$1*$IQ$4</f>
        <v>0</v>
      </c>
      <c r="AM257" s="432">
        <f>+Y257+AA257+AC257+AE257+AG257+AI257+AK257</f>
        <v>0</v>
      </c>
      <c r="AN257" s="432">
        <f>+Z257+AB257+AD257+AF257+AH257+AJ257+AL257</f>
        <v>0</v>
      </c>
      <c r="ID257" s="738"/>
      <c r="IE257" s="738"/>
      <c r="IF257" s="738"/>
      <c r="IG257" s="738"/>
      <c r="IH257" s="738"/>
      <c r="II257" s="738"/>
      <c r="IJ257" s="738"/>
      <c r="IK257" s="738"/>
      <c r="IL257" s="738"/>
      <c r="IM257" s="738"/>
      <c r="IN257" s="738"/>
      <c r="IO257" s="738"/>
      <c r="IP257" s="738"/>
      <c r="IQ257" s="738"/>
      <c r="IR257" s="738"/>
      <c r="IS257" s="738"/>
      <c r="IT257" s="738"/>
      <c r="IU257" s="738"/>
      <c r="IV257" s="738"/>
    </row>
    <row r="258" spans="1:256" ht="15.75" hidden="1">
      <c r="A258" s="421" t="s">
        <v>201</v>
      </c>
      <c r="B258" s="374"/>
      <c r="C258" s="422">
        <f t="shared" si="235"/>
        <v>874901</v>
      </c>
      <c r="D258" s="422">
        <f>+B258*C258*$IL$4</f>
        <v>0</v>
      </c>
      <c r="E258" s="423">
        <f aca="true" t="shared" si="237" ref="E258:E268">+IF(B258&lt;AM258,"inconsist",AN258)</f>
        <v>0</v>
      </c>
      <c r="F258" s="424">
        <f aca="true" t="shared" si="238" ref="F258:F268">IF($E$1=2005,IF(C258&lt;=$IQ$6,$IQ$7,0),0)*B258*$IH$4</f>
        <v>0</v>
      </c>
      <c r="G258" s="424">
        <f aca="true" t="shared" si="239" ref="G258:G268">+IF($E$1=2005,IF(C258&lt;=$IR$5,$IQ$9,0),0)*B258*$IH$4</f>
        <v>0</v>
      </c>
      <c r="H258" s="424">
        <f aca="true" t="shared" si="240" ref="H258:H268">(+SUM(D258:G258))/$IQ$4</f>
        <v>0</v>
      </c>
      <c r="I258" s="424">
        <f aca="true" t="shared" si="241" ref="I258:I268">(SUM(D258:H258)/$IQ$4)</f>
        <v>0</v>
      </c>
      <c r="J258" s="427">
        <f aca="true" t="shared" si="242" ref="J258:J268">SUM(D258:I258)</f>
        <v>0</v>
      </c>
      <c r="K258" s="424">
        <f aca="true" t="shared" si="243" ref="K258:K268">(SUM(D258:H258))*$L$1</f>
        <v>0</v>
      </c>
      <c r="L258" s="424">
        <f aca="true" t="shared" si="244" ref="L258:L268">(SUM(D258:H258))*$M$1</f>
        <v>0</v>
      </c>
      <c r="M258" s="424">
        <f aca="true" t="shared" si="245" ref="M258:M268">(SUM(D258:H258))*$N$1</f>
        <v>0</v>
      </c>
      <c r="N258" s="424">
        <f aca="true" t="shared" si="246" ref="N258:N268">(SUM(D258:H258))*$O$1</f>
        <v>0</v>
      </c>
      <c r="O258" s="424">
        <f aca="true" t="shared" si="247" ref="O258:O268">(SUM(D258:H258))*$P$1</f>
        <v>0</v>
      </c>
      <c r="P258" s="425">
        <f aca="true" t="shared" si="248" ref="P258:P268">SUM(K258:O258)</f>
        <v>0</v>
      </c>
      <c r="Q258" s="428">
        <f aca="true" t="shared" si="249" ref="Q258:Q268">IF($E$1=2004,IF(C258&lt;=$IM$5,$IL$10,0),IF($E$1=2005,IF(C258&lt;=$IR$5,$IQ$10,0),0))*B258</f>
        <v>0</v>
      </c>
      <c r="R258" s="429">
        <f>SUM(D258:I258)*$S$1</f>
        <v>0</v>
      </c>
      <c r="S258" s="422">
        <f aca="true" t="shared" si="250" ref="S258:S268">+SUM(D258:E258)*$T$1</f>
        <v>0</v>
      </c>
      <c r="T258" s="430">
        <f aca="true" t="shared" si="251" ref="T258:T268">SUM(R258:S258)</f>
        <v>0</v>
      </c>
      <c r="U258" s="431">
        <f aca="true" t="shared" si="252" ref="U258:U268">+J258+P258+Q258+T258</f>
        <v>0</v>
      </c>
      <c r="V258" s="726">
        <f t="shared" si="236"/>
        <v>0</v>
      </c>
      <c r="W258" s="422">
        <f aca="true" t="shared" si="253" ref="W258:W268">+T258+V258</f>
        <v>0</v>
      </c>
      <c r="X258" s="422">
        <f aca="true" t="shared" si="254" ref="X258:X268">+U258+V258</f>
        <v>0</v>
      </c>
      <c r="Y258" s="717"/>
      <c r="Z258" s="426">
        <f>+C258*Y258*$AC$1*$IQ$4</f>
        <v>0</v>
      </c>
      <c r="AA258" s="716"/>
      <c r="AB258" s="426">
        <f>+C258*AA258*$AD$1*$IQ$4</f>
        <v>0</v>
      </c>
      <c r="AC258" s="716"/>
      <c r="AD258" s="426">
        <f>+C258*AC258*$AD$1*$IQ$4</f>
        <v>0</v>
      </c>
      <c r="AE258" s="716"/>
      <c r="AF258" s="426">
        <f>+C258*AE258*$AF$1*$IQ$4</f>
        <v>0</v>
      </c>
      <c r="AG258" s="715"/>
      <c r="AH258" s="426">
        <f>+C258*AG258*$AH$1*$IQ$4</f>
        <v>0</v>
      </c>
      <c r="AI258" s="716"/>
      <c r="AJ258" s="426">
        <f>+C258*AI258*$AH$1*$IQ$4</f>
        <v>0</v>
      </c>
      <c r="AK258" s="716"/>
      <c r="AL258" s="426">
        <f>+C258*AK258*$AJ$1*$IQ$4</f>
        <v>0</v>
      </c>
      <c r="AM258" s="432">
        <f aca="true" t="shared" si="255" ref="AM258:AM272">+Y258+AA258+AC258+AE258+AG258+AI258+AK258</f>
        <v>0</v>
      </c>
      <c r="AN258" s="432">
        <f aca="true" t="shared" si="256" ref="AN258:AN272">+Z258+AB258+AD258+AF258+AH258+AJ258+AL258</f>
        <v>0</v>
      </c>
      <c r="ID258" s="738"/>
      <c r="IE258" s="738"/>
      <c r="IF258" s="738"/>
      <c r="IG258" s="738"/>
      <c r="IH258" s="738"/>
      <c r="II258" s="738"/>
      <c r="IJ258" s="738"/>
      <c r="IK258" s="738"/>
      <c r="IL258" s="738"/>
      <c r="IM258" s="738"/>
      <c r="IN258" s="738"/>
      <c r="IO258" s="738"/>
      <c r="IP258" s="738"/>
      <c r="IQ258" s="738"/>
      <c r="IR258" s="738"/>
      <c r="IS258" s="738"/>
      <c r="IT258" s="738"/>
      <c r="IU258" s="738"/>
      <c r="IV258" s="738"/>
    </row>
    <row r="259" spans="1:256" ht="15.75" hidden="1">
      <c r="A259" s="421" t="s">
        <v>202</v>
      </c>
      <c r="B259" s="374"/>
      <c r="C259" s="422">
        <f t="shared" si="235"/>
        <v>1320347</v>
      </c>
      <c r="D259" s="422">
        <f aca="true" t="shared" si="257" ref="D259:D268">+B259*C259*$IL$4</f>
        <v>0</v>
      </c>
      <c r="E259" s="423">
        <f t="shared" si="237"/>
        <v>0</v>
      </c>
      <c r="F259" s="424">
        <f t="shared" si="238"/>
        <v>0</v>
      </c>
      <c r="G259" s="424">
        <f t="shared" si="239"/>
        <v>0</v>
      </c>
      <c r="H259" s="424">
        <f t="shared" si="240"/>
        <v>0</v>
      </c>
      <c r="I259" s="424">
        <f t="shared" si="241"/>
        <v>0</v>
      </c>
      <c r="J259" s="427">
        <f t="shared" si="242"/>
        <v>0</v>
      </c>
      <c r="K259" s="424">
        <f t="shared" si="243"/>
        <v>0</v>
      </c>
      <c r="L259" s="424">
        <f t="shared" si="244"/>
        <v>0</v>
      </c>
      <c r="M259" s="424">
        <f t="shared" si="245"/>
        <v>0</v>
      </c>
      <c r="N259" s="424">
        <f t="shared" si="246"/>
        <v>0</v>
      </c>
      <c r="O259" s="424">
        <f t="shared" si="247"/>
        <v>0</v>
      </c>
      <c r="P259" s="425">
        <f t="shared" si="248"/>
        <v>0</v>
      </c>
      <c r="Q259" s="428">
        <f t="shared" si="249"/>
        <v>0</v>
      </c>
      <c r="R259" s="429">
        <f aca="true" t="shared" si="258" ref="R259:R272">SUM(D259:I259)*$S$1</f>
        <v>0</v>
      </c>
      <c r="S259" s="422">
        <f t="shared" si="250"/>
        <v>0</v>
      </c>
      <c r="T259" s="430">
        <f t="shared" si="251"/>
        <v>0</v>
      </c>
      <c r="U259" s="431">
        <f t="shared" si="252"/>
        <v>0</v>
      </c>
      <c r="V259" s="726">
        <f t="shared" si="236"/>
        <v>0</v>
      </c>
      <c r="W259" s="422">
        <f t="shared" si="253"/>
        <v>0</v>
      </c>
      <c r="X259" s="422">
        <f t="shared" si="254"/>
        <v>0</v>
      </c>
      <c r="Y259" s="717"/>
      <c r="Z259" s="426">
        <f aca="true" t="shared" si="259" ref="Z259:Z272">+C259*Y259*$AC$1*$IQ$4</f>
        <v>0</v>
      </c>
      <c r="AA259" s="716"/>
      <c r="AB259" s="426">
        <f aca="true" t="shared" si="260" ref="AB259:AB272">+C259*AA259*$AD$1*$IQ$4</f>
        <v>0</v>
      </c>
      <c r="AC259" s="716"/>
      <c r="AD259" s="426">
        <f aca="true" t="shared" si="261" ref="AD259:AD272">+C259*AC259*$AD$1*$IQ$4</f>
        <v>0</v>
      </c>
      <c r="AE259" s="716"/>
      <c r="AF259" s="426">
        <f aca="true" t="shared" si="262" ref="AF259:AF272">+C259*AE259*$AF$1*$IQ$4</f>
        <v>0</v>
      </c>
      <c r="AG259" s="715"/>
      <c r="AH259" s="426">
        <f aca="true" t="shared" si="263" ref="AH259:AH272">+C259*AG259*$AH$1*$IQ$4</f>
        <v>0</v>
      </c>
      <c r="AI259" s="716"/>
      <c r="AJ259" s="426">
        <f aca="true" t="shared" si="264" ref="AJ259:AJ272">+C259*AI259*$AH$1*$IQ$4</f>
        <v>0</v>
      </c>
      <c r="AK259" s="716"/>
      <c r="AL259" s="426">
        <f aca="true" t="shared" si="265" ref="AL259:AL272">+C259*AK259*$AJ$1*$IQ$4</f>
        <v>0</v>
      </c>
      <c r="AM259" s="432">
        <f t="shared" si="255"/>
        <v>0</v>
      </c>
      <c r="AN259" s="432">
        <f t="shared" si="256"/>
        <v>0</v>
      </c>
      <c r="ID259" s="738"/>
      <c r="IE259" s="738"/>
      <c r="IF259" s="738"/>
      <c r="IG259" s="738"/>
      <c r="IH259" s="738"/>
      <c r="II259" s="738"/>
      <c r="IJ259" s="738"/>
      <c r="IK259" s="738"/>
      <c r="IL259" s="738"/>
      <c r="IM259" s="738"/>
      <c r="IN259" s="738"/>
      <c r="IO259" s="738"/>
      <c r="IP259" s="738"/>
      <c r="IQ259" s="738"/>
      <c r="IR259" s="738"/>
      <c r="IS259" s="738"/>
      <c r="IT259" s="738"/>
      <c r="IU259" s="738"/>
      <c r="IV259" s="738"/>
    </row>
    <row r="260" spans="1:256" ht="15.75" hidden="1">
      <c r="A260" s="421" t="s">
        <v>203</v>
      </c>
      <c r="B260" s="374"/>
      <c r="C260" s="422">
        <f t="shared" si="235"/>
        <v>1516954</v>
      </c>
      <c r="D260" s="422">
        <f t="shared" si="257"/>
        <v>0</v>
      </c>
      <c r="E260" s="423">
        <f t="shared" si="237"/>
        <v>0</v>
      </c>
      <c r="F260" s="424">
        <f t="shared" si="238"/>
        <v>0</v>
      </c>
      <c r="G260" s="424">
        <f t="shared" si="239"/>
        <v>0</v>
      </c>
      <c r="H260" s="424">
        <f t="shared" si="240"/>
        <v>0</v>
      </c>
      <c r="I260" s="424">
        <f t="shared" si="241"/>
        <v>0</v>
      </c>
      <c r="J260" s="427">
        <f t="shared" si="242"/>
        <v>0</v>
      </c>
      <c r="K260" s="424">
        <f t="shared" si="243"/>
        <v>0</v>
      </c>
      <c r="L260" s="424">
        <f t="shared" si="244"/>
        <v>0</v>
      </c>
      <c r="M260" s="424">
        <f t="shared" si="245"/>
        <v>0</v>
      </c>
      <c r="N260" s="424">
        <f t="shared" si="246"/>
        <v>0</v>
      </c>
      <c r="O260" s="424">
        <f t="shared" si="247"/>
        <v>0</v>
      </c>
      <c r="P260" s="425">
        <f t="shared" si="248"/>
        <v>0</v>
      </c>
      <c r="Q260" s="428">
        <f t="shared" si="249"/>
        <v>0</v>
      </c>
      <c r="R260" s="429">
        <f t="shared" si="258"/>
        <v>0</v>
      </c>
      <c r="S260" s="422">
        <f t="shared" si="250"/>
        <v>0</v>
      </c>
      <c r="T260" s="430">
        <f t="shared" si="251"/>
        <v>0</v>
      </c>
      <c r="U260" s="431">
        <f t="shared" si="252"/>
        <v>0</v>
      </c>
      <c r="V260" s="726">
        <f t="shared" si="236"/>
        <v>0</v>
      </c>
      <c r="W260" s="422">
        <f t="shared" si="253"/>
        <v>0</v>
      </c>
      <c r="X260" s="422">
        <f t="shared" si="254"/>
        <v>0</v>
      </c>
      <c r="Y260" s="717"/>
      <c r="Z260" s="426">
        <f t="shared" si="259"/>
        <v>0</v>
      </c>
      <c r="AA260" s="716"/>
      <c r="AB260" s="426">
        <f t="shared" si="260"/>
        <v>0</v>
      </c>
      <c r="AC260" s="716"/>
      <c r="AD260" s="426">
        <f t="shared" si="261"/>
        <v>0</v>
      </c>
      <c r="AE260" s="716"/>
      <c r="AF260" s="426">
        <f t="shared" si="262"/>
        <v>0</v>
      </c>
      <c r="AG260" s="715"/>
      <c r="AH260" s="426">
        <f t="shared" si="263"/>
        <v>0</v>
      </c>
      <c r="AI260" s="716"/>
      <c r="AJ260" s="426">
        <f t="shared" si="264"/>
        <v>0</v>
      </c>
      <c r="AK260" s="716"/>
      <c r="AL260" s="426">
        <f t="shared" si="265"/>
        <v>0</v>
      </c>
      <c r="AM260" s="432">
        <f t="shared" si="255"/>
        <v>0</v>
      </c>
      <c r="AN260" s="432">
        <f t="shared" si="256"/>
        <v>0</v>
      </c>
      <c r="ID260" s="738"/>
      <c r="IE260" s="738"/>
      <c r="IF260" s="738"/>
      <c r="IG260" s="738"/>
      <c r="IH260" s="738"/>
      <c r="II260" s="738"/>
      <c r="IJ260" s="738"/>
      <c r="IK260" s="738"/>
      <c r="IL260" s="738"/>
      <c r="IM260" s="738"/>
      <c r="IN260" s="738"/>
      <c r="IO260" s="738"/>
      <c r="IP260" s="738"/>
      <c r="IQ260" s="738"/>
      <c r="IR260" s="738"/>
      <c r="IS260" s="738"/>
      <c r="IT260" s="738"/>
      <c r="IU260" s="738"/>
      <c r="IV260" s="738"/>
    </row>
    <row r="261" spans="1:256" ht="16.5" thickBot="1">
      <c r="A261" s="421" t="s">
        <v>204</v>
      </c>
      <c r="B261" s="374"/>
      <c r="C261" s="422">
        <f t="shared" si="235"/>
        <v>809133</v>
      </c>
      <c r="D261" s="422">
        <f t="shared" si="257"/>
        <v>0</v>
      </c>
      <c r="E261" s="423">
        <f t="shared" si="237"/>
        <v>0</v>
      </c>
      <c r="F261" s="424">
        <f t="shared" si="238"/>
        <v>0</v>
      </c>
      <c r="G261" s="424">
        <f t="shared" si="239"/>
        <v>0</v>
      </c>
      <c r="H261" s="424">
        <f t="shared" si="240"/>
        <v>0</v>
      </c>
      <c r="I261" s="424">
        <f t="shared" si="241"/>
        <v>0</v>
      </c>
      <c r="J261" s="427">
        <f t="shared" si="242"/>
        <v>0</v>
      </c>
      <c r="K261" s="424">
        <f t="shared" si="243"/>
        <v>0</v>
      </c>
      <c r="L261" s="424">
        <f t="shared" si="244"/>
        <v>0</v>
      </c>
      <c r="M261" s="424">
        <f t="shared" si="245"/>
        <v>0</v>
      </c>
      <c r="N261" s="424">
        <f t="shared" si="246"/>
        <v>0</v>
      </c>
      <c r="O261" s="424">
        <f t="shared" si="247"/>
        <v>0</v>
      </c>
      <c r="P261" s="425">
        <f t="shared" si="248"/>
        <v>0</v>
      </c>
      <c r="Q261" s="428">
        <f t="shared" si="249"/>
        <v>0</v>
      </c>
      <c r="R261" s="429">
        <f t="shared" si="258"/>
        <v>0</v>
      </c>
      <c r="S261" s="422">
        <f t="shared" si="250"/>
        <v>0</v>
      </c>
      <c r="T261" s="430">
        <f t="shared" si="251"/>
        <v>0</v>
      </c>
      <c r="U261" s="431">
        <f t="shared" si="252"/>
        <v>0</v>
      </c>
      <c r="V261" s="726">
        <f t="shared" si="236"/>
        <v>0</v>
      </c>
      <c r="W261" s="422">
        <f t="shared" si="253"/>
        <v>0</v>
      </c>
      <c r="X261" s="422">
        <f t="shared" si="254"/>
        <v>0</v>
      </c>
      <c r="Y261" s="806"/>
      <c r="Z261" s="426">
        <f t="shared" si="259"/>
        <v>0</v>
      </c>
      <c r="AA261" s="807"/>
      <c r="AB261" s="426">
        <f t="shared" si="260"/>
        <v>0</v>
      </c>
      <c r="AC261" s="807"/>
      <c r="AD261" s="426">
        <f t="shared" si="261"/>
        <v>0</v>
      </c>
      <c r="AE261" s="488"/>
      <c r="AF261" s="426">
        <f t="shared" si="262"/>
        <v>0</v>
      </c>
      <c r="AG261" s="242"/>
      <c r="AH261" s="426">
        <f t="shared" si="263"/>
        <v>0</v>
      </c>
      <c r="AI261" s="488"/>
      <c r="AJ261" s="426">
        <f t="shared" si="264"/>
        <v>0</v>
      </c>
      <c r="AK261" s="488"/>
      <c r="AL261" s="426">
        <f t="shared" si="265"/>
        <v>0</v>
      </c>
      <c r="AM261" s="432">
        <f t="shared" si="255"/>
        <v>0</v>
      </c>
      <c r="AN261" s="432">
        <f t="shared" si="256"/>
        <v>0</v>
      </c>
      <c r="ID261" s="738"/>
      <c r="IE261" s="738"/>
      <c r="IF261" s="738"/>
      <c r="IG261" s="738"/>
      <c r="IH261" s="738"/>
      <c r="II261" s="738"/>
      <c r="IJ261" s="738"/>
      <c r="IK261" s="738"/>
      <c r="IL261" s="738"/>
      <c r="IM261" s="738"/>
      <c r="IN261" s="738"/>
      <c r="IO261" s="738"/>
      <c r="IP261" s="738"/>
      <c r="IQ261" s="738"/>
      <c r="IR261" s="738"/>
      <c r="IS261" s="738"/>
      <c r="IT261" s="738"/>
      <c r="IU261" s="738"/>
      <c r="IV261" s="738"/>
    </row>
    <row r="262" spans="1:256" ht="15.75" hidden="1">
      <c r="A262" s="421" t="s">
        <v>205</v>
      </c>
      <c r="B262" s="374"/>
      <c r="C262" s="422">
        <f t="shared" si="235"/>
        <v>1225702</v>
      </c>
      <c r="D262" s="422">
        <f t="shared" si="257"/>
        <v>0</v>
      </c>
      <c r="E262" s="423">
        <f t="shared" si="237"/>
        <v>0</v>
      </c>
      <c r="F262" s="424">
        <f t="shared" si="238"/>
        <v>0</v>
      </c>
      <c r="G262" s="424">
        <f t="shared" si="239"/>
        <v>0</v>
      </c>
      <c r="H262" s="424">
        <f t="shared" si="240"/>
        <v>0</v>
      </c>
      <c r="I262" s="424">
        <f t="shared" si="241"/>
        <v>0</v>
      </c>
      <c r="J262" s="427">
        <f t="shared" si="242"/>
        <v>0</v>
      </c>
      <c r="K262" s="424">
        <f t="shared" si="243"/>
        <v>0</v>
      </c>
      <c r="L262" s="424">
        <f t="shared" si="244"/>
        <v>0</v>
      </c>
      <c r="M262" s="424">
        <f t="shared" si="245"/>
        <v>0</v>
      </c>
      <c r="N262" s="424">
        <f t="shared" si="246"/>
        <v>0</v>
      </c>
      <c r="O262" s="424">
        <f t="shared" si="247"/>
        <v>0</v>
      </c>
      <c r="P262" s="425">
        <f t="shared" si="248"/>
        <v>0</v>
      </c>
      <c r="Q262" s="428">
        <f t="shared" si="249"/>
        <v>0</v>
      </c>
      <c r="R262" s="429">
        <f t="shared" si="258"/>
        <v>0</v>
      </c>
      <c r="S262" s="422">
        <f t="shared" si="250"/>
        <v>0</v>
      </c>
      <c r="T262" s="430">
        <f t="shared" si="251"/>
        <v>0</v>
      </c>
      <c r="U262" s="431">
        <f t="shared" si="252"/>
        <v>0</v>
      </c>
      <c r="V262" s="726">
        <f t="shared" si="236"/>
        <v>0</v>
      </c>
      <c r="W262" s="422">
        <f t="shared" si="253"/>
        <v>0</v>
      </c>
      <c r="X262" s="422">
        <f t="shared" si="254"/>
        <v>0</v>
      </c>
      <c r="Y262" s="717"/>
      <c r="Z262" s="426">
        <f t="shared" si="259"/>
        <v>0</v>
      </c>
      <c r="AA262" s="716"/>
      <c r="AB262" s="426">
        <f t="shared" si="260"/>
        <v>0</v>
      </c>
      <c r="AC262" s="716"/>
      <c r="AD262" s="426">
        <f t="shared" si="261"/>
        <v>0</v>
      </c>
      <c r="AE262" s="716"/>
      <c r="AF262" s="426">
        <f t="shared" si="262"/>
        <v>0</v>
      </c>
      <c r="AG262" s="715"/>
      <c r="AH262" s="426">
        <f t="shared" si="263"/>
        <v>0</v>
      </c>
      <c r="AI262" s="716"/>
      <c r="AJ262" s="426">
        <f t="shared" si="264"/>
        <v>0</v>
      </c>
      <c r="AK262" s="716"/>
      <c r="AL262" s="426">
        <f t="shared" si="265"/>
        <v>0</v>
      </c>
      <c r="AM262" s="432">
        <f t="shared" si="255"/>
        <v>0</v>
      </c>
      <c r="AN262" s="432">
        <f t="shared" si="256"/>
        <v>0</v>
      </c>
      <c r="ID262" s="738"/>
      <c r="IE262" s="738"/>
      <c r="IF262" s="738"/>
      <c r="IG262" s="738"/>
      <c r="IH262" s="738"/>
      <c r="II262" s="738"/>
      <c r="IJ262" s="738"/>
      <c r="IK262" s="738"/>
      <c r="IL262" s="738"/>
      <c r="IM262" s="738"/>
      <c r="IN262" s="738"/>
      <c r="IO262" s="738"/>
      <c r="IP262" s="738"/>
      <c r="IQ262" s="738"/>
      <c r="IR262" s="738"/>
      <c r="IS262" s="738"/>
      <c r="IT262" s="738"/>
      <c r="IU262" s="738"/>
      <c r="IV262" s="738"/>
    </row>
    <row r="263" spans="1:256" ht="15.75" hidden="1">
      <c r="A263" s="421" t="s">
        <v>206</v>
      </c>
      <c r="B263" s="374"/>
      <c r="C263" s="422">
        <f t="shared" si="235"/>
        <v>1582156</v>
      </c>
      <c r="D263" s="422">
        <f t="shared" si="257"/>
        <v>0</v>
      </c>
      <c r="E263" s="423">
        <f t="shared" si="237"/>
        <v>0</v>
      </c>
      <c r="F263" s="424">
        <f t="shared" si="238"/>
        <v>0</v>
      </c>
      <c r="G263" s="424">
        <f t="shared" si="239"/>
        <v>0</v>
      </c>
      <c r="H263" s="424">
        <f t="shared" si="240"/>
        <v>0</v>
      </c>
      <c r="I263" s="424">
        <f t="shared" si="241"/>
        <v>0</v>
      </c>
      <c r="J263" s="427">
        <f t="shared" si="242"/>
        <v>0</v>
      </c>
      <c r="K263" s="424">
        <f t="shared" si="243"/>
        <v>0</v>
      </c>
      <c r="L263" s="424">
        <f t="shared" si="244"/>
        <v>0</v>
      </c>
      <c r="M263" s="424">
        <f t="shared" si="245"/>
        <v>0</v>
      </c>
      <c r="N263" s="424">
        <f t="shared" si="246"/>
        <v>0</v>
      </c>
      <c r="O263" s="424">
        <f t="shared" si="247"/>
        <v>0</v>
      </c>
      <c r="P263" s="425">
        <f t="shared" si="248"/>
        <v>0</v>
      </c>
      <c r="Q263" s="428">
        <f t="shared" si="249"/>
        <v>0</v>
      </c>
      <c r="R263" s="429">
        <f t="shared" si="258"/>
        <v>0</v>
      </c>
      <c r="S263" s="422">
        <f t="shared" si="250"/>
        <v>0</v>
      </c>
      <c r="T263" s="430">
        <f t="shared" si="251"/>
        <v>0</v>
      </c>
      <c r="U263" s="431">
        <f t="shared" si="252"/>
        <v>0</v>
      </c>
      <c r="V263" s="726">
        <f t="shared" si="236"/>
        <v>0</v>
      </c>
      <c r="W263" s="422">
        <f t="shared" si="253"/>
        <v>0</v>
      </c>
      <c r="X263" s="422">
        <f t="shared" si="254"/>
        <v>0</v>
      </c>
      <c r="Y263" s="717"/>
      <c r="Z263" s="426">
        <f t="shared" si="259"/>
        <v>0</v>
      </c>
      <c r="AA263" s="716"/>
      <c r="AB263" s="426">
        <f t="shared" si="260"/>
        <v>0</v>
      </c>
      <c r="AC263" s="716"/>
      <c r="AD263" s="426">
        <f t="shared" si="261"/>
        <v>0</v>
      </c>
      <c r="AE263" s="716"/>
      <c r="AF263" s="426">
        <f t="shared" si="262"/>
        <v>0</v>
      </c>
      <c r="AG263" s="715"/>
      <c r="AH263" s="426">
        <f t="shared" si="263"/>
        <v>0</v>
      </c>
      <c r="AI263" s="716"/>
      <c r="AJ263" s="426">
        <f t="shared" si="264"/>
        <v>0</v>
      </c>
      <c r="AK263" s="716"/>
      <c r="AL263" s="426">
        <f t="shared" si="265"/>
        <v>0</v>
      </c>
      <c r="AM263" s="432">
        <f t="shared" si="255"/>
        <v>0</v>
      </c>
      <c r="AN263" s="432">
        <f t="shared" si="256"/>
        <v>0</v>
      </c>
      <c r="ID263" s="738"/>
      <c r="IE263" s="738"/>
      <c r="IF263" s="738"/>
      <c r="IG263" s="738"/>
      <c r="IH263" s="738"/>
      <c r="II263" s="738"/>
      <c r="IJ263" s="738"/>
      <c r="IK263" s="738"/>
      <c r="IL263" s="738"/>
      <c r="IM263" s="738"/>
      <c r="IN263" s="738"/>
      <c r="IO263" s="738"/>
      <c r="IP263" s="738"/>
      <c r="IQ263" s="738"/>
      <c r="IR263" s="738"/>
      <c r="IS263" s="738"/>
      <c r="IT263" s="738"/>
      <c r="IU263" s="738"/>
      <c r="IV263" s="738"/>
    </row>
    <row r="264" spans="1:256" ht="15.75" hidden="1">
      <c r="A264" s="421" t="s">
        <v>207</v>
      </c>
      <c r="B264" s="374"/>
      <c r="C264" s="422">
        <f t="shared" si="235"/>
        <v>1707752</v>
      </c>
      <c r="D264" s="422">
        <f t="shared" si="257"/>
        <v>0</v>
      </c>
      <c r="E264" s="423">
        <f t="shared" si="237"/>
        <v>0</v>
      </c>
      <c r="F264" s="424">
        <f t="shared" si="238"/>
        <v>0</v>
      </c>
      <c r="G264" s="424">
        <f t="shared" si="239"/>
        <v>0</v>
      </c>
      <c r="H264" s="424">
        <f t="shared" si="240"/>
        <v>0</v>
      </c>
      <c r="I264" s="424">
        <f t="shared" si="241"/>
        <v>0</v>
      </c>
      <c r="J264" s="427">
        <f t="shared" si="242"/>
        <v>0</v>
      </c>
      <c r="K264" s="424">
        <f t="shared" si="243"/>
        <v>0</v>
      </c>
      <c r="L264" s="424">
        <f t="shared" si="244"/>
        <v>0</v>
      </c>
      <c r="M264" s="424">
        <f t="shared" si="245"/>
        <v>0</v>
      </c>
      <c r="N264" s="424">
        <f t="shared" si="246"/>
        <v>0</v>
      </c>
      <c r="O264" s="424">
        <f t="shared" si="247"/>
        <v>0</v>
      </c>
      <c r="P264" s="425">
        <f t="shared" si="248"/>
        <v>0</v>
      </c>
      <c r="Q264" s="428">
        <f t="shared" si="249"/>
        <v>0</v>
      </c>
      <c r="R264" s="429">
        <f t="shared" si="258"/>
        <v>0</v>
      </c>
      <c r="S264" s="422">
        <f t="shared" si="250"/>
        <v>0</v>
      </c>
      <c r="T264" s="430">
        <f t="shared" si="251"/>
        <v>0</v>
      </c>
      <c r="U264" s="431">
        <f t="shared" si="252"/>
        <v>0</v>
      </c>
      <c r="V264" s="726">
        <f t="shared" si="236"/>
        <v>0</v>
      </c>
      <c r="W264" s="422">
        <f t="shared" si="253"/>
        <v>0</v>
      </c>
      <c r="X264" s="422">
        <f t="shared" si="254"/>
        <v>0</v>
      </c>
      <c r="Y264" s="717"/>
      <c r="Z264" s="426">
        <f t="shared" si="259"/>
        <v>0</v>
      </c>
      <c r="AA264" s="716"/>
      <c r="AB264" s="426">
        <f t="shared" si="260"/>
        <v>0</v>
      </c>
      <c r="AC264" s="716"/>
      <c r="AD264" s="426">
        <f t="shared" si="261"/>
        <v>0</v>
      </c>
      <c r="AE264" s="716"/>
      <c r="AF264" s="426">
        <f t="shared" si="262"/>
        <v>0</v>
      </c>
      <c r="AG264" s="715"/>
      <c r="AH264" s="426">
        <f t="shared" si="263"/>
        <v>0</v>
      </c>
      <c r="AI264" s="716"/>
      <c r="AJ264" s="426">
        <f t="shared" si="264"/>
        <v>0</v>
      </c>
      <c r="AK264" s="716"/>
      <c r="AL264" s="426">
        <f t="shared" si="265"/>
        <v>0</v>
      </c>
      <c r="AM264" s="432">
        <f t="shared" si="255"/>
        <v>0</v>
      </c>
      <c r="AN264" s="432">
        <f t="shared" si="256"/>
        <v>0</v>
      </c>
      <c r="ID264" s="738"/>
      <c r="IE264" s="738"/>
      <c r="IF264" s="738"/>
      <c r="IG264" s="738"/>
      <c r="IH264" s="738"/>
      <c r="II264" s="738"/>
      <c r="IJ264" s="738"/>
      <c r="IK264" s="738"/>
      <c r="IL264" s="738"/>
      <c r="IM264" s="738"/>
      <c r="IN264" s="738"/>
      <c r="IO264" s="738"/>
      <c r="IP264" s="738"/>
      <c r="IQ264" s="738"/>
      <c r="IR264" s="738"/>
      <c r="IS264" s="738"/>
      <c r="IT264" s="738"/>
      <c r="IU264" s="738"/>
      <c r="IV264" s="738"/>
    </row>
    <row r="265" spans="1:256" ht="15.75" hidden="1">
      <c r="A265" s="421" t="s">
        <v>309</v>
      </c>
      <c r="B265" s="374"/>
      <c r="C265" s="422">
        <f t="shared" si="235"/>
        <v>1220963</v>
      </c>
      <c r="D265" s="422">
        <f t="shared" si="257"/>
        <v>0</v>
      </c>
      <c r="E265" s="423">
        <f t="shared" si="237"/>
        <v>0</v>
      </c>
      <c r="F265" s="424">
        <f t="shared" si="238"/>
        <v>0</v>
      </c>
      <c r="G265" s="424">
        <f t="shared" si="239"/>
        <v>0</v>
      </c>
      <c r="H265" s="424">
        <f t="shared" si="240"/>
        <v>0</v>
      </c>
      <c r="I265" s="424">
        <f t="shared" si="241"/>
        <v>0</v>
      </c>
      <c r="J265" s="427">
        <f t="shared" si="242"/>
        <v>0</v>
      </c>
      <c r="K265" s="424">
        <f t="shared" si="243"/>
        <v>0</v>
      </c>
      <c r="L265" s="424">
        <f t="shared" si="244"/>
        <v>0</v>
      </c>
      <c r="M265" s="424">
        <f t="shared" si="245"/>
        <v>0</v>
      </c>
      <c r="N265" s="424">
        <f t="shared" si="246"/>
        <v>0</v>
      </c>
      <c r="O265" s="424">
        <f t="shared" si="247"/>
        <v>0</v>
      </c>
      <c r="P265" s="425">
        <f t="shared" si="248"/>
        <v>0</v>
      </c>
      <c r="Q265" s="428">
        <f t="shared" si="249"/>
        <v>0</v>
      </c>
      <c r="R265" s="429">
        <f t="shared" si="258"/>
        <v>0</v>
      </c>
      <c r="S265" s="422">
        <f t="shared" si="250"/>
        <v>0</v>
      </c>
      <c r="T265" s="430">
        <f t="shared" si="251"/>
        <v>0</v>
      </c>
      <c r="U265" s="431">
        <f t="shared" si="252"/>
        <v>0</v>
      </c>
      <c r="V265" s="726">
        <f t="shared" si="236"/>
        <v>0</v>
      </c>
      <c r="W265" s="422">
        <f t="shared" si="253"/>
        <v>0</v>
      </c>
      <c r="X265" s="422">
        <f t="shared" si="254"/>
        <v>0</v>
      </c>
      <c r="Y265" s="717"/>
      <c r="Z265" s="426">
        <f t="shared" si="259"/>
        <v>0</v>
      </c>
      <c r="AA265" s="716"/>
      <c r="AB265" s="426">
        <f t="shared" si="260"/>
        <v>0</v>
      </c>
      <c r="AC265" s="716"/>
      <c r="AD265" s="426">
        <f t="shared" si="261"/>
        <v>0</v>
      </c>
      <c r="AE265" s="716"/>
      <c r="AF265" s="426">
        <f t="shared" si="262"/>
        <v>0</v>
      </c>
      <c r="AG265" s="715"/>
      <c r="AH265" s="426">
        <f t="shared" si="263"/>
        <v>0</v>
      </c>
      <c r="AI265" s="716"/>
      <c r="AJ265" s="426">
        <f t="shared" si="264"/>
        <v>0</v>
      </c>
      <c r="AK265" s="716"/>
      <c r="AL265" s="426">
        <f t="shared" si="265"/>
        <v>0</v>
      </c>
      <c r="AM265" s="432">
        <f t="shared" si="255"/>
        <v>0</v>
      </c>
      <c r="AN265" s="432">
        <f t="shared" si="256"/>
        <v>0</v>
      </c>
      <c r="ID265" s="738"/>
      <c r="IE265" s="738"/>
      <c r="IF265" s="738"/>
      <c r="IG265" s="738"/>
      <c r="IH265" s="738"/>
      <c r="II265" s="738"/>
      <c r="IJ265" s="738"/>
      <c r="IK265" s="738"/>
      <c r="IL265" s="738"/>
      <c r="IM265" s="738"/>
      <c r="IN265" s="738"/>
      <c r="IO265" s="738"/>
      <c r="IP265" s="738"/>
      <c r="IQ265" s="738"/>
      <c r="IR265" s="738"/>
      <c r="IS265" s="738"/>
      <c r="IT265" s="738"/>
      <c r="IU265" s="738"/>
      <c r="IV265" s="738"/>
    </row>
    <row r="266" spans="1:256" ht="15.75" hidden="1">
      <c r="A266" s="421" t="s">
        <v>310</v>
      </c>
      <c r="B266" s="374"/>
      <c r="C266" s="422">
        <f t="shared" si="235"/>
        <v>1484713</v>
      </c>
      <c r="D266" s="422">
        <f t="shared" si="257"/>
        <v>0</v>
      </c>
      <c r="E266" s="423">
        <f t="shared" si="237"/>
        <v>0</v>
      </c>
      <c r="F266" s="424">
        <f t="shared" si="238"/>
        <v>0</v>
      </c>
      <c r="G266" s="424">
        <f t="shared" si="239"/>
        <v>0</v>
      </c>
      <c r="H266" s="424">
        <f t="shared" si="240"/>
        <v>0</v>
      </c>
      <c r="I266" s="424">
        <f t="shared" si="241"/>
        <v>0</v>
      </c>
      <c r="J266" s="427">
        <f t="shared" si="242"/>
        <v>0</v>
      </c>
      <c r="K266" s="424">
        <f t="shared" si="243"/>
        <v>0</v>
      </c>
      <c r="L266" s="424">
        <f t="shared" si="244"/>
        <v>0</v>
      </c>
      <c r="M266" s="424">
        <f t="shared" si="245"/>
        <v>0</v>
      </c>
      <c r="N266" s="424">
        <f t="shared" si="246"/>
        <v>0</v>
      </c>
      <c r="O266" s="424">
        <f t="shared" si="247"/>
        <v>0</v>
      </c>
      <c r="P266" s="425">
        <f t="shared" si="248"/>
        <v>0</v>
      </c>
      <c r="Q266" s="428">
        <f t="shared" si="249"/>
        <v>0</v>
      </c>
      <c r="R266" s="429">
        <f t="shared" si="258"/>
        <v>0</v>
      </c>
      <c r="S266" s="422">
        <f t="shared" si="250"/>
        <v>0</v>
      </c>
      <c r="T266" s="430">
        <f t="shared" si="251"/>
        <v>0</v>
      </c>
      <c r="U266" s="431">
        <f t="shared" si="252"/>
        <v>0</v>
      </c>
      <c r="V266" s="726">
        <f t="shared" si="236"/>
        <v>0</v>
      </c>
      <c r="W266" s="422">
        <f t="shared" si="253"/>
        <v>0</v>
      </c>
      <c r="X266" s="422">
        <f t="shared" si="254"/>
        <v>0</v>
      </c>
      <c r="Y266" s="717"/>
      <c r="Z266" s="426">
        <f t="shared" si="259"/>
        <v>0</v>
      </c>
      <c r="AA266" s="716"/>
      <c r="AB266" s="426">
        <f t="shared" si="260"/>
        <v>0</v>
      </c>
      <c r="AC266" s="716"/>
      <c r="AD266" s="426">
        <f t="shared" si="261"/>
        <v>0</v>
      </c>
      <c r="AE266" s="716"/>
      <c r="AF266" s="426">
        <f t="shared" si="262"/>
        <v>0</v>
      </c>
      <c r="AG266" s="715"/>
      <c r="AH266" s="426">
        <f t="shared" si="263"/>
        <v>0</v>
      </c>
      <c r="AI266" s="716"/>
      <c r="AJ266" s="426">
        <f t="shared" si="264"/>
        <v>0</v>
      </c>
      <c r="AK266" s="716"/>
      <c r="AL266" s="426">
        <f t="shared" si="265"/>
        <v>0</v>
      </c>
      <c r="AM266" s="432">
        <f t="shared" si="255"/>
        <v>0</v>
      </c>
      <c r="AN266" s="432">
        <f t="shared" si="256"/>
        <v>0</v>
      </c>
      <c r="ID266" s="738"/>
      <c r="IE266" s="738"/>
      <c r="IF266" s="738"/>
      <c r="IG266" s="738"/>
      <c r="IH266" s="738"/>
      <c r="II266" s="738"/>
      <c r="IJ266" s="738"/>
      <c r="IK266" s="738"/>
      <c r="IL266" s="738"/>
      <c r="IM266" s="738"/>
      <c r="IN266" s="738"/>
      <c r="IO266" s="738"/>
      <c r="IP266" s="738"/>
      <c r="IQ266" s="738"/>
      <c r="IR266" s="738"/>
      <c r="IS266" s="738"/>
      <c r="IT266" s="738"/>
      <c r="IU266" s="738"/>
      <c r="IV266" s="738"/>
    </row>
    <row r="267" spans="1:256" ht="15.75" hidden="1">
      <c r="A267" s="421" t="s">
        <v>311</v>
      </c>
      <c r="B267" s="374"/>
      <c r="C267" s="422">
        <f t="shared" si="235"/>
        <v>1528098</v>
      </c>
      <c r="D267" s="422">
        <f t="shared" si="257"/>
        <v>0</v>
      </c>
      <c r="E267" s="423">
        <f t="shared" si="237"/>
        <v>0</v>
      </c>
      <c r="F267" s="424">
        <f t="shared" si="238"/>
        <v>0</v>
      </c>
      <c r="G267" s="424">
        <f t="shared" si="239"/>
        <v>0</v>
      </c>
      <c r="H267" s="424">
        <f t="shared" si="240"/>
        <v>0</v>
      </c>
      <c r="I267" s="424">
        <f t="shared" si="241"/>
        <v>0</v>
      </c>
      <c r="J267" s="427">
        <f t="shared" si="242"/>
        <v>0</v>
      </c>
      <c r="K267" s="424">
        <f t="shared" si="243"/>
        <v>0</v>
      </c>
      <c r="L267" s="424">
        <f t="shared" si="244"/>
        <v>0</v>
      </c>
      <c r="M267" s="424">
        <f t="shared" si="245"/>
        <v>0</v>
      </c>
      <c r="N267" s="424">
        <f t="shared" si="246"/>
        <v>0</v>
      </c>
      <c r="O267" s="424">
        <f t="shared" si="247"/>
        <v>0</v>
      </c>
      <c r="P267" s="425">
        <f t="shared" si="248"/>
        <v>0</v>
      </c>
      <c r="Q267" s="428">
        <f t="shared" si="249"/>
        <v>0</v>
      </c>
      <c r="R267" s="429">
        <f t="shared" si="258"/>
        <v>0</v>
      </c>
      <c r="S267" s="422">
        <f t="shared" si="250"/>
        <v>0</v>
      </c>
      <c r="T267" s="430">
        <f t="shared" si="251"/>
        <v>0</v>
      </c>
      <c r="U267" s="431">
        <f t="shared" si="252"/>
        <v>0</v>
      </c>
      <c r="V267" s="726">
        <f t="shared" si="236"/>
        <v>0</v>
      </c>
      <c r="W267" s="422">
        <f t="shared" si="253"/>
        <v>0</v>
      </c>
      <c r="X267" s="422">
        <f t="shared" si="254"/>
        <v>0</v>
      </c>
      <c r="Y267" s="717"/>
      <c r="Z267" s="426">
        <f t="shared" si="259"/>
        <v>0</v>
      </c>
      <c r="AA267" s="716"/>
      <c r="AB267" s="426">
        <f t="shared" si="260"/>
        <v>0</v>
      </c>
      <c r="AC267" s="716"/>
      <c r="AD267" s="426">
        <f t="shared" si="261"/>
        <v>0</v>
      </c>
      <c r="AE267" s="716"/>
      <c r="AF267" s="426">
        <f t="shared" si="262"/>
        <v>0</v>
      </c>
      <c r="AG267" s="715"/>
      <c r="AH267" s="426">
        <f t="shared" si="263"/>
        <v>0</v>
      </c>
      <c r="AI267" s="716"/>
      <c r="AJ267" s="426">
        <f t="shared" si="264"/>
        <v>0</v>
      </c>
      <c r="AK267" s="716"/>
      <c r="AL267" s="426">
        <f t="shared" si="265"/>
        <v>0</v>
      </c>
      <c r="AM267" s="432">
        <f t="shared" si="255"/>
        <v>0</v>
      </c>
      <c r="AN267" s="432">
        <f t="shared" si="256"/>
        <v>0</v>
      </c>
      <c r="ID267" s="738"/>
      <c r="IE267" s="738"/>
      <c r="IF267" s="738"/>
      <c r="IG267" s="738"/>
      <c r="IH267" s="738"/>
      <c r="II267" s="738"/>
      <c r="IJ267" s="738"/>
      <c r="IK267" s="738"/>
      <c r="IL267" s="738"/>
      <c r="IM267" s="738"/>
      <c r="IN267" s="738"/>
      <c r="IO267" s="738"/>
      <c r="IP267" s="738"/>
      <c r="IQ267" s="738"/>
      <c r="IR267" s="738"/>
      <c r="IS267" s="738"/>
      <c r="IT267" s="738"/>
      <c r="IU267" s="738"/>
      <c r="IV267" s="738"/>
    </row>
    <row r="268" spans="1:256" ht="15.75" hidden="1">
      <c r="A268" s="421" t="s">
        <v>312</v>
      </c>
      <c r="B268" s="374"/>
      <c r="C268" s="422">
        <f t="shared" si="235"/>
        <v>1858195</v>
      </c>
      <c r="D268" s="422">
        <f t="shared" si="257"/>
        <v>0</v>
      </c>
      <c r="E268" s="423">
        <f t="shared" si="237"/>
        <v>0</v>
      </c>
      <c r="F268" s="424">
        <f t="shared" si="238"/>
        <v>0</v>
      </c>
      <c r="G268" s="424">
        <f t="shared" si="239"/>
        <v>0</v>
      </c>
      <c r="H268" s="424">
        <f t="shared" si="240"/>
        <v>0</v>
      </c>
      <c r="I268" s="424">
        <f t="shared" si="241"/>
        <v>0</v>
      </c>
      <c r="J268" s="427">
        <f t="shared" si="242"/>
        <v>0</v>
      </c>
      <c r="K268" s="424">
        <f t="shared" si="243"/>
        <v>0</v>
      </c>
      <c r="L268" s="424">
        <f t="shared" si="244"/>
        <v>0</v>
      </c>
      <c r="M268" s="424">
        <f t="shared" si="245"/>
        <v>0</v>
      </c>
      <c r="N268" s="424">
        <f t="shared" si="246"/>
        <v>0</v>
      </c>
      <c r="O268" s="424">
        <f t="shared" si="247"/>
        <v>0</v>
      </c>
      <c r="P268" s="425">
        <f t="shared" si="248"/>
        <v>0</v>
      </c>
      <c r="Q268" s="428">
        <f t="shared" si="249"/>
        <v>0</v>
      </c>
      <c r="R268" s="429">
        <f t="shared" si="258"/>
        <v>0</v>
      </c>
      <c r="S268" s="422">
        <f t="shared" si="250"/>
        <v>0</v>
      </c>
      <c r="T268" s="430">
        <f t="shared" si="251"/>
        <v>0</v>
      </c>
      <c r="U268" s="431">
        <f t="shared" si="252"/>
        <v>0</v>
      </c>
      <c r="V268" s="726">
        <f t="shared" si="236"/>
        <v>0</v>
      </c>
      <c r="W268" s="422">
        <f t="shared" si="253"/>
        <v>0</v>
      </c>
      <c r="X268" s="422">
        <f t="shared" si="254"/>
        <v>0</v>
      </c>
      <c r="Y268" s="717"/>
      <c r="Z268" s="426">
        <f t="shared" si="259"/>
        <v>0</v>
      </c>
      <c r="AA268" s="716"/>
      <c r="AB268" s="426">
        <f t="shared" si="260"/>
        <v>0</v>
      </c>
      <c r="AC268" s="716"/>
      <c r="AD268" s="426">
        <f t="shared" si="261"/>
        <v>0</v>
      </c>
      <c r="AE268" s="716"/>
      <c r="AF268" s="426">
        <f t="shared" si="262"/>
        <v>0</v>
      </c>
      <c r="AG268" s="715"/>
      <c r="AH268" s="426">
        <f t="shared" si="263"/>
        <v>0</v>
      </c>
      <c r="AI268" s="716"/>
      <c r="AJ268" s="426">
        <f t="shared" si="264"/>
        <v>0</v>
      </c>
      <c r="AK268" s="716"/>
      <c r="AL268" s="426">
        <f t="shared" si="265"/>
        <v>0</v>
      </c>
      <c r="AM268" s="432">
        <f t="shared" si="255"/>
        <v>0</v>
      </c>
      <c r="AN268" s="432">
        <f t="shared" si="256"/>
        <v>0</v>
      </c>
      <c r="ID268" s="738"/>
      <c r="IE268" s="738"/>
      <c r="IF268" s="738"/>
      <c r="IG268" s="738"/>
      <c r="IH268" s="738"/>
      <c r="II268" s="738"/>
      <c r="IJ268" s="738"/>
      <c r="IK268" s="738"/>
      <c r="IL268" s="738"/>
      <c r="IM268" s="738"/>
      <c r="IN268" s="738"/>
      <c r="IO268" s="738"/>
      <c r="IP268" s="738"/>
      <c r="IQ268" s="738"/>
      <c r="IR268" s="738"/>
      <c r="IS268" s="738"/>
      <c r="IT268" s="738"/>
      <c r="IU268" s="738"/>
      <c r="IV268" s="738"/>
    </row>
    <row r="269" spans="1:256" ht="15.75" hidden="1">
      <c r="A269" s="421" t="s">
        <v>313</v>
      </c>
      <c r="B269" s="374"/>
      <c r="C269" s="422">
        <f t="shared" si="235"/>
        <v>1739376</v>
      </c>
      <c r="D269" s="422">
        <f>+B269*C269*$IL$4</f>
        <v>0</v>
      </c>
      <c r="E269" s="423">
        <f>+IF(B269&lt;AM269,"inconsist",AN269)</f>
        <v>0</v>
      </c>
      <c r="F269" s="424">
        <f>IF($E$1=2005,IF(C269&lt;=$IQ$6,$IQ$7,0),0)*B269*$IH$4</f>
        <v>0</v>
      </c>
      <c r="G269" s="424">
        <f>+IF($E$1=2005,IF(C269&lt;=$IR$5,$IQ$9,0),0)*B269*$IH$4</f>
        <v>0</v>
      </c>
      <c r="H269" s="424">
        <f>(+SUM(D269:G269))/$IQ$4</f>
        <v>0</v>
      </c>
      <c r="I269" s="424">
        <f>(SUM(D269:H269)/$IQ$4)</f>
        <v>0</v>
      </c>
      <c r="J269" s="427">
        <f>SUM(D269:I269)</f>
        <v>0</v>
      </c>
      <c r="K269" s="424">
        <f>(SUM(D269:H269))*$L$1</f>
        <v>0</v>
      </c>
      <c r="L269" s="424">
        <f>(SUM(D269:H269))*$M$1</f>
        <v>0</v>
      </c>
      <c r="M269" s="424">
        <f>(SUM(D269:H269))*$N$1</f>
        <v>0</v>
      </c>
      <c r="N269" s="424">
        <f>(SUM(D269:H269))*$O$1</f>
        <v>0</v>
      </c>
      <c r="O269" s="424">
        <f>(SUM(D269:H269))*$P$1</f>
        <v>0</v>
      </c>
      <c r="P269" s="425">
        <f>SUM(K269:O269)</f>
        <v>0</v>
      </c>
      <c r="Q269" s="428">
        <f>IF($E$1=2004,IF(C269&lt;=$IM$5,$IL$10,0),IF($E$1=2005,IF(C269&lt;=$IR$5,$IQ$10,0),0))*B269</f>
        <v>0</v>
      </c>
      <c r="R269" s="429">
        <f t="shared" si="258"/>
        <v>0</v>
      </c>
      <c r="S269" s="422">
        <f>+SUM(D269:E269)*$T$1</f>
        <v>0</v>
      </c>
      <c r="T269" s="430">
        <f>SUM(R269:S269)</f>
        <v>0</v>
      </c>
      <c r="U269" s="431">
        <f>+J269+P269+Q269+T269</f>
        <v>0</v>
      </c>
      <c r="V269" s="726">
        <f>IF($E$1=2004,(D269+E269)*$IO$75,IF($E$1=2005,(D269+E269)*$IO$76,IF($E$1=2006,(D269+E269)*$IO$77,IF($E$1=2007,(D269+E269)*$IO$78,IF($E$1=2008,(D269+E269)*$IO$79)))))</f>
        <v>0</v>
      </c>
      <c r="W269" s="422">
        <f>+T269+V269</f>
        <v>0</v>
      </c>
      <c r="X269" s="422">
        <f>+U269+V269</f>
        <v>0</v>
      </c>
      <c r="Y269" s="717"/>
      <c r="Z269" s="426">
        <f t="shared" si="259"/>
        <v>0</v>
      </c>
      <c r="AA269" s="716"/>
      <c r="AB269" s="426">
        <f t="shared" si="260"/>
        <v>0</v>
      </c>
      <c r="AC269" s="716"/>
      <c r="AD269" s="426">
        <f t="shared" si="261"/>
        <v>0</v>
      </c>
      <c r="AE269" s="716"/>
      <c r="AF269" s="426">
        <f t="shared" si="262"/>
        <v>0</v>
      </c>
      <c r="AG269" s="715"/>
      <c r="AH269" s="426">
        <f t="shared" si="263"/>
        <v>0</v>
      </c>
      <c r="AI269" s="716"/>
      <c r="AJ269" s="426">
        <f t="shared" si="264"/>
        <v>0</v>
      </c>
      <c r="AK269" s="716"/>
      <c r="AL269" s="426">
        <f t="shared" si="265"/>
        <v>0</v>
      </c>
      <c r="AM269" s="432">
        <f t="shared" si="255"/>
        <v>0</v>
      </c>
      <c r="AN269" s="432">
        <f t="shared" si="256"/>
        <v>0</v>
      </c>
      <c r="ID269" s="738"/>
      <c r="IE269" s="738"/>
      <c r="IF269" s="738"/>
      <c r="IG269" s="738"/>
      <c r="IH269" s="738"/>
      <c r="II269" s="738"/>
      <c r="IJ269" s="738"/>
      <c r="IK269" s="738"/>
      <c r="IL269" s="738"/>
      <c r="IM269" s="738"/>
      <c r="IN269" s="738"/>
      <c r="IO269" s="738"/>
      <c r="IP269" s="738"/>
      <c r="IQ269" s="738"/>
      <c r="IR269" s="738"/>
      <c r="IS269" s="738"/>
      <c r="IT269" s="738"/>
      <c r="IU269" s="738"/>
      <c r="IV269" s="738"/>
    </row>
    <row r="270" spans="1:256" ht="15.75" hidden="1">
      <c r="A270" s="421" t="s">
        <v>314</v>
      </c>
      <c r="B270" s="374"/>
      <c r="C270" s="422">
        <f t="shared" si="235"/>
        <v>2115113</v>
      </c>
      <c r="D270" s="422">
        <f>+B270*C270*$IL$4</f>
        <v>0</v>
      </c>
      <c r="E270" s="423">
        <f>+IF(B270&lt;AM270,"inconsist",AN270)</f>
        <v>0</v>
      </c>
      <c r="F270" s="424">
        <f>IF($E$1=2005,IF(C270&lt;=$IQ$6,$IQ$7,0),0)*B270*$IH$4</f>
        <v>0</v>
      </c>
      <c r="G270" s="424">
        <f>+IF($E$1=2005,IF(C270&lt;=$IR$5,$IQ$9,0),0)*B270*$IH$4</f>
        <v>0</v>
      </c>
      <c r="H270" s="424">
        <f>(+SUM(D270:G270))/$IQ$4</f>
        <v>0</v>
      </c>
      <c r="I270" s="424">
        <f>(SUM(D270:H270)/$IQ$4)</f>
        <v>0</v>
      </c>
      <c r="J270" s="427">
        <f>SUM(D270:I270)</f>
        <v>0</v>
      </c>
      <c r="K270" s="424">
        <f>(SUM(D270:H270))*$L$1</f>
        <v>0</v>
      </c>
      <c r="L270" s="424">
        <f>(SUM(D270:H270))*$M$1</f>
        <v>0</v>
      </c>
      <c r="M270" s="424">
        <f>(SUM(D270:H270))*$N$1</f>
        <v>0</v>
      </c>
      <c r="N270" s="424">
        <f>(SUM(D270:H270))*$O$1</f>
        <v>0</v>
      </c>
      <c r="O270" s="424">
        <f>(SUM(D270:H270))*$P$1</f>
        <v>0</v>
      </c>
      <c r="P270" s="425">
        <f>SUM(K270:O270)</f>
        <v>0</v>
      </c>
      <c r="Q270" s="428">
        <f>IF($E$1=2004,IF(C270&lt;=$IM$5,$IL$10,0),IF($E$1=2005,IF(C270&lt;=$IR$5,$IQ$10,0),0))*B270</f>
        <v>0</v>
      </c>
      <c r="R270" s="429">
        <f t="shared" si="258"/>
        <v>0</v>
      </c>
      <c r="S270" s="422">
        <f>+SUM(D270:E270)*$T$1</f>
        <v>0</v>
      </c>
      <c r="T270" s="430">
        <f>SUM(R270:S270)</f>
        <v>0</v>
      </c>
      <c r="U270" s="431">
        <f>+J270+P270+Q270+T270</f>
        <v>0</v>
      </c>
      <c r="V270" s="726">
        <f>IF($E$1=2004,(D270+E270)*$IO$75,IF($E$1=2005,(D270+E270)*$IO$76,IF($E$1=2006,(D270+E270)*$IO$77,IF($E$1=2007,(D270+E270)*$IO$78,IF($E$1=2008,(D270+E270)*$IO$79)))))</f>
        <v>0</v>
      </c>
      <c r="W270" s="422">
        <f>+T270+V270</f>
        <v>0</v>
      </c>
      <c r="X270" s="422">
        <f>+U270+V270</f>
        <v>0</v>
      </c>
      <c r="Y270" s="717"/>
      <c r="Z270" s="426">
        <f t="shared" si="259"/>
        <v>0</v>
      </c>
      <c r="AA270" s="716"/>
      <c r="AB270" s="426">
        <f t="shared" si="260"/>
        <v>0</v>
      </c>
      <c r="AC270" s="716"/>
      <c r="AD270" s="426">
        <f t="shared" si="261"/>
        <v>0</v>
      </c>
      <c r="AE270" s="716"/>
      <c r="AF270" s="426">
        <f t="shared" si="262"/>
        <v>0</v>
      </c>
      <c r="AG270" s="715"/>
      <c r="AH270" s="426">
        <f t="shared" si="263"/>
        <v>0</v>
      </c>
      <c r="AI270" s="716"/>
      <c r="AJ270" s="426">
        <f t="shared" si="264"/>
        <v>0</v>
      </c>
      <c r="AK270" s="716"/>
      <c r="AL270" s="426">
        <f t="shared" si="265"/>
        <v>0</v>
      </c>
      <c r="AM270" s="432">
        <f t="shared" si="255"/>
        <v>0</v>
      </c>
      <c r="AN270" s="432">
        <f t="shared" si="256"/>
        <v>0</v>
      </c>
      <c r="ID270" s="738"/>
      <c r="IE270" s="738"/>
      <c r="IF270" s="738"/>
      <c r="IG270" s="738"/>
      <c r="IH270" s="738"/>
      <c r="II270" s="738"/>
      <c r="IJ270" s="738"/>
      <c r="IK270" s="738"/>
      <c r="IL270" s="738"/>
      <c r="IM270" s="738"/>
      <c r="IN270" s="738"/>
      <c r="IO270" s="738"/>
      <c r="IP270" s="738"/>
      <c r="IQ270" s="738"/>
      <c r="IR270" s="738"/>
      <c r="IS270" s="738"/>
      <c r="IT270" s="738"/>
      <c r="IU270" s="738"/>
      <c r="IV270" s="738"/>
    </row>
    <row r="271" spans="1:256" ht="15.75" hidden="1">
      <c r="A271" s="421" t="s">
        <v>315</v>
      </c>
      <c r="B271" s="374"/>
      <c r="C271" s="422">
        <f t="shared" si="235"/>
        <v>1846006</v>
      </c>
      <c r="D271" s="422">
        <f>+B271*C271*$IL$4</f>
        <v>0</v>
      </c>
      <c r="E271" s="423">
        <f>+IF(B271&lt;AM271,"inconsist",AN271)</f>
        <v>0</v>
      </c>
      <c r="F271" s="424">
        <f>IF($E$1=2005,IF(C271&lt;=$IQ$6,$IQ$7,0),0)*B271*$IH$4</f>
        <v>0</v>
      </c>
      <c r="G271" s="424">
        <f>+IF($E$1=2005,IF(C271&lt;=$IR$5,$IQ$9,0),0)*B271*$IH$4</f>
        <v>0</v>
      </c>
      <c r="H271" s="424">
        <f>(+SUM(D271:G271))/$IQ$4</f>
        <v>0</v>
      </c>
      <c r="I271" s="424">
        <f>(SUM(D271:H271)/$IQ$4)</f>
        <v>0</v>
      </c>
      <c r="J271" s="427">
        <f>SUM(D271:I271)</f>
        <v>0</v>
      </c>
      <c r="K271" s="424">
        <f>(SUM(D271:H271))*$L$1</f>
        <v>0</v>
      </c>
      <c r="L271" s="424">
        <f>(SUM(D271:H271))*$M$1</f>
        <v>0</v>
      </c>
      <c r="M271" s="424">
        <f>(SUM(D271:H271))*$N$1</f>
        <v>0</v>
      </c>
      <c r="N271" s="424">
        <f>(SUM(D271:H271))*$O$1</f>
        <v>0</v>
      </c>
      <c r="O271" s="424">
        <f>(SUM(D271:H271))*$P$1</f>
        <v>0</v>
      </c>
      <c r="P271" s="425">
        <f>SUM(K271:O271)</f>
        <v>0</v>
      </c>
      <c r="Q271" s="428">
        <f>IF($E$1=2004,IF(C271&lt;=$IM$5,$IL$10,0),IF($E$1=2005,IF(C271&lt;=$IR$5,$IQ$10,0),0))*B271</f>
        <v>0</v>
      </c>
      <c r="R271" s="429">
        <f t="shared" si="258"/>
        <v>0</v>
      </c>
      <c r="S271" s="422">
        <f>+SUM(D271:E271)*$T$1</f>
        <v>0</v>
      </c>
      <c r="T271" s="430">
        <f>SUM(R271:S271)</f>
        <v>0</v>
      </c>
      <c r="U271" s="431">
        <f>+J271+P271+Q271+T271</f>
        <v>0</v>
      </c>
      <c r="V271" s="726">
        <f>IF($E$1=2004,(D271+E271)*$IO$75,IF($E$1=2005,(D271+E271)*$IO$76,IF($E$1=2006,(D271+E271)*$IO$77,IF($E$1=2007,(D271+E271)*$IO$78,IF($E$1=2008,(D271+E271)*$IO$79)))))</f>
        <v>0</v>
      </c>
      <c r="W271" s="422">
        <f>+T271+V271</f>
        <v>0</v>
      </c>
      <c r="X271" s="422">
        <f>+U271+V271</f>
        <v>0</v>
      </c>
      <c r="Y271" s="717"/>
      <c r="Z271" s="426">
        <f t="shared" si="259"/>
        <v>0</v>
      </c>
      <c r="AA271" s="716"/>
      <c r="AB271" s="426">
        <f t="shared" si="260"/>
        <v>0</v>
      </c>
      <c r="AC271" s="716"/>
      <c r="AD271" s="426">
        <f t="shared" si="261"/>
        <v>0</v>
      </c>
      <c r="AE271" s="716"/>
      <c r="AF271" s="426">
        <f t="shared" si="262"/>
        <v>0</v>
      </c>
      <c r="AG271" s="715"/>
      <c r="AH271" s="426">
        <f t="shared" si="263"/>
        <v>0</v>
      </c>
      <c r="AI271" s="716"/>
      <c r="AJ271" s="426">
        <f t="shared" si="264"/>
        <v>0</v>
      </c>
      <c r="AK271" s="716"/>
      <c r="AL271" s="426">
        <f t="shared" si="265"/>
        <v>0</v>
      </c>
      <c r="AM271" s="432">
        <f t="shared" si="255"/>
        <v>0</v>
      </c>
      <c r="AN271" s="432">
        <f t="shared" si="256"/>
        <v>0</v>
      </c>
      <c r="ID271" s="738"/>
      <c r="IE271" s="738"/>
      <c r="IF271" s="738"/>
      <c r="IG271" s="738"/>
      <c r="IH271" s="738"/>
      <c r="II271" s="738"/>
      <c r="IJ271" s="738"/>
      <c r="IK271" s="738"/>
      <c r="IL271" s="738"/>
      <c r="IM271" s="738"/>
      <c r="IN271" s="738"/>
      <c r="IO271" s="738"/>
      <c r="IP271" s="738"/>
      <c r="IQ271" s="738"/>
      <c r="IR271" s="738"/>
      <c r="IS271" s="738"/>
      <c r="IT271" s="738"/>
      <c r="IU271" s="738"/>
      <c r="IV271" s="738"/>
    </row>
    <row r="272" spans="1:256" ht="16.5" hidden="1" thickBot="1">
      <c r="A272" s="421" t="s">
        <v>316</v>
      </c>
      <c r="B272" s="374"/>
      <c r="C272" s="422">
        <f t="shared" si="235"/>
        <v>2244777</v>
      </c>
      <c r="D272" s="422">
        <f>+B272*C272*$IL$4</f>
        <v>0</v>
      </c>
      <c r="E272" s="423">
        <f>+IF(B272&lt;AM272,"inconsist",AN272)</f>
        <v>0</v>
      </c>
      <c r="F272" s="424">
        <f>IF($E$1=2005,IF(C272&lt;=$IQ$6,$IQ$7,0),0)*B272*$IH$4</f>
        <v>0</v>
      </c>
      <c r="G272" s="424">
        <f>+IF($E$1=2005,IF(C272&lt;=$IR$5,$IQ$9,0),0)*B272*$IH$4</f>
        <v>0</v>
      </c>
      <c r="H272" s="424">
        <f>(+SUM(D272:G272))/$IQ$4</f>
        <v>0</v>
      </c>
      <c r="I272" s="424">
        <f>(SUM(D272:H272)/$IQ$4)</f>
        <v>0</v>
      </c>
      <c r="J272" s="433">
        <f>SUM(D272:I272)</f>
        <v>0</v>
      </c>
      <c r="K272" s="424">
        <f>(SUM(D272:H272))*$L$1</f>
        <v>0</v>
      </c>
      <c r="L272" s="424">
        <f>(SUM(D272:H272))*$M$1</f>
        <v>0</v>
      </c>
      <c r="M272" s="424">
        <f>(SUM(D272:H272))*$N$1</f>
        <v>0</v>
      </c>
      <c r="N272" s="424">
        <f>(SUM(D272:H272))*$O$1</f>
        <v>0</v>
      </c>
      <c r="O272" s="424">
        <f>(SUM(D272:H272))*$P$1</f>
        <v>0</v>
      </c>
      <c r="P272" s="425">
        <f>SUM(K272:O272)</f>
        <v>0</v>
      </c>
      <c r="Q272" s="434">
        <f>IF($E$1=2004,IF(C272&lt;=$IM$5,$IL$10,0),IF($E$1=2005,IF(C272&lt;=$IR$5,$IQ$10,0),0))*B272</f>
        <v>0</v>
      </c>
      <c r="R272" s="429">
        <f t="shared" si="258"/>
        <v>0</v>
      </c>
      <c r="S272" s="422">
        <f>+SUM(D272:E272)*$T$1</f>
        <v>0</v>
      </c>
      <c r="T272" s="436">
        <f>SUM(R272:S272)</f>
        <v>0</v>
      </c>
      <c r="U272" s="431">
        <f>+J272+P272+Q272+T272</f>
        <v>0</v>
      </c>
      <c r="V272" s="727">
        <f>IF($E$1=2004,(D272+E272)*$IO$75,IF($E$1=2005,(D272+E272)*$IO$76,IF($E$1=2006,(D272+E272)*$IO$77,IF($E$1=2007,(D272+E272)*$IO$78,IF($E$1=2008,(D272+E272)*$IO$79)))))</f>
        <v>0</v>
      </c>
      <c r="W272" s="422">
        <f>+T272+V272</f>
        <v>0</v>
      </c>
      <c r="X272" s="422">
        <f>+U272+V272</f>
        <v>0</v>
      </c>
      <c r="Y272" s="717"/>
      <c r="Z272" s="426">
        <f t="shared" si="259"/>
        <v>0</v>
      </c>
      <c r="AA272" s="716"/>
      <c r="AB272" s="426">
        <f t="shared" si="260"/>
        <v>0</v>
      </c>
      <c r="AC272" s="716"/>
      <c r="AD272" s="426">
        <f t="shared" si="261"/>
        <v>0</v>
      </c>
      <c r="AE272" s="716"/>
      <c r="AF272" s="426">
        <f t="shared" si="262"/>
        <v>0</v>
      </c>
      <c r="AG272" s="715"/>
      <c r="AH272" s="426">
        <f t="shared" si="263"/>
        <v>0</v>
      </c>
      <c r="AI272" s="716"/>
      <c r="AJ272" s="426">
        <f t="shared" si="264"/>
        <v>0</v>
      </c>
      <c r="AK272" s="716"/>
      <c r="AL272" s="426">
        <f t="shared" si="265"/>
        <v>0</v>
      </c>
      <c r="AM272" s="437">
        <f t="shared" si="255"/>
        <v>0</v>
      </c>
      <c r="AN272" s="437">
        <f t="shared" si="256"/>
        <v>0</v>
      </c>
      <c r="ID272" s="738"/>
      <c r="IE272" s="738"/>
      <c r="IF272" s="738"/>
      <c r="IG272" s="738"/>
      <c r="IH272" s="738"/>
      <c r="II272" s="738"/>
      <c r="IJ272" s="738"/>
      <c r="IK272" s="738"/>
      <c r="IL272" s="738"/>
      <c r="IM272" s="738"/>
      <c r="IN272" s="738"/>
      <c r="IO272" s="738"/>
      <c r="IP272" s="738"/>
      <c r="IQ272" s="738"/>
      <c r="IR272" s="738"/>
      <c r="IS272" s="738"/>
      <c r="IT272" s="738"/>
      <c r="IU272" s="738"/>
      <c r="IV272" s="738"/>
    </row>
    <row r="273" spans="1:256" ht="16.5" thickBot="1">
      <c r="A273" s="438" t="s">
        <v>78</v>
      </c>
      <c r="B273" s="438">
        <f>SUM(B257:B268)</f>
        <v>0</v>
      </c>
      <c r="C273" s="438"/>
      <c r="D273" s="438">
        <f aca="true" t="shared" si="266" ref="D273:AN273">SUM(D257:D268)</f>
        <v>0</v>
      </c>
      <c r="E273" s="438">
        <f t="shared" si="266"/>
        <v>0</v>
      </c>
      <c r="F273" s="438">
        <f t="shared" si="266"/>
        <v>0</v>
      </c>
      <c r="G273" s="438">
        <f t="shared" si="266"/>
        <v>0</v>
      </c>
      <c r="H273" s="438">
        <f t="shared" si="266"/>
        <v>0</v>
      </c>
      <c r="I273" s="439">
        <f t="shared" si="266"/>
        <v>0</v>
      </c>
      <c r="J273" s="443">
        <f t="shared" si="266"/>
        <v>0</v>
      </c>
      <c r="K273" s="441">
        <f t="shared" si="266"/>
        <v>0</v>
      </c>
      <c r="L273" s="438">
        <f t="shared" si="266"/>
        <v>0</v>
      </c>
      <c r="M273" s="438">
        <f t="shared" si="266"/>
        <v>0</v>
      </c>
      <c r="N273" s="438">
        <f t="shared" si="266"/>
        <v>0</v>
      </c>
      <c r="O273" s="438">
        <f t="shared" si="266"/>
        <v>0</v>
      </c>
      <c r="P273" s="438">
        <f t="shared" si="266"/>
        <v>0</v>
      </c>
      <c r="Q273" s="438">
        <f t="shared" si="266"/>
        <v>0</v>
      </c>
      <c r="R273" s="438">
        <f t="shared" si="266"/>
        <v>0</v>
      </c>
      <c r="S273" s="439">
        <f t="shared" si="266"/>
        <v>0</v>
      </c>
      <c r="T273" s="438">
        <f t="shared" si="266"/>
        <v>0</v>
      </c>
      <c r="U273" s="443">
        <f t="shared" si="266"/>
        <v>0</v>
      </c>
      <c r="V273" s="443">
        <f t="shared" si="266"/>
        <v>0</v>
      </c>
      <c r="W273" s="441">
        <f t="shared" si="266"/>
        <v>0</v>
      </c>
      <c r="X273" s="439">
        <f t="shared" si="266"/>
        <v>0</v>
      </c>
      <c r="Y273" s="444">
        <f t="shared" si="266"/>
        <v>0</v>
      </c>
      <c r="Z273" s="439">
        <f t="shared" si="266"/>
        <v>0</v>
      </c>
      <c r="AA273" s="438">
        <f t="shared" si="266"/>
        <v>0</v>
      </c>
      <c r="AB273" s="438">
        <f t="shared" si="266"/>
        <v>0</v>
      </c>
      <c r="AC273" s="438">
        <f t="shared" si="266"/>
        <v>0</v>
      </c>
      <c r="AD273" s="438">
        <f t="shared" si="266"/>
        <v>0</v>
      </c>
      <c r="AE273" s="438">
        <f t="shared" si="266"/>
        <v>0</v>
      </c>
      <c r="AF273" s="438">
        <f t="shared" si="266"/>
        <v>0</v>
      </c>
      <c r="AG273" s="438">
        <f t="shared" si="266"/>
        <v>0</v>
      </c>
      <c r="AH273" s="438">
        <f t="shared" si="266"/>
        <v>0</v>
      </c>
      <c r="AI273" s="438">
        <f t="shared" si="266"/>
        <v>0</v>
      </c>
      <c r="AJ273" s="438">
        <f t="shared" si="266"/>
        <v>0</v>
      </c>
      <c r="AK273" s="438">
        <f t="shared" si="266"/>
        <v>0</v>
      </c>
      <c r="AL273" s="439">
        <f t="shared" si="266"/>
        <v>0</v>
      </c>
      <c r="AM273" s="439">
        <f t="shared" si="266"/>
        <v>0</v>
      </c>
      <c r="AN273" s="443">
        <f t="shared" si="266"/>
        <v>0</v>
      </c>
      <c r="ID273" s="738"/>
      <c r="IE273" s="738"/>
      <c r="IF273" s="738"/>
      <c r="IG273" s="738"/>
      <c r="IH273" s="738"/>
      <c r="II273" s="738"/>
      <c r="IJ273" s="738"/>
      <c r="IK273" s="738"/>
      <c r="IL273" s="738"/>
      <c r="IM273" s="738"/>
      <c r="IN273" s="738"/>
      <c r="IO273" s="738"/>
      <c r="IP273" s="738"/>
      <c r="IQ273" s="738"/>
      <c r="IR273" s="738"/>
      <c r="IS273" s="738"/>
      <c r="IT273" s="738"/>
      <c r="IU273" s="738"/>
      <c r="IV273" s="738"/>
    </row>
    <row r="274" spans="238:256" ht="12.75">
      <c r="ID274" s="738"/>
      <c r="IE274" s="738"/>
      <c r="IF274" s="738"/>
      <c r="IG274" s="738"/>
      <c r="IH274" s="738"/>
      <c r="II274" s="738"/>
      <c r="IJ274" s="738"/>
      <c r="IK274" s="738"/>
      <c r="IL274" s="738"/>
      <c r="IM274" s="738"/>
      <c r="IN274" s="738"/>
      <c r="IO274" s="738"/>
      <c r="IP274" s="738"/>
      <c r="IQ274" s="738"/>
      <c r="IR274" s="738"/>
      <c r="IS274" s="738"/>
      <c r="IT274" s="738"/>
      <c r="IU274" s="738"/>
      <c r="IV274" s="738"/>
    </row>
    <row r="275" spans="3:256" ht="23.25">
      <c r="C275" s="670" t="s">
        <v>343</v>
      </c>
      <c r="D275" s="670"/>
      <c r="E275" s="670"/>
      <c r="F275" s="670"/>
      <c r="ID275" s="738"/>
      <c r="IE275" s="738"/>
      <c r="IF275" s="738"/>
      <c r="IG275" s="738"/>
      <c r="IH275" s="738"/>
      <c r="II275" s="738"/>
      <c r="IJ275" s="738"/>
      <c r="IK275" s="738"/>
      <c r="IL275" s="738"/>
      <c r="IM275" s="738"/>
      <c r="IN275" s="738"/>
      <c r="IO275" s="738"/>
      <c r="IP275" s="738"/>
      <c r="IQ275" s="738"/>
      <c r="IR275" s="738"/>
      <c r="IS275" s="738"/>
      <c r="IT275" s="738"/>
      <c r="IU275" s="738"/>
      <c r="IV275" s="738"/>
    </row>
    <row r="276" spans="238:256" ht="13.5" thickBot="1">
      <c r="ID276" s="738"/>
      <c r="IE276" s="738"/>
      <c r="IF276" s="738"/>
      <c r="IG276" s="738"/>
      <c r="IH276" s="738"/>
      <c r="II276" s="738"/>
      <c r="IJ276" s="738"/>
      <c r="IK276" s="738"/>
      <c r="IL276" s="738"/>
      <c r="IM276" s="738"/>
      <c r="IN276" s="738"/>
      <c r="IO276" s="738"/>
      <c r="IP276" s="738"/>
      <c r="IQ276" s="738"/>
      <c r="IR276" s="738"/>
      <c r="IS276" s="738"/>
      <c r="IT276" s="738"/>
      <c r="IU276" s="738"/>
      <c r="IV276" s="738"/>
    </row>
    <row r="277" spans="1:256" ht="20.25" thickBot="1">
      <c r="A277" s="438" t="s">
        <v>78</v>
      </c>
      <c r="B277" s="438">
        <f>+B273+B247</f>
        <v>0</v>
      </c>
      <c r="C277" s="438">
        <f>+C273+C247</f>
        <v>0</v>
      </c>
      <c r="D277" s="438">
        <f>+D273+D247</f>
        <v>0</v>
      </c>
      <c r="E277" s="438">
        <f>+E273</f>
        <v>0</v>
      </c>
      <c r="F277" s="438">
        <f>+E247+F273</f>
        <v>0</v>
      </c>
      <c r="G277" s="438">
        <f aca="true" t="shared" si="267" ref="G277:X277">+F247+G273</f>
        <v>0</v>
      </c>
      <c r="H277" s="438">
        <f t="shared" si="267"/>
        <v>0</v>
      </c>
      <c r="I277" s="438">
        <f t="shared" si="267"/>
        <v>0</v>
      </c>
      <c r="J277" s="438">
        <f t="shared" si="267"/>
        <v>0</v>
      </c>
      <c r="K277" s="438">
        <f t="shared" si="267"/>
        <v>0</v>
      </c>
      <c r="L277" s="438">
        <f t="shared" si="267"/>
        <v>0</v>
      </c>
      <c r="M277" s="438">
        <f t="shared" si="267"/>
        <v>0</v>
      </c>
      <c r="N277" s="438">
        <f t="shared" si="267"/>
        <v>0</v>
      </c>
      <c r="O277" s="438">
        <f t="shared" si="267"/>
        <v>0</v>
      </c>
      <c r="P277" s="438">
        <f t="shared" si="267"/>
        <v>0</v>
      </c>
      <c r="Q277" s="438">
        <f t="shared" si="267"/>
        <v>0</v>
      </c>
      <c r="R277" s="438">
        <f t="shared" si="267"/>
        <v>0</v>
      </c>
      <c r="S277" s="438">
        <f t="shared" si="267"/>
        <v>0</v>
      </c>
      <c r="T277" s="438">
        <f t="shared" si="267"/>
        <v>0</v>
      </c>
      <c r="U277" s="797">
        <f t="shared" si="267"/>
        <v>0</v>
      </c>
      <c r="V277" s="438">
        <f t="shared" si="267"/>
        <v>0</v>
      </c>
      <c r="W277" s="438">
        <f t="shared" si="267"/>
        <v>0</v>
      </c>
      <c r="X277" s="798">
        <f t="shared" si="267"/>
        <v>0</v>
      </c>
      <c r="ID277" s="738"/>
      <c r="IE277" s="738"/>
      <c r="IF277" s="738"/>
      <c r="IG277" s="738"/>
      <c r="IH277" s="738"/>
      <c r="II277" s="738"/>
      <c r="IJ277" s="738"/>
      <c r="IK277" s="738"/>
      <c r="IL277" s="738"/>
      <c r="IM277" s="738"/>
      <c r="IN277" s="738"/>
      <c r="IO277" s="738"/>
      <c r="IP277" s="738"/>
      <c r="IQ277" s="738"/>
      <c r="IR277" s="738"/>
      <c r="IS277" s="738"/>
      <c r="IT277" s="738"/>
      <c r="IU277" s="738"/>
      <c r="IV277" s="738"/>
    </row>
    <row r="278" spans="238:256" ht="12.75">
      <c r="ID278" s="738"/>
      <c r="IE278" s="738"/>
      <c r="IF278" s="738"/>
      <c r="IG278" s="738"/>
      <c r="IH278" s="738"/>
      <c r="II278" s="738"/>
      <c r="IJ278" s="738"/>
      <c r="IK278" s="738"/>
      <c r="IL278" s="738"/>
      <c r="IM278" s="738"/>
      <c r="IN278" s="738"/>
      <c r="IO278" s="738"/>
      <c r="IP278" s="738"/>
      <c r="IQ278" s="738"/>
      <c r="IR278" s="738"/>
      <c r="IS278" s="738"/>
      <c r="IT278" s="738"/>
      <c r="IU278" s="738"/>
      <c r="IV278" s="738"/>
    </row>
    <row r="279" spans="1:256" ht="12.75">
      <c r="A279" s="241"/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 t="str">
        <f>+V74</f>
        <v>Sistema General de Participaciones </v>
      </c>
      <c r="V279" s="238"/>
      <c r="W279" s="238"/>
      <c r="X279" s="804" t="str">
        <f>+Y74</f>
        <v>Recursos M E N más S G P </v>
      </c>
      <c r="Y279" s="241"/>
      <c r="Z279" s="241"/>
      <c r="AA279" s="241"/>
      <c r="AB279" s="241"/>
      <c r="AC279" s="241"/>
      <c r="AD279" s="241"/>
      <c r="AE279" s="241"/>
      <c r="AF279" s="241"/>
      <c r="AG279" s="241"/>
      <c r="AH279" s="241"/>
      <c r="AI279" s="241"/>
      <c r="AJ279" s="241"/>
      <c r="AK279" s="241"/>
      <c r="AL279" s="241"/>
      <c r="AM279" s="241"/>
      <c r="AN279" s="241"/>
      <c r="AO279" s="241"/>
      <c r="AP279" s="241"/>
      <c r="AQ279" s="241"/>
      <c r="AR279" s="241"/>
      <c r="AS279" s="241"/>
      <c r="AT279" s="241"/>
      <c r="AU279" s="241"/>
      <c r="AV279" s="241"/>
      <c r="AW279" s="241"/>
      <c r="AX279" s="241"/>
      <c r="AY279" s="241"/>
      <c r="AZ279" s="241"/>
      <c r="BA279" s="241"/>
      <c r="BB279" s="241"/>
      <c r="ID279" s="738"/>
      <c r="IE279" s="738"/>
      <c r="IF279" s="738"/>
      <c r="IG279" s="738"/>
      <c r="IH279" s="738"/>
      <c r="II279" s="738"/>
      <c r="IJ279" s="738"/>
      <c r="IK279" s="738"/>
      <c r="IL279" s="738"/>
      <c r="IM279" s="738"/>
      <c r="IN279" s="738"/>
      <c r="IO279" s="738"/>
      <c r="IP279" s="738"/>
      <c r="IQ279" s="738"/>
      <c r="IR279" s="738"/>
      <c r="IS279" s="738"/>
      <c r="IT279" s="738"/>
      <c r="IU279" s="738"/>
      <c r="IV279" s="738"/>
    </row>
    <row r="280" spans="1:256" ht="12.75">
      <c r="A280" s="241"/>
      <c r="B280" s="238"/>
      <c r="C280" s="238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41"/>
      <c r="Y280" s="241"/>
      <c r="Z280" s="241"/>
      <c r="AA280" s="241"/>
      <c r="AB280" s="241"/>
      <c r="AC280" s="241"/>
      <c r="AD280" s="241"/>
      <c r="AE280" s="241"/>
      <c r="AF280" s="241"/>
      <c r="AG280" s="241"/>
      <c r="AH280" s="241"/>
      <c r="AI280" s="241"/>
      <c r="AJ280" s="241"/>
      <c r="AK280" s="241"/>
      <c r="AL280" s="241"/>
      <c r="AM280" s="241"/>
      <c r="AN280" s="241"/>
      <c r="AO280" s="241"/>
      <c r="AP280" s="241"/>
      <c r="AQ280" s="241"/>
      <c r="AR280" s="241"/>
      <c r="AS280" s="241"/>
      <c r="AT280" s="241"/>
      <c r="AU280" s="241"/>
      <c r="AV280" s="241"/>
      <c r="AW280" s="241"/>
      <c r="AX280" s="241"/>
      <c r="AY280" s="241"/>
      <c r="AZ280" s="241"/>
      <c r="BA280" s="241"/>
      <c r="BB280" s="241"/>
      <c r="ID280" s="738"/>
      <c r="IE280" s="738"/>
      <c r="IF280" s="738"/>
      <c r="IG280" s="738"/>
      <c r="IH280" s="738"/>
      <c r="II280" s="738"/>
      <c r="IJ280" s="738"/>
      <c r="IK280" s="738"/>
      <c r="IL280" s="738"/>
      <c r="IM280" s="738"/>
      <c r="IN280" s="738"/>
      <c r="IO280" s="738"/>
      <c r="IP280" s="738"/>
      <c r="IQ280" s="738"/>
      <c r="IR280" s="738"/>
      <c r="IS280" s="738"/>
      <c r="IT280" s="738"/>
      <c r="IU280" s="738"/>
      <c r="IV280" s="738"/>
    </row>
    <row r="281" spans="1:256" ht="12.75">
      <c r="A281" s="241"/>
      <c r="B281" s="238"/>
      <c r="C281" s="238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805">
        <f>+X277+AD219+X128+Y72</f>
        <v>0</v>
      </c>
      <c r="Y281" s="241"/>
      <c r="Z281" s="241"/>
      <c r="AA281" s="241"/>
      <c r="AB281" s="241"/>
      <c r="AC281" s="241"/>
      <c r="AD281" s="241"/>
      <c r="AE281" s="241"/>
      <c r="AF281" s="241"/>
      <c r="AG281" s="241"/>
      <c r="AH281" s="241"/>
      <c r="AI281" s="241"/>
      <c r="AJ281" s="241"/>
      <c r="AK281" s="241"/>
      <c r="AL281" s="241"/>
      <c r="AM281" s="241"/>
      <c r="AN281" s="241"/>
      <c r="AO281" s="241"/>
      <c r="AP281" s="241"/>
      <c r="AQ281" s="241"/>
      <c r="AR281" s="241"/>
      <c r="AS281" s="241"/>
      <c r="AT281" s="241"/>
      <c r="AU281" s="241"/>
      <c r="AV281" s="241"/>
      <c r="AW281" s="241"/>
      <c r="AX281" s="241"/>
      <c r="AY281" s="241"/>
      <c r="AZ281" s="241"/>
      <c r="BA281" s="241"/>
      <c r="BB281" s="241"/>
      <c r="ID281" s="738"/>
      <c r="IE281" s="738"/>
      <c r="IF281" s="738"/>
      <c r="IG281" s="738"/>
      <c r="IH281" s="738"/>
      <c r="II281" s="738"/>
      <c r="IJ281" s="738"/>
      <c r="IK281" s="738"/>
      <c r="IL281" s="738"/>
      <c r="IM281" s="738"/>
      <c r="IN281" s="738"/>
      <c r="IO281" s="738"/>
      <c r="IP281" s="738"/>
      <c r="IQ281" s="738"/>
      <c r="IR281" s="738"/>
      <c r="IS281" s="738"/>
      <c r="IT281" s="738"/>
      <c r="IU281" s="738"/>
      <c r="IV281" s="738"/>
    </row>
    <row r="282" spans="1:256" ht="12.75">
      <c r="A282" s="241"/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41"/>
      <c r="Y282" s="241"/>
      <c r="Z282" s="241"/>
      <c r="AA282" s="241"/>
      <c r="AB282" s="241"/>
      <c r="AC282" s="241"/>
      <c r="AD282" s="241"/>
      <c r="AE282" s="241"/>
      <c r="AF282" s="241"/>
      <c r="AG282" s="241"/>
      <c r="AH282" s="241"/>
      <c r="AI282" s="241"/>
      <c r="AJ282" s="241"/>
      <c r="AK282" s="241"/>
      <c r="AL282" s="241"/>
      <c r="AM282" s="241"/>
      <c r="AN282" s="241"/>
      <c r="AO282" s="241"/>
      <c r="AP282" s="241"/>
      <c r="AQ282" s="241"/>
      <c r="AR282" s="241"/>
      <c r="AS282" s="241"/>
      <c r="AT282" s="241"/>
      <c r="AU282" s="241"/>
      <c r="AV282" s="241"/>
      <c r="AW282" s="241"/>
      <c r="AX282" s="241"/>
      <c r="AY282" s="241"/>
      <c r="AZ282" s="241"/>
      <c r="BA282" s="241"/>
      <c r="BB282" s="241"/>
      <c r="ID282" s="738"/>
      <c r="IE282" s="738"/>
      <c r="IF282" s="738"/>
      <c r="IG282" s="738"/>
      <c r="IH282" s="738"/>
      <c r="II282" s="738"/>
      <c r="IJ282" s="738"/>
      <c r="IK282" s="738"/>
      <c r="IL282" s="738"/>
      <c r="IM282" s="738"/>
      <c r="IN282" s="738"/>
      <c r="IO282" s="738"/>
      <c r="IP282" s="738"/>
      <c r="IQ282" s="738"/>
      <c r="IR282" s="738"/>
      <c r="IS282" s="738"/>
      <c r="IT282" s="738"/>
      <c r="IU282" s="738"/>
      <c r="IV282" s="738"/>
    </row>
    <row r="283" spans="1:256" ht="12.75">
      <c r="A283" s="241"/>
      <c r="B283" s="238"/>
      <c r="C283" s="238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41"/>
      <c r="Y283" s="241"/>
      <c r="Z283" s="241"/>
      <c r="AA283" s="241"/>
      <c r="AB283" s="241"/>
      <c r="AC283" s="241"/>
      <c r="AD283" s="241"/>
      <c r="AE283" s="241"/>
      <c r="AF283" s="241"/>
      <c r="AG283" s="241"/>
      <c r="AH283" s="241"/>
      <c r="AI283" s="241"/>
      <c r="AJ283" s="241"/>
      <c r="AK283" s="241"/>
      <c r="AL283" s="241"/>
      <c r="AM283" s="241"/>
      <c r="AN283" s="241"/>
      <c r="AO283" s="241"/>
      <c r="AP283" s="241"/>
      <c r="AQ283" s="241"/>
      <c r="AR283" s="241"/>
      <c r="AS283" s="241"/>
      <c r="AT283" s="241"/>
      <c r="AU283" s="241"/>
      <c r="AV283" s="241"/>
      <c r="AW283" s="241"/>
      <c r="AX283" s="241"/>
      <c r="AY283" s="241"/>
      <c r="AZ283" s="241"/>
      <c r="BA283" s="241"/>
      <c r="BB283" s="241"/>
      <c r="ID283" s="738"/>
      <c r="IE283" s="738"/>
      <c r="IF283" s="738"/>
      <c r="IG283" s="738"/>
      <c r="IH283" s="738"/>
      <c r="II283" s="738"/>
      <c r="IJ283" s="738"/>
      <c r="IK283" s="738"/>
      <c r="IL283" s="738"/>
      <c r="IM283" s="738"/>
      <c r="IN283" s="738"/>
      <c r="IO283" s="738"/>
      <c r="IP283" s="738"/>
      <c r="IQ283" s="738"/>
      <c r="IR283" s="738"/>
      <c r="IS283" s="738"/>
      <c r="IT283" s="738"/>
      <c r="IU283" s="738"/>
      <c r="IV283" s="738"/>
    </row>
    <row r="284" spans="1:256" ht="12.75">
      <c r="A284" s="241"/>
      <c r="B284" s="238"/>
      <c r="C284" s="238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41"/>
      <c r="Y284" s="241"/>
      <c r="Z284" s="241"/>
      <c r="AA284" s="241"/>
      <c r="AB284" s="241"/>
      <c r="AC284" s="241"/>
      <c r="AD284" s="241"/>
      <c r="AE284" s="241"/>
      <c r="AF284" s="241"/>
      <c r="AG284" s="241"/>
      <c r="AH284" s="241"/>
      <c r="AI284" s="241"/>
      <c r="AJ284" s="241"/>
      <c r="AK284" s="241"/>
      <c r="AL284" s="241"/>
      <c r="AM284" s="241"/>
      <c r="AN284" s="241"/>
      <c r="AO284" s="241"/>
      <c r="AP284" s="241"/>
      <c r="AQ284" s="241"/>
      <c r="AR284" s="241"/>
      <c r="AS284" s="241"/>
      <c r="AT284" s="241"/>
      <c r="AU284" s="241"/>
      <c r="AV284" s="241"/>
      <c r="AW284" s="241"/>
      <c r="AX284" s="241"/>
      <c r="AY284" s="241"/>
      <c r="AZ284" s="241"/>
      <c r="BA284" s="241"/>
      <c r="BB284" s="241"/>
      <c r="ID284" s="738"/>
      <c r="IE284" s="738"/>
      <c r="IF284" s="738"/>
      <c r="IG284" s="738"/>
      <c r="IH284" s="738"/>
      <c r="II284" s="738"/>
      <c r="IJ284" s="738"/>
      <c r="IK284" s="738"/>
      <c r="IL284" s="738"/>
      <c r="IM284" s="738"/>
      <c r="IN284" s="738"/>
      <c r="IO284" s="738"/>
      <c r="IP284" s="738"/>
      <c r="IQ284" s="738"/>
      <c r="IR284" s="738"/>
      <c r="IS284" s="738"/>
      <c r="IT284" s="738"/>
      <c r="IU284" s="738"/>
      <c r="IV284" s="738"/>
    </row>
    <row r="285" spans="1:256" ht="12.75">
      <c r="A285" s="241"/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41"/>
      <c r="Y285" s="241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/>
      <c r="AN285" s="241"/>
      <c r="AO285" s="241"/>
      <c r="AP285" s="241"/>
      <c r="AQ285" s="241"/>
      <c r="AR285" s="241"/>
      <c r="AS285" s="241"/>
      <c r="AT285" s="241"/>
      <c r="AU285" s="241"/>
      <c r="AV285" s="241"/>
      <c r="AW285" s="241"/>
      <c r="AX285" s="241"/>
      <c r="AY285" s="241"/>
      <c r="AZ285" s="241"/>
      <c r="BA285" s="241"/>
      <c r="BB285" s="241"/>
      <c r="ID285" s="738"/>
      <c r="IE285" s="738"/>
      <c r="IF285" s="738"/>
      <c r="IG285" s="738"/>
      <c r="IH285" s="738"/>
      <c r="II285" s="738"/>
      <c r="IJ285" s="738"/>
      <c r="IK285" s="738"/>
      <c r="IL285" s="738"/>
      <c r="IM285" s="738"/>
      <c r="IN285" s="738"/>
      <c r="IO285" s="738"/>
      <c r="IP285" s="738"/>
      <c r="IQ285" s="738"/>
      <c r="IR285" s="738"/>
      <c r="IS285" s="738"/>
      <c r="IT285" s="738"/>
      <c r="IU285" s="738"/>
      <c r="IV285" s="738"/>
    </row>
    <row r="286" spans="1:256" ht="12.75">
      <c r="A286" s="241"/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41"/>
      <c r="Y286" s="241"/>
      <c r="Z286" s="241"/>
      <c r="AA286" s="241"/>
      <c r="AB286" s="241"/>
      <c r="AC286" s="241"/>
      <c r="AD286" s="241"/>
      <c r="AE286" s="241"/>
      <c r="AF286" s="241"/>
      <c r="AG286" s="241"/>
      <c r="AH286" s="241"/>
      <c r="AI286" s="241"/>
      <c r="AJ286" s="241"/>
      <c r="AK286" s="241"/>
      <c r="AL286" s="241"/>
      <c r="AM286" s="241"/>
      <c r="AN286" s="241"/>
      <c r="AO286" s="241"/>
      <c r="AP286" s="241"/>
      <c r="AQ286" s="241"/>
      <c r="AR286" s="241"/>
      <c r="AS286" s="241"/>
      <c r="AT286" s="241"/>
      <c r="AU286" s="241"/>
      <c r="AV286" s="241"/>
      <c r="AW286" s="241"/>
      <c r="AX286" s="241"/>
      <c r="AY286" s="241"/>
      <c r="AZ286" s="241"/>
      <c r="BA286" s="241"/>
      <c r="BB286" s="241"/>
      <c r="ID286" s="738"/>
      <c r="IE286" s="738"/>
      <c r="IF286" s="738"/>
      <c r="IG286" s="738"/>
      <c r="IH286" s="738"/>
      <c r="II286" s="738"/>
      <c r="IJ286" s="738"/>
      <c r="IK286" s="738"/>
      <c r="IL286" s="738"/>
      <c r="IM286" s="738"/>
      <c r="IN286" s="738"/>
      <c r="IO286" s="738"/>
      <c r="IP286" s="738"/>
      <c r="IQ286" s="738"/>
      <c r="IR286" s="738"/>
      <c r="IS286" s="738"/>
      <c r="IT286" s="738"/>
      <c r="IU286" s="738"/>
      <c r="IV286" s="738"/>
    </row>
    <row r="287" spans="1:256" ht="12.75">
      <c r="A287" s="241"/>
      <c r="B287" s="238"/>
      <c r="C287" s="238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41"/>
      <c r="Y287" s="241"/>
      <c r="Z287" s="241"/>
      <c r="AA287" s="241"/>
      <c r="AB287" s="241"/>
      <c r="AC287" s="241"/>
      <c r="AD287" s="241"/>
      <c r="AE287" s="241"/>
      <c r="AF287" s="241"/>
      <c r="AG287" s="241"/>
      <c r="AH287" s="241"/>
      <c r="AI287" s="241"/>
      <c r="AJ287" s="241"/>
      <c r="AK287" s="241"/>
      <c r="AL287" s="241"/>
      <c r="AM287" s="241"/>
      <c r="AN287" s="241"/>
      <c r="AO287" s="241"/>
      <c r="AP287" s="241"/>
      <c r="AQ287" s="241"/>
      <c r="AR287" s="241"/>
      <c r="AS287" s="241"/>
      <c r="AT287" s="241"/>
      <c r="AU287" s="241"/>
      <c r="AV287" s="241"/>
      <c r="AW287" s="241"/>
      <c r="AX287" s="241"/>
      <c r="AY287" s="241"/>
      <c r="AZ287" s="241"/>
      <c r="BA287" s="241"/>
      <c r="BB287" s="241"/>
      <c r="ID287" s="738"/>
      <c r="IE287" s="738"/>
      <c r="IF287" s="738"/>
      <c r="IG287" s="738"/>
      <c r="IH287" s="738"/>
      <c r="II287" s="738"/>
      <c r="IJ287" s="738"/>
      <c r="IK287" s="738"/>
      <c r="IL287" s="738"/>
      <c r="IM287" s="738"/>
      <c r="IN287" s="738"/>
      <c r="IO287" s="738"/>
      <c r="IP287" s="738"/>
      <c r="IQ287" s="738"/>
      <c r="IR287" s="738"/>
      <c r="IS287" s="738"/>
      <c r="IT287" s="738"/>
      <c r="IU287" s="738"/>
      <c r="IV287" s="738"/>
    </row>
    <row r="288" spans="1:256" ht="12.75">
      <c r="A288" s="241"/>
      <c r="B288" s="238"/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41"/>
      <c r="Y288" s="241"/>
      <c r="Z288" s="241"/>
      <c r="AA288" s="241"/>
      <c r="AB288" s="241"/>
      <c r="AC288" s="241"/>
      <c r="AD288" s="241"/>
      <c r="AE288" s="241"/>
      <c r="AF288" s="241"/>
      <c r="AG288" s="241"/>
      <c r="AH288" s="241"/>
      <c r="AI288" s="241"/>
      <c r="AJ288" s="241"/>
      <c r="AK288" s="241"/>
      <c r="AL288" s="241"/>
      <c r="AM288" s="241"/>
      <c r="AN288" s="241"/>
      <c r="AO288" s="241"/>
      <c r="AP288" s="241"/>
      <c r="AQ288" s="241"/>
      <c r="AR288" s="241"/>
      <c r="AS288" s="241"/>
      <c r="AT288" s="241"/>
      <c r="AU288" s="241"/>
      <c r="AV288" s="241"/>
      <c r="AW288" s="241"/>
      <c r="AX288" s="241"/>
      <c r="AY288" s="241"/>
      <c r="AZ288" s="241"/>
      <c r="BA288" s="241"/>
      <c r="BB288" s="241"/>
      <c r="ID288" s="738"/>
      <c r="IE288" s="738"/>
      <c r="IF288" s="738"/>
      <c r="IG288" s="738"/>
      <c r="IH288" s="738"/>
      <c r="II288" s="738"/>
      <c r="IJ288" s="738"/>
      <c r="IK288" s="738"/>
      <c r="IL288" s="738"/>
      <c r="IM288" s="738"/>
      <c r="IN288" s="738"/>
      <c r="IO288" s="738"/>
      <c r="IP288" s="738"/>
      <c r="IQ288" s="738"/>
      <c r="IR288" s="738"/>
      <c r="IS288" s="738"/>
      <c r="IT288" s="738"/>
      <c r="IU288" s="738"/>
      <c r="IV288" s="738"/>
    </row>
    <row r="289" spans="1:256" ht="12.75">
      <c r="A289" s="241"/>
      <c r="B289" s="238"/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  <c r="AT289" s="241"/>
      <c r="AU289" s="241"/>
      <c r="AV289" s="241"/>
      <c r="AW289" s="241"/>
      <c r="AX289" s="241"/>
      <c r="AY289" s="241"/>
      <c r="AZ289" s="241"/>
      <c r="BA289" s="241"/>
      <c r="BB289" s="241"/>
      <c r="ID289" s="738"/>
      <c r="IE289" s="738"/>
      <c r="IF289" s="738"/>
      <c r="IG289" s="738"/>
      <c r="IH289" s="738"/>
      <c r="II289" s="738"/>
      <c r="IJ289" s="738"/>
      <c r="IK289" s="738"/>
      <c r="IL289" s="738"/>
      <c r="IM289" s="738"/>
      <c r="IN289" s="738"/>
      <c r="IO289" s="738"/>
      <c r="IP289" s="738"/>
      <c r="IQ289" s="738"/>
      <c r="IR289" s="738"/>
      <c r="IS289" s="738"/>
      <c r="IT289" s="738"/>
      <c r="IU289" s="738"/>
      <c r="IV289" s="738"/>
    </row>
    <row r="290" spans="1:256" ht="12.75">
      <c r="A290" s="241"/>
      <c r="B290" s="238"/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41"/>
      <c r="Y290" s="241"/>
      <c r="Z290" s="241"/>
      <c r="AA290" s="241"/>
      <c r="AB290" s="241"/>
      <c r="AC290" s="241"/>
      <c r="AD290" s="241"/>
      <c r="AE290" s="241"/>
      <c r="AF290" s="241"/>
      <c r="AG290" s="241"/>
      <c r="AH290" s="241"/>
      <c r="AI290" s="241"/>
      <c r="AJ290" s="241"/>
      <c r="AK290" s="241"/>
      <c r="AL290" s="241"/>
      <c r="AM290" s="241"/>
      <c r="AN290" s="241"/>
      <c r="AO290" s="241"/>
      <c r="AP290" s="241"/>
      <c r="AQ290" s="241"/>
      <c r="AR290" s="241"/>
      <c r="AS290" s="241"/>
      <c r="AT290" s="241"/>
      <c r="AU290" s="241"/>
      <c r="AV290" s="241"/>
      <c r="AW290" s="241"/>
      <c r="AX290" s="241"/>
      <c r="AY290" s="241"/>
      <c r="AZ290" s="241"/>
      <c r="BA290" s="241"/>
      <c r="BB290" s="241"/>
      <c r="ID290" s="738"/>
      <c r="IE290" s="738"/>
      <c r="IF290" s="738"/>
      <c r="IG290" s="738"/>
      <c r="IH290" s="738"/>
      <c r="II290" s="738"/>
      <c r="IJ290" s="738"/>
      <c r="IK290" s="738"/>
      <c r="IL290" s="738"/>
      <c r="IM290" s="738"/>
      <c r="IN290" s="738"/>
      <c r="IO290" s="738"/>
      <c r="IP290" s="738"/>
      <c r="IQ290" s="738"/>
      <c r="IR290" s="738"/>
      <c r="IS290" s="738"/>
      <c r="IT290" s="738"/>
      <c r="IU290" s="738"/>
      <c r="IV290" s="738"/>
    </row>
    <row r="291" spans="1:256" ht="12.75">
      <c r="A291" s="241"/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241"/>
      <c r="AI291" s="241"/>
      <c r="AJ291" s="241"/>
      <c r="AK291" s="241"/>
      <c r="AL291" s="241"/>
      <c r="AM291" s="241"/>
      <c r="AN291" s="241"/>
      <c r="AO291" s="241"/>
      <c r="AP291" s="241"/>
      <c r="AQ291" s="241"/>
      <c r="AR291" s="241"/>
      <c r="AS291" s="241"/>
      <c r="AT291" s="241"/>
      <c r="AU291" s="241"/>
      <c r="AV291" s="241"/>
      <c r="AW291" s="241"/>
      <c r="AX291" s="241"/>
      <c r="AY291" s="241"/>
      <c r="AZ291" s="241"/>
      <c r="BA291" s="241"/>
      <c r="BB291" s="241"/>
      <c r="ID291" s="738"/>
      <c r="IE291" s="738"/>
      <c r="IF291" s="738"/>
      <c r="IG291" s="738"/>
      <c r="IH291" s="738"/>
      <c r="II291" s="738"/>
      <c r="IJ291" s="738"/>
      <c r="IK291" s="738"/>
      <c r="IL291" s="738"/>
      <c r="IM291" s="738"/>
      <c r="IN291" s="738"/>
      <c r="IO291" s="738"/>
      <c r="IP291" s="738"/>
      <c r="IQ291" s="738"/>
      <c r="IR291" s="738"/>
      <c r="IS291" s="738"/>
      <c r="IT291" s="738"/>
      <c r="IU291" s="738"/>
      <c r="IV291" s="738"/>
    </row>
    <row r="292" spans="1:256" ht="12.75">
      <c r="A292" s="241"/>
      <c r="B292" s="238"/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41"/>
      <c r="Y292" s="241"/>
      <c r="Z292" s="241"/>
      <c r="AA292" s="241"/>
      <c r="AB292" s="241"/>
      <c r="AC292" s="241"/>
      <c r="AD292" s="241"/>
      <c r="AE292" s="241"/>
      <c r="AF292" s="241"/>
      <c r="AG292" s="241"/>
      <c r="AH292" s="241"/>
      <c r="AI292" s="241"/>
      <c r="AJ292" s="241"/>
      <c r="AK292" s="241"/>
      <c r="AL292" s="241"/>
      <c r="AM292" s="241"/>
      <c r="AN292" s="241"/>
      <c r="AO292" s="241"/>
      <c r="AP292" s="241"/>
      <c r="AQ292" s="241"/>
      <c r="AR292" s="241"/>
      <c r="AS292" s="241"/>
      <c r="AT292" s="241"/>
      <c r="AU292" s="241"/>
      <c r="AV292" s="241"/>
      <c r="AW292" s="241"/>
      <c r="AX292" s="241"/>
      <c r="AY292" s="241"/>
      <c r="AZ292" s="241"/>
      <c r="BA292" s="241"/>
      <c r="BB292" s="241"/>
      <c r="ID292" s="738"/>
      <c r="IE292" s="738"/>
      <c r="IF292" s="738"/>
      <c r="IG292" s="738"/>
      <c r="IH292" s="738"/>
      <c r="II292" s="738"/>
      <c r="IJ292" s="738"/>
      <c r="IK292" s="738"/>
      <c r="IL292" s="738"/>
      <c r="IM292" s="738"/>
      <c r="IN292" s="738"/>
      <c r="IO292" s="738"/>
      <c r="IP292" s="738"/>
      <c r="IQ292" s="738"/>
      <c r="IR292" s="738"/>
      <c r="IS292" s="738"/>
      <c r="IT292" s="738"/>
      <c r="IU292" s="738"/>
      <c r="IV292" s="738"/>
    </row>
    <row r="293" spans="1:256" ht="12.75">
      <c r="A293" s="241"/>
      <c r="B293" s="238"/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41"/>
      <c r="Y293" s="241"/>
      <c r="Z293" s="241"/>
      <c r="AA293" s="241"/>
      <c r="AB293" s="241"/>
      <c r="AC293" s="241"/>
      <c r="AD293" s="241"/>
      <c r="AE293" s="241"/>
      <c r="AF293" s="241"/>
      <c r="AG293" s="241"/>
      <c r="AH293" s="241"/>
      <c r="AI293" s="241"/>
      <c r="AJ293" s="241"/>
      <c r="AK293" s="241"/>
      <c r="AL293" s="241"/>
      <c r="AM293" s="241"/>
      <c r="AN293" s="241"/>
      <c r="AO293" s="241"/>
      <c r="AP293" s="241"/>
      <c r="AQ293" s="241"/>
      <c r="AR293" s="241"/>
      <c r="AS293" s="241"/>
      <c r="AT293" s="241"/>
      <c r="AU293" s="241"/>
      <c r="AV293" s="241"/>
      <c r="AW293" s="241"/>
      <c r="AX293" s="241"/>
      <c r="AY293" s="241"/>
      <c r="AZ293" s="241"/>
      <c r="BA293" s="241"/>
      <c r="BB293" s="241"/>
      <c r="ID293" s="738"/>
      <c r="IE293" s="738"/>
      <c r="IF293" s="738"/>
      <c r="IG293" s="738"/>
      <c r="IH293" s="738"/>
      <c r="II293" s="738"/>
      <c r="IJ293" s="738"/>
      <c r="IK293" s="738"/>
      <c r="IL293" s="738"/>
      <c r="IM293" s="738"/>
      <c r="IN293" s="738"/>
      <c r="IO293" s="738"/>
      <c r="IP293" s="738"/>
      <c r="IQ293" s="738"/>
      <c r="IR293" s="738"/>
      <c r="IS293" s="738"/>
      <c r="IT293" s="738"/>
      <c r="IU293" s="738"/>
      <c r="IV293" s="738"/>
    </row>
    <row r="294" spans="1:256" ht="12.75">
      <c r="A294" s="241"/>
      <c r="B294" s="238"/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41"/>
      <c r="Y294" s="241"/>
      <c r="Z294" s="241"/>
      <c r="AA294" s="241"/>
      <c r="AB294" s="241"/>
      <c r="AC294" s="241"/>
      <c r="AD294" s="241"/>
      <c r="AE294" s="241"/>
      <c r="AF294" s="241"/>
      <c r="AG294" s="241"/>
      <c r="AH294" s="241"/>
      <c r="AI294" s="241"/>
      <c r="AJ294" s="241"/>
      <c r="AK294" s="241"/>
      <c r="AL294" s="241"/>
      <c r="AM294" s="241"/>
      <c r="AN294" s="241"/>
      <c r="AO294" s="241"/>
      <c r="AP294" s="241"/>
      <c r="AQ294" s="241"/>
      <c r="AR294" s="241"/>
      <c r="AS294" s="241"/>
      <c r="AT294" s="241"/>
      <c r="AU294" s="241"/>
      <c r="AV294" s="241"/>
      <c r="AW294" s="241"/>
      <c r="AX294" s="241"/>
      <c r="AY294" s="241"/>
      <c r="AZ294" s="241"/>
      <c r="BA294" s="241"/>
      <c r="BB294" s="241"/>
      <c r="ID294" s="738"/>
      <c r="IE294" s="738"/>
      <c r="IF294" s="738"/>
      <c r="IG294" s="738"/>
      <c r="IH294" s="738"/>
      <c r="II294" s="738"/>
      <c r="IJ294" s="738"/>
      <c r="IK294" s="738"/>
      <c r="IL294" s="738"/>
      <c r="IM294" s="738"/>
      <c r="IN294" s="738"/>
      <c r="IO294" s="738"/>
      <c r="IP294" s="738"/>
      <c r="IQ294" s="738"/>
      <c r="IR294" s="738"/>
      <c r="IS294" s="738"/>
      <c r="IT294" s="738"/>
      <c r="IU294" s="738"/>
      <c r="IV294" s="738"/>
    </row>
    <row r="295" spans="1:256" ht="12.75">
      <c r="A295" s="241"/>
      <c r="B295" s="238"/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41"/>
      <c r="Y295" s="241"/>
      <c r="Z295" s="241"/>
      <c r="AA295" s="241"/>
      <c r="AB295" s="241"/>
      <c r="AC295" s="241"/>
      <c r="AD295" s="241"/>
      <c r="AE295" s="241"/>
      <c r="AF295" s="241"/>
      <c r="AG295" s="241"/>
      <c r="AH295" s="241"/>
      <c r="AI295" s="241"/>
      <c r="AJ295" s="241"/>
      <c r="AK295" s="241"/>
      <c r="AL295" s="241"/>
      <c r="AM295" s="241"/>
      <c r="AN295" s="241"/>
      <c r="AO295" s="241"/>
      <c r="AP295" s="241"/>
      <c r="AQ295" s="241"/>
      <c r="AR295" s="241"/>
      <c r="AS295" s="241"/>
      <c r="AT295" s="241"/>
      <c r="AU295" s="241"/>
      <c r="AV295" s="241"/>
      <c r="AW295" s="241"/>
      <c r="AX295" s="241"/>
      <c r="AY295" s="241"/>
      <c r="AZ295" s="241"/>
      <c r="BA295" s="241"/>
      <c r="BB295" s="241"/>
      <c r="ID295" s="738"/>
      <c r="IE295" s="738"/>
      <c r="IF295" s="738"/>
      <c r="IG295" s="738"/>
      <c r="IH295" s="738"/>
      <c r="II295" s="738"/>
      <c r="IJ295" s="738"/>
      <c r="IK295" s="738"/>
      <c r="IL295" s="738"/>
      <c r="IM295" s="738"/>
      <c r="IN295" s="738"/>
      <c r="IO295" s="738"/>
      <c r="IP295" s="738"/>
      <c r="IQ295" s="738"/>
      <c r="IR295" s="738"/>
      <c r="IS295" s="738"/>
      <c r="IT295" s="738"/>
      <c r="IU295" s="738"/>
      <c r="IV295" s="738"/>
    </row>
    <row r="296" spans="1:256" ht="12.75">
      <c r="A296" s="241"/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41"/>
      <c r="Y296" s="241"/>
      <c r="Z296" s="241"/>
      <c r="AA296" s="241"/>
      <c r="AB296" s="241"/>
      <c r="AC296" s="241"/>
      <c r="AD296" s="241"/>
      <c r="AE296" s="241"/>
      <c r="AF296" s="241"/>
      <c r="AG296" s="241"/>
      <c r="AH296" s="241"/>
      <c r="AI296" s="241"/>
      <c r="AJ296" s="241"/>
      <c r="AK296" s="241"/>
      <c r="AL296" s="241"/>
      <c r="AM296" s="241"/>
      <c r="AN296" s="241"/>
      <c r="AO296" s="241"/>
      <c r="AP296" s="241"/>
      <c r="AQ296" s="241"/>
      <c r="AR296" s="241"/>
      <c r="AS296" s="241"/>
      <c r="AT296" s="241"/>
      <c r="AU296" s="241"/>
      <c r="AV296" s="241"/>
      <c r="AW296" s="241"/>
      <c r="AX296" s="241"/>
      <c r="AY296" s="241"/>
      <c r="AZ296" s="241"/>
      <c r="BA296" s="241"/>
      <c r="BB296" s="241"/>
      <c r="ID296" s="738"/>
      <c r="IE296" s="738"/>
      <c r="IF296" s="738"/>
      <c r="IG296" s="738"/>
      <c r="IH296" s="738"/>
      <c r="II296" s="738"/>
      <c r="IJ296" s="738"/>
      <c r="IK296" s="738"/>
      <c r="IL296" s="738"/>
      <c r="IM296" s="738"/>
      <c r="IN296" s="738"/>
      <c r="IO296" s="738"/>
      <c r="IP296" s="738"/>
      <c r="IQ296" s="738"/>
      <c r="IR296" s="738"/>
      <c r="IS296" s="738"/>
      <c r="IT296" s="738"/>
      <c r="IU296" s="738"/>
      <c r="IV296" s="738"/>
    </row>
    <row r="297" spans="1:256" ht="12.75">
      <c r="A297" s="241"/>
      <c r="B297" s="238"/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41"/>
      <c r="Y297" s="241"/>
      <c r="Z297" s="241"/>
      <c r="AA297" s="241"/>
      <c r="AB297" s="241"/>
      <c r="AC297" s="241"/>
      <c r="AD297" s="241"/>
      <c r="AE297" s="241"/>
      <c r="AF297" s="241"/>
      <c r="AG297" s="241"/>
      <c r="AH297" s="241"/>
      <c r="AI297" s="241"/>
      <c r="AJ297" s="241"/>
      <c r="AK297" s="241"/>
      <c r="AL297" s="241"/>
      <c r="AM297" s="241"/>
      <c r="AN297" s="241"/>
      <c r="AO297" s="241"/>
      <c r="AP297" s="241"/>
      <c r="AQ297" s="241"/>
      <c r="AR297" s="241"/>
      <c r="AS297" s="241"/>
      <c r="AT297" s="241"/>
      <c r="AU297" s="241"/>
      <c r="AV297" s="241"/>
      <c r="AW297" s="241"/>
      <c r="AX297" s="241"/>
      <c r="AY297" s="241"/>
      <c r="AZ297" s="241"/>
      <c r="BA297" s="241"/>
      <c r="BB297" s="241"/>
      <c r="ID297" s="738"/>
      <c r="IE297" s="738"/>
      <c r="IF297" s="738"/>
      <c r="IG297" s="738"/>
      <c r="IH297" s="738"/>
      <c r="II297" s="738"/>
      <c r="IJ297" s="738"/>
      <c r="IK297" s="738"/>
      <c r="IL297" s="738"/>
      <c r="IM297" s="738"/>
      <c r="IN297" s="738"/>
      <c r="IO297" s="738"/>
      <c r="IP297" s="738"/>
      <c r="IQ297" s="738"/>
      <c r="IR297" s="738"/>
      <c r="IS297" s="738"/>
      <c r="IT297" s="738"/>
      <c r="IU297" s="738"/>
      <c r="IV297" s="738"/>
    </row>
    <row r="298" spans="1:256" ht="12.75">
      <c r="A298" s="241"/>
      <c r="B298" s="238"/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41"/>
      <c r="Y298" s="241"/>
      <c r="Z298" s="241"/>
      <c r="AA298" s="241"/>
      <c r="AB298" s="241"/>
      <c r="AC298" s="241"/>
      <c r="AD298" s="241"/>
      <c r="AE298" s="241"/>
      <c r="AF298" s="241"/>
      <c r="AG298" s="241"/>
      <c r="AH298" s="241"/>
      <c r="AI298" s="241"/>
      <c r="AJ298" s="241"/>
      <c r="AK298" s="241"/>
      <c r="AL298" s="241"/>
      <c r="AM298" s="241"/>
      <c r="AN298" s="241"/>
      <c r="AO298" s="241"/>
      <c r="AP298" s="241"/>
      <c r="AQ298" s="241"/>
      <c r="AR298" s="241"/>
      <c r="AS298" s="241"/>
      <c r="AT298" s="241"/>
      <c r="AU298" s="241"/>
      <c r="AV298" s="241"/>
      <c r="AW298" s="241"/>
      <c r="AX298" s="241"/>
      <c r="AY298" s="241"/>
      <c r="AZ298" s="241"/>
      <c r="BA298" s="241"/>
      <c r="BB298" s="241"/>
      <c r="ID298" s="738"/>
      <c r="IE298" s="738"/>
      <c r="IF298" s="738"/>
      <c r="IG298" s="738"/>
      <c r="IH298" s="738"/>
      <c r="II298" s="738"/>
      <c r="IJ298" s="738"/>
      <c r="IK298" s="738"/>
      <c r="IL298" s="738"/>
      <c r="IM298" s="738"/>
      <c r="IN298" s="738"/>
      <c r="IO298" s="738"/>
      <c r="IP298" s="738"/>
      <c r="IQ298" s="738"/>
      <c r="IR298" s="738"/>
      <c r="IS298" s="738"/>
      <c r="IT298" s="738"/>
      <c r="IU298" s="738"/>
      <c r="IV298" s="738"/>
    </row>
    <row r="299" spans="1:256" ht="12.75">
      <c r="A299" s="241"/>
      <c r="B299" s="238"/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41"/>
      <c r="Y299" s="241"/>
      <c r="Z299" s="241"/>
      <c r="AA299" s="241"/>
      <c r="AB299" s="241"/>
      <c r="AC299" s="241"/>
      <c r="AD299" s="241"/>
      <c r="AE299" s="241"/>
      <c r="AF299" s="241"/>
      <c r="AG299" s="241"/>
      <c r="AH299" s="241"/>
      <c r="AI299" s="241"/>
      <c r="AJ299" s="241"/>
      <c r="AK299" s="241"/>
      <c r="AL299" s="241"/>
      <c r="AM299" s="241"/>
      <c r="AN299" s="241"/>
      <c r="AO299" s="241"/>
      <c r="AP299" s="241"/>
      <c r="AQ299" s="241"/>
      <c r="AR299" s="241"/>
      <c r="AS299" s="241"/>
      <c r="AT299" s="241"/>
      <c r="AU299" s="241"/>
      <c r="AV299" s="241"/>
      <c r="AW299" s="241"/>
      <c r="AX299" s="241"/>
      <c r="AY299" s="241"/>
      <c r="AZ299" s="241"/>
      <c r="BA299" s="241"/>
      <c r="BB299" s="241"/>
      <c r="ID299" s="738"/>
      <c r="IE299" s="738"/>
      <c r="IF299" s="738"/>
      <c r="IG299" s="738"/>
      <c r="IH299" s="738"/>
      <c r="II299" s="738"/>
      <c r="IJ299" s="738"/>
      <c r="IK299" s="738"/>
      <c r="IL299" s="738"/>
      <c r="IM299" s="738"/>
      <c r="IN299" s="738"/>
      <c r="IO299" s="738"/>
      <c r="IP299" s="738"/>
      <c r="IQ299" s="738"/>
      <c r="IR299" s="738"/>
      <c r="IS299" s="738"/>
      <c r="IT299" s="738"/>
      <c r="IU299" s="738"/>
      <c r="IV299" s="738"/>
    </row>
    <row r="300" spans="1:256" ht="12.75">
      <c r="A300" s="241"/>
      <c r="B300" s="238"/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41"/>
      <c r="Y300" s="241"/>
      <c r="Z300" s="241"/>
      <c r="AA300" s="241"/>
      <c r="AB300" s="241"/>
      <c r="AC300" s="241"/>
      <c r="AD300" s="241"/>
      <c r="AE300" s="241"/>
      <c r="AF300" s="241"/>
      <c r="AG300" s="241"/>
      <c r="AH300" s="241"/>
      <c r="AI300" s="241"/>
      <c r="AJ300" s="241"/>
      <c r="AK300" s="241"/>
      <c r="AL300" s="241"/>
      <c r="AM300" s="241"/>
      <c r="AN300" s="241"/>
      <c r="AO300" s="241"/>
      <c r="AP300" s="241"/>
      <c r="AQ300" s="241"/>
      <c r="AR300" s="241"/>
      <c r="AS300" s="241"/>
      <c r="AT300" s="241"/>
      <c r="AU300" s="241"/>
      <c r="AV300" s="241"/>
      <c r="AW300" s="241"/>
      <c r="AX300" s="241"/>
      <c r="AY300" s="241"/>
      <c r="AZ300" s="241"/>
      <c r="BA300" s="241"/>
      <c r="BB300" s="241"/>
      <c r="ID300" s="738"/>
      <c r="IE300" s="738"/>
      <c r="IF300" s="738"/>
      <c r="IG300" s="738"/>
      <c r="IH300" s="738"/>
      <c r="II300" s="738"/>
      <c r="IJ300" s="738"/>
      <c r="IK300" s="738"/>
      <c r="IL300" s="738"/>
      <c r="IM300" s="738"/>
      <c r="IN300" s="738"/>
      <c r="IO300" s="738"/>
      <c r="IP300" s="738"/>
      <c r="IQ300" s="738"/>
      <c r="IR300" s="738"/>
      <c r="IS300" s="738"/>
      <c r="IT300" s="738"/>
      <c r="IU300" s="738"/>
      <c r="IV300" s="738"/>
    </row>
    <row r="301" spans="1:256" ht="12.75">
      <c r="A301" s="241"/>
      <c r="B301" s="238"/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41"/>
      <c r="Y301" s="241"/>
      <c r="Z301" s="241"/>
      <c r="AA301" s="241"/>
      <c r="AB301" s="241"/>
      <c r="AC301" s="241"/>
      <c r="AD301" s="241"/>
      <c r="AE301" s="241"/>
      <c r="AF301" s="241"/>
      <c r="AG301" s="241"/>
      <c r="AH301" s="241"/>
      <c r="AI301" s="241"/>
      <c r="AJ301" s="241"/>
      <c r="AK301" s="241"/>
      <c r="AL301" s="241"/>
      <c r="AM301" s="241"/>
      <c r="AN301" s="241"/>
      <c r="AO301" s="241"/>
      <c r="AP301" s="241"/>
      <c r="AQ301" s="241"/>
      <c r="AR301" s="241"/>
      <c r="AS301" s="241"/>
      <c r="AT301" s="241"/>
      <c r="AU301" s="241"/>
      <c r="AV301" s="241"/>
      <c r="AW301" s="241"/>
      <c r="AX301" s="241"/>
      <c r="AY301" s="241"/>
      <c r="AZ301" s="241"/>
      <c r="BA301" s="241"/>
      <c r="BB301" s="241"/>
      <c r="ID301" s="738"/>
      <c r="IE301" s="738"/>
      <c r="IF301" s="738"/>
      <c r="IG301" s="738"/>
      <c r="IH301" s="738"/>
      <c r="II301" s="738"/>
      <c r="IJ301" s="738"/>
      <c r="IK301" s="738"/>
      <c r="IL301" s="738"/>
      <c r="IM301" s="738"/>
      <c r="IN301" s="738"/>
      <c r="IO301" s="738"/>
      <c r="IP301" s="738"/>
      <c r="IQ301" s="738"/>
      <c r="IR301" s="738"/>
      <c r="IS301" s="738"/>
      <c r="IT301" s="738"/>
      <c r="IU301" s="738"/>
      <c r="IV301" s="738"/>
    </row>
    <row r="302" spans="1:256" ht="12.75">
      <c r="A302" s="241"/>
      <c r="B302" s="238"/>
      <c r="C302" s="238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41"/>
      <c r="Y302" s="241"/>
      <c r="Z302" s="241"/>
      <c r="AA302" s="241"/>
      <c r="AB302" s="241"/>
      <c r="AC302" s="241"/>
      <c r="AD302" s="241"/>
      <c r="AE302" s="241"/>
      <c r="AF302" s="241"/>
      <c r="AG302" s="241"/>
      <c r="AH302" s="241"/>
      <c r="AI302" s="241"/>
      <c r="AJ302" s="241"/>
      <c r="AK302" s="241"/>
      <c r="AL302" s="241"/>
      <c r="AM302" s="241"/>
      <c r="AN302" s="241"/>
      <c r="AO302" s="241"/>
      <c r="AP302" s="241"/>
      <c r="AQ302" s="241"/>
      <c r="AR302" s="241"/>
      <c r="AS302" s="241"/>
      <c r="AT302" s="241"/>
      <c r="AU302" s="241"/>
      <c r="AV302" s="241"/>
      <c r="AW302" s="241"/>
      <c r="AX302" s="241"/>
      <c r="AY302" s="241"/>
      <c r="AZ302" s="241"/>
      <c r="BA302" s="241"/>
      <c r="BB302" s="241"/>
      <c r="ID302" s="738"/>
      <c r="IE302" s="738"/>
      <c r="IF302" s="738"/>
      <c r="IG302" s="738"/>
      <c r="IH302" s="738"/>
      <c r="II302" s="738"/>
      <c r="IJ302" s="738"/>
      <c r="IK302" s="738"/>
      <c r="IL302" s="738"/>
      <c r="IM302" s="738"/>
      <c r="IN302" s="738"/>
      <c r="IO302" s="738"/>
      <c r="IP302" s="738"/>
      <c r="IQ302" s="738"/>
      <c r="IR302" s="738"/>
      <c r="IS302" s="738"/>
      <c r="IT302" s="738"/>
      <c r="IU302" s="738"/>
      <c r="IV302" s="738"/>
    </row>
    <row r="303" spans="1:256" ht="12.75">
      <c r="A303" s="241"/>
      <c r="B303" s="238"/>
      <c r="C303" s="238"/>
      <c r="D303" s="238"/>
      <c r="E303" s="238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41"/>
      <c r="Y303" s="241"/>
      <c r="Z303" s="241"/>
      <c r="AA303" s="241"/>
      <c r="AB303" s="241"/>
      <c r="AC303" s="241"/>
      <c r="AD303" s="241"/>
      <c r="AE303" s="241"/>
      <c r="AF303" s="241"/>
      <c r="AG303" s="241"/>
      <c r="AH303" s="241"/>
      <c r="AI303" s="241"/>
      <c r="AJ303" s="241"/>
      <c r="AK303" s="241"/>
      <c r="AL303" s="241"/>
      <c r="AM303" s="241"/>
      <c r="AN303" s="241"/>
      <c r="AO303" s="241"/>
      <c r="AP303" s="241"/>
      <c r="AQ303" s="241"/>
      <c r="AR303" s="241"/>
      <c r="AS303" s="241"/>
      <c r="AT303" s="241"/>
      <c r="AU303" s="241"/>
      <c r="AV303" s="241"/>
      <c r="AW303" s="241"/>
      <c r="AX303" s="241"/>
      <c r="AY303" s="241"/>
      <c r="AZ303" s="241"/>
      <c r="BA303" s="241"/>
      <c r="BB303" s="241"/>
      <c r="ID303" s="738"/>
      <c r="IE303" s="738"/>
      <c r="IF303" s="738"/>
      <c r="IG303" s="738"/>
      <c r="IH303" s="738"/>
      <c r="II303" s="738"/>
      <c r="IJ303" s="738"/>
      <c r="IK303" s="738"/>
      <c r="IL303" s="738"/>
      <c r="IM303" s="738"/>
      <c r="IN303" s="738"/>
      <c r="IO303" s="738"/>
      <c r="IP303" s="738"/>
      <c r="IQ303" s="738"/>
      <c r="IR303" s="738"/>
      <c r="IS303" s="738"/>
      <c r="IT303" s="738"/>
      <c r="IU303" s="738"/>
      <c r="IV303" s="738"/>
    </row>
    <row r="304" spans="1:256" ht="12.75">
      <c r="A304" s="241"/>
      <c r="B304" s="238"/>
      <c r="C304" s="238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41"/>
      <c r="Y304" s="241"/>
      <c r="Z304" s="241"/>
      <c r="AA304" s="241"/>
      <c r="AB304" s="241"/>
      <c r="AC304" s="241"/>
      <c r="AD304" s="241"/>
      <c r="AE304" s="241"/>
      <c r="AF304" s="241"/>
      <c r="AG304" s="241"/>
      <c r="AH304" s="241"/>
      <c r="AI304" s="241"/>
      <c r="AJ304" s="241"/>
      <c r="AK304" s="241"/>
      <c r="AL304" s="241"/>
      <c r="AM304" s="241"/>
      <c r="AN304" s="241"/>
      <c r="AO304" s="241"/>
      <c r="AP304" s="241"/>
      <c r="AQ304" s="241"/>
      <c r="AR304" s="241"/>
      <c r="AS304" s="241"/>
      <c r="AT304" s="241"/>
      <c r="AU304" s="241"/>
      <c r="AV304" s="241"/>
      <c r="AW304" s="241"/>
      <c r="AX304" s="241"/>
      <c r="AY304" s="241"/>
      <c r="AZ304" s="241"/>
      <c r="BA304" s="241"/>
      <c r="BB304" s="241"/>
      <c r="ID304" s="738"/>
      <c r="IE304" s="738"/>
      <c r="IF304" s="738"/>
      <c r="IG304" s="738"/>
      <c r="IH304" s="738"/>
      <c r="II304" s="738"/>
      <c r="IJ304" s="738"/>
      <c r="IK304" s="738"/>
      <c r="IL304" s="738"/>
      <c r="IM304" s="738"/>
      <c r="IN304" s="738"/>
      <c r="IO304" s="738"/>
      <c r="IP304" s="738"/>
      <c r="IQ304" s="738"/>
      <c r="IR304" s="738"/>
      <c r="IS304" s="738"/>
      <c r="IT304" s="738"/>
      <c r="IU304" s="738"/>
      <c r="IV304" s="738"/>
    </row>
    <row r="305" spans="1:256" ht="12.75">
      <c r="A305" s="241"/>
      <c r="B305" s="238"/>
      <c r="C305" s="238"/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41"/>
      <c r="Y305" s="241"/>
      <c r="Z305" s="241"/>
      <c r="AA305" s="241"/>
      <c r="AB305" s="241"/>
      <c r="AC305" s="241"/>
      <c r="AD305" s="241"/>
      <c r="AE305" s="241"/>
      <c r="AF305" s="241"/>
      <c r="AG305" s="241"/>
      <c r="AH305" s="241"/>
      <c r="AI305" s="241"/>
      <c r="AJ305" s="241"/>
      <c r="AK305" s="241"/>
      <c r="AL305" s="241"/>
      <c r="AM305" s="241"/>
      <c r="AN305" s="241"/>
      <c r="AO305" s="241"/>
      <c r="AP305" s="241"/>
      <c r="AQ305" s="241"/>
      <c r="AR305" s="241"/>
      <c r="AS305" s="241"/>
      <c r="AT305" s="241"/>
      <c r="AU305" s="241"/>
      <c r="AV305" s="241"/>
      <c r="AW305" s="241"/>
      <c r="AX305" s="241"/>
      <c r="AY305" s="241"/>
      <c r="AZ305" s="241"/>
      <c r="BA305" s="241"/>
      <c r="BB305" s="241"/>
      <c r="ID305" s="738"/>
      <c r="IE305" s="738"/>
      <c r="IF305" s="738"/>
      <c r="IG305" s="738"/>
      <c r="IH305" s="738"/>
      <c r="II305" s="738"/>
      <c r="IJ305" s="738"/>
      <c r="IK305" s="738"/>
      <c r="IL305" s="738"/>
      <c r="IM305" s="738"/>
      <c r="IN305" s="738"/>
      <c r="IO305" s="738"/>
      <c r="IP305" s="738"/>
      <c r="IQ305" s="738"/>
      <c r="IR305" s="738"/>
      <c r="IS305" s="738"/>
      <c r="IT305" s="738"/>
      <c r="IU305" s="738"/>
      <c r="IV305" s="738"/>
    </row>
    <row r="306" spans="1:256" ht="12.75">
      <c r="A306" s="241"/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41"/>
      <c r="Y306" s="241"/>
      <c r="Z306" s="241"/>
      <c r="AA306" s="241"/>
      <c r="AB306" s="241"/>
      <c r="AC306" s="241"/>
      <c r="AD306" s="241"/>
      <c r="AE306" s="241"/>
      <c r="AF306" s="241"/>
      <c r="AG306" s="241"/>
      <c r="AH306" s="241"/>
      <c r="AI306" s="241"/>
      <c r="AJ306" s="241"/>
      <c r="AK306" s="241"/>
      <c r="AL306" s="241"/>
      <c r="AM306" s="241"/>
      <c r="AN306" s="241"/>
      <c r="AO306" s="241"/>
      <c r="AP306" s="241"/>
      <c r="AQ306" s="241"/>
      <c r="AR306" s="241"/>
      <c r="AS306" s="241"/>
      <c r="AT306" s="241"/>
      <c r="AU306" s="241"/>
      <c r="AV306" s="241"/>
      <c r="AW306" s="241"/>
      <c r="AX306" s="241"/>
      <c r="AY306" s="241"/>
      <c r="AZ306" s="241"/>
      <c r="BA306" s="241"/>
      <c r="BB306" s="241"/>
      <c r="ID306" s="738"/>
      <c r="IE306" s="738"/>
      <c r="IF306" s="738"/>
      <c r="IG306" s="738"/>
      <c r="IH306" s="738"/>
      <c r="II306" s="738"/>
      <c r="IJ306" s="738"/>
      <c r="IK306" s="738"/>
      <c r="IL306" s="738"/>
      <c r="IM306" s="738"/>
      <c r="IN306" s="738"/>
      <c r="IO306" s="738"/>
      <c r="IP306" s="738"/>
      <c r="IQ306" s="738"/>
      <c r="IR306" s="738"/>
      <c r="IS306" s="738"/>
      <c r="IT306" s="738"/>
      <c r="IU306" s="738"/>
      <c r="IV306" s="738"/>
    </row>
    <row r="307" spans="1:256" ht="12.75">
      <c r="A307" s="241"/>
      <c r="B307" s="238"/>
      <c r="C307" s="238"/>
      <c r="D307" s="238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41"/>
      <c r="Y307" s="241"/>
      <c r="Z307" s="241"/>
      <c r="AA307" s="241"/>
      <c r="AB307" s="241"/>
      <c r="AC307" s="241"/>
      <c r="AD307" s="241"/>
      <c r="AE307" s="241"/>
      <c r="AF307" s="241"/>
      <c r="AG307" s="241"/>
      <c r="AH307" s="241"/>
      <c r="AI307" s="241"/>
      <c r="AJ307" s="241"/>
      <c r="AK307" s="241"/>
      <c r="AL307" s="241"/>
      <c r="AM307" s="241"/>
      <c r="AN307" s="241"/>
      <c r="AO307" s="241"/>
      <c r="AP307" s="241"/>
      <c r="AQ307" s="241"/>
      <c r="AR307" s="241"/>
      <c r="AS307" s="241"/>
      <c r="AT307" s="241"/>
      <c r="AU307" s="241"/>
      <c r="AV307" s="241"/>
      <c r="AW307" s="241"/>
      <c r="AX307" s="241"/>
      <c r="AY307" s="241"/>
      <c r="AZ307" s="241"/>
      <c r="BA307" s="241"/>
      <c r="BB307" s="241"/>
      <c r="ID307" s="738"/>
      <c r="IE307" s="738"/>
      <c r="IF307" s="738"/>
      <c r="IG307" s="738"/>
      <c r="IH307" s="738"/>
      <c r="II307" s="738"/>
      <c r="IJ307" s="738"/>
      <c r="IK307" s="738"/>
      <c r="IL307" s="738"/>
      <c r="IM307" s="738"/>
      <c r="IN307" s="738"/>
      <c r="IO307" s="738"/>
      <c r="IP307" s="738"/>
      <c r="IQ307" s="738"/>
      <c r="IR307" s="738"/>
      <c r="IS307" s="738"/>
      <c r="IT307" s="738"/>
      <c r="IU307" s="738"/>
      <c r="IV307" s="738"/>
    </row>
    <row r="308" spans="1:256" ht="12.75">
      <c r="A308" s="241"/>
      <c r="B308" s="2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41"/>
      <c r="Y308" s="241"/>
      <c r="Z308" s="241"/>
      <c r="AA308" s="241"/>
      <c r="AB308" s="241"/>
      <c r="AC308" s="241"/>
      <c r="AD308" s="241"/>
      <c r="AE308" s="241"/>
      <c r="AF308" s="241"/>
      <c r="AG308" s="241"/>
      <c r="AH308" s="241"/>
      <c r="AI308" s="241"/>
      <c r="AJ308" s="241"/>
      <c r="AK308" s="241"/>
      <c r="AL308" s="241"/>
      <c r="AM308" s="241"/>
      <c r="AN308" s="241"/>
      <c r="AO308" s="241"/>
      <c r="AP308" s="241"/>
      <c r="AQ308" s="241"/>
      <c r="AR308" s="241"/>
      <c r="AS308" s="241"/>
      <c r="AT308" s="241"/>
      <c r="AU308" s="241"/>
      <c r="AV308" s="241"/>
      <c r="AW308" s="241"/>
      <c r="AX308" s="241"/>
      <c r="AY308" s="241"/>
      <c r="AZ308" s="241"/>
      <c r="BA308" s="241"/>
      <c r="BB308" s="241"/>
      <c r="ID308" s="738"/>
      <c r="IE308" s="738"/>
      <c r="IF308" s="738"/>
      <c r="IG308" s="738"/>
      <c r="IH308" s="738"/>
      <c r="II308" s="738"/>
      <c r="IJ308" s="738"/>
      <c r="IK308" s="738"/>
      <c r="IL308" s="738"/>
      <c r="IM308" s="738"/>
      <c r="IN308" s="738"/>
      <c r="IO308" s="738"/>
      <c r="IP308" s="738"/>
      <c r="IQ308" s="738"/>
      <c r="IR308" s="738"/>
      <c r="IS308" s="738"/>
      <c r="IT308" s="738"/>
      <c r="IU308" s="738"/>
      <c r="IV308" s="738"/>
    </row>
    <row r="309" spans="1:256" ht="12.75">
      <c r="A309" s="241"/>
      <c r="B309" s="238"/>
      <c r="C309" s="238"/>
      <c r="D309" s="238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41"/>
      <c r="Y309" s="241"/>
      <c r="Z309" s="241"/>
      <c r="AA309" s="241"/>
      <c r="AB309" s="241"/>
      <c r="AC309" s="241"/>
      <c r="AD309" s="241"/>
      <c r="AE309" s="241"/>
      <c r="AF309" s="241"/>
      <c r="AG309" s="241"/>
      <c r="AH309" s="241"/>
      <c r="AI309" s="241"/>
      <c r="AJ309" s="241"/>
      <c r="AK309" s="241"/>
      <c r="AL309" s="241"/>
      <c r="AM309" s="241"/>
      <c r="AN309" s="241"/>
      <c r="AO309" s="241"/>
      <c r="AP309" s="241"/>
      <c r="AQ309" s="241"/>
      <c r="AR309" s="241"/>
      <c r="AS309" s="241"/>
      <c r="AT309" s="241"/>
      <c r="AU309" s="241"/>
      <c r="AV309" s="241"/>
      <c r="AW309" s="241"/>
      <c r="AX309" s="241"/>
      <c r="AY309" s="241"/>
      <c r="AZ309" s="241"/>
      <c r="BA309" s="241"/>
      <c r="BB309" s="241"/>
      <c r="ID309" s="738"/>
      <c r="IE309" s="738"/>
      <c r="IF309" s="738"/>
      <c r="IG309" s="738"/>
      <c r="IH309" s="738"/>
      <c r="II309" s="738"/>
      <c r="IJ309" s="738"/>
      <c r="IK309" s="738"/>
      <c r="IL309" s="738"/>
      <c r="IM309" s="738"/>
      <c r="IN309" s="738"/>
      <c r="IO309" s="738"/>
      <c r="IP309" s="738"/>
      <c r="IQ309" s="738"/>
      <c r="IR309" s="738"/>
      <c r="IS309" s="738"/>
      <c r="IT309" s="738"/>
      <c r="IU309" s="738"/>
      <c r="IV309" s="738"/>
    </row>
    <row r="310" spans="1:256" ht="12.75">
      <c r="A310" s="241"/>
      <c r="B310" s="238"/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41"/>
      <c r="Y310" s="241"/>
      <c r="Z310" s="241"/>
      <c r="AA310" s="241"/>
      <c r="AB310" s="241"/>
      <c r="AC310" s="241"/>
      <c r="AD310" s="241"/>
      <c r="AE310" s="241"/>
      <c r="AF310" s="241"/>
      <c r="AG310" s="241"/>
      <c r="AH310" s="241"/>
      <c r="AI310" s="241"/>
      <c r="AJ310" s="241"/>
      <c r="AK310" s="241"/>
      <c r="AL310" s="241"/>
      <c r="AM310" s="241"/>
      <c r="AN310" s="241"/>
      <c r="AO310" s="241"/>
      <c r="AP310" s="241"/>
      <c r="AQ310" s="241"/>
      <c r="AR310" s="241"/>
      <c r="AS310" s="241"/>
      <c r="AT310" s="241"/>
      <c r="AU310" s="241"/>
      <c r="AV310" s="241"/>
      <c r="AW310" s="241"/>
      <c r="AX310" s="241"/>
      <c r="AY310" s="241"/>
      <c r="AZ310" s="241"/>
      <c r="BA310" s="241"/>
      <c r="BB310" s="241"/>
      <c r="ID310" s="738"/>
      <c r="IE310" s="738"/>
      <c r="IF310" s="738"/>
      <c r="IG310" s="738"/>
      <c r="IH310" s="738"/>
      <c r="II310" s="738"/>
      <c r="IJ310" s="738"/>
      <c r="IK310" s="738"/>
      <c r="IL310" s="738"/>
      <c r="IM310" s="738"/>
      <c r="IN310" s="738"/>
      <c r="IO310" s="738"/>
      <c r="IP310" s="738"/>
      <c r="IQ310" s="738"/>
      <c r="IR310" s="738"/>
      <c r="IS310" s="738"/>
      <c r="IT310" s="738"/>
      <c r="IU310" s="738"/>
      <c r="IV310" s="738"/>
    </row>
    <row r="311" spans="1:256" ht="12.75">
      <c r="A311" s="241"/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41"/>
      <c r="Y311" s="241"/>
      <c r="Z311" s="241"/>
      <c r="AA311" s="241"/>
      <c r="AB311" s="241"/>
      <c r="AC311" s="241"/>
      <c r="AD311" s="241"/>
      <c r="AE311" s="241"/>
      <c r="AF311" s="241"/>
      <c r="AG311" s="241"/>
      <c r="AH311" s="241"/>
      <c r="AI311" s="241"/>
      <c r="AJ311" s="241"/>
      <c r="AK311" s="241"/>
      <c r="AL311" s="241"/>
      <c r="AM311" s="241"/>
      <c r="AN311" s="241"/>
      <c r="AO311" s="241"/>
      <c r="AP311" s="241"/>
      <c r="AQ311" s="241"/>
      <c r="AR311" s="241"/>
      <c r="AS311" s="241"/>
      <c r="AT311" s="241"/>
      <c r="AU311" s="241"/>
      <c r="AV311" s="241"/>
      <c r="AW311" s="241"/>
      <c r="AX311" s="241"/>
      <c r="AY311" s="241"/>
      <c r="AZ311" s="241"/>
      <c r="BA311" s="241"/>
      <c r="BB311" s="241"/>
      <c r="ID311" s="738"/>
      <c r="IE311" s="738"/>
      <c r="IF311" s="738"/>
      <c r="IG311" s="738"/>
      <c r="IH311" s="738"/>
      <c r="II311" s="738"/>
      <c r="IJ311" s="738"/>
      <c r="IK311" s="738"/>
      <c r="IL311" s="738"/>
      <c r="IM311" s="738"/>
      <c r="IN311" s="738"/>
      <c r="IO311" s="738"/>
      <c r="IP311" s="738"/>
      <c r="IQ311" s="738"/>
      <c r="IR311" s="738"/>
      <c r="IS311" s="738"/>
      <c r="IT311" s="738"/>
      <c r="IU311" s="738"/>
      <c r="IV311" s="738"/>
    </row>
    <row r="312" spans="1:256" ht="12.75">
      <c r="A312" s="241"/>
      <c r="B312" s="238"/>
      <c r="C312" s="238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41"/>
      <c r="Y312" s="241"/>
      <c r="Z312" s="241"/>
      <c r="AA312" s="241"/>
      <c r="AB312" s="241"/>
      <c r="AC312" s="241"/>
      <c r="AD312" s="241"/>
      <c r="AE312" s="241"/>
      <c r="AF312" s="241"/>
      <c r="AG312" s="241"/>
      <c r="AH312" s="241"/>
      <c r="AI312" s="241"/>
      <c r="AJ312" s="241"/>
      <c r="AK312" s="241"/>
      <c r="AL312" s="241"/>
      <c r="AM312" s="241"/>
      <c r="AN312" s="241"/>
      <c r="AO312" s="241"/>
      <c r="AP312" s="241"/>
      <c r="AQ312" s="241"/>
      <c r="AR312" s="241"/>
      <c r="AS312" s="241"/>
      <c r="AT312" s="241"/>
      <c r="AU312" s="241"/>
      <c r="AV312" s="241"/>
      <c r="AW312" s="241"/>
      <c r="AX312" s="241"/>
      <c r="AY312" s="241"/>
      <c r="AZ312" s="241"/>
      <c r="BA312" s="241"/>
      <c r="BB312" s="241"/>
      <c r="ID312" s="738"/>
      <c r="IE312" s="738"/>
      <c r="IF312" s="738"/>
      <c r="IG312" s="738"/>
      <c r="IH312" s="738"/>
      <c r="II312" s="738"/>
      <c r="IJ312" s="738"/>
      <c r="IK312" s="738"/>
      <c r="IL312" s="738"/>
      <c r="IM312" s="738"/>
      <c r="IN312" s="738"/>
      <c r="IO312" s="738"/>
      <c r="IP312" s="738"/>
      <c r="IQ312" s="738"/>
      <c r="IR312" s="738"/>
      <c r="IS312" s="738"/>
      <c r="IT312" s="738"/>
      <c r="IU312" s="738"/>
      <c r="IV312" s="738"/>
    </row>
    <row r="313" spans="1:256" ht="12.75">
      <c r="A313" s="241"/>
      <c r="B313" s="238"/>
      <c r="C313" s="238"/>
      <c r="D313" s="238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41"/>
      <c r="Y313" s="241"/>
      <c r="Z313" s="241"/>
      <c r="AA313" s="241"/>
      <c r="AB313" s="241"/>
      <c r="AC313" s="241"/>
      <c r="AD313" s="241"/>
      <c r="AE313" s="241"/>
      <c r="AF313" s="241"/>
      <c r="AG313" s="241"/>
      <c r="AH313" s="241"/>
      <c r="AI313" s="241"/>
      <c r="AJ313" s="241"/>
      <c r="AK313" s="241"/>
      <c r="AL313" s="241"/>
      <c r="AM313" s="241"/>
      <c r="AN313" s="241"/>
      <c r="AO313" s="241"/>
      <c r="AP313" s="241"/>
      <c r="AQ313" s="241"/>
      <c r="AR313" s="241"/>
      <c r="AS313" s="241"/>
      <c r="AT313" s="241"/>
      <c r="AU313" s="241"/>
      <c r="AV313" s="241"/>
      <c r="AW313" s="241"/>
      <c r="AX313" s="241"/>
      <c r="AY313" s="241"/>
      <c r="AZ313" s="241"/>
      <c r="BA313" s="241"/>
      <c r="BB313" s="241"/>
      <c r="ID313" s="738"/>
      <c r="IE313" s="738"/>
      <c r="IF313" s="738"/>
      <c r="IG313" s="738"/>
      <c r="IH313" s="738"/>
      <c r="II313" s="738"/>
      <c r="IJ313" s="738"/>
      <c r="IK313" s="738"/>
      <c r="IL313" s="738"/>
      <c r="IM313" s="738"/>
      <c r="IN313" s="738"/>
      <c r="IO313" s="738"/>
      <c r="IP313" s="738"/>
      <c r="IQ313" s="738"/>
      <c r="IR313" s="738"/>
      <c r="IS313" s="738"/>
      <c r="IT313" s="738"/>
      <c r="IU313" s="738"/>
      <c r="IV313" s="738"/>
    </row>
    <row r="314" spans="1:256" ht="12.75">
      <c r="A314" s="241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41"/>
      <c r="Y314" s="241"/>
      <c r="Z314" s="241"/>
      <c r="AA314" s="241"/>
      <c r="AB314" s="241"/>
      <c r="AC314" s="241"/>
      <c r="AD314" s="241"/>
      <c r="AE314" s="241"/>
      <c r="AF314" s="241"/>
      <c r="AG314" s="241"/>
      <c r="AH314" s="241"/>
      <c r="AI314" s="241"/>
      <c r="AJ314" s="241"/>
      <c r="AK314" s="241"/>
      <c r="AL314" s="241"/>
      <c r="AM314" s="241"/>
      <c r="AN314" s="241"/>
      <c r="AO314" s="241"/>
      <c r="AP314" s="241"/>
      <c r="AQ314" s="241"/>
      <c r="AR314" s="241"/>
      <c r="AS314" s="241"/>
      <c r="AT314" s="241"/>
      <c r="AU314" s="241"/>
      <c r="AV314" s="241"/>
      <c r="AW314" s="241"/>
      <c r="AX314" s="241"/>
      <c r="AY314" s="241"/>
      <c r="AZ314" s="241"/>
      <c r="BA314" s="241"/>
      <c r="BB314" s="241"/>
      <c r="ID314" s="738"/>
      <c r="IE314" s="738"/>
      <c r="IF314" s="738"/>
      <c r="IG314" s="738"/>
      <c r="IH314" s="738"/>
      <c r="II314" s="738"/>
      <c r="IJ314" s="738"/>
      <c r="IK314" s="738"/>
      <c r="IL314" s="738"/>
      <c r="IM314" s="738"/>
      <c r="IN314" s="738"/>
      <c r="IO314" s="738"/>
      <c r="IP314" s="738"/>
      <c r="IQ314" s="738"/>
      <c r="IR314" s="738"/>
      <c r="IS314" s="738"/>
      <c r="IT314" s="738"/>
      <c r="IU314" s="738"/>
      <c r="IV314" s="738"/>
    </row>
    <row r="315" spans="1:256" ht="12.75">
      <c r="A315" s="241"/>
      <c r="B315" s="238"/>
      <c r="C315" s="238"/>
      <c r="D315" s="238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41"/>
      <c r="Y315" s="241"/>
      <c r="Z315" s="241"/>
      <c r="AA315" s="241"/>
      <c r="AB315" s="241"/>
      <c r="AC315" s="241"/>
      <c r="AD315" s="241"/>
      <c r="AE315" s="241"/>
      <c r="AF315" s="241"/>
      <c r="AG315" s="241"/>
      <c r="AH315" s="241"/>
      <c r="AI315" s="241"/>
      <c r="AJ315" s="241"/>
      <c r="AK315" s="241"/>
      <c r="AL315" s="241"/>
      <c r="AM315" s="241"/>
      <c r="AN315" s="241"/>
      <c r="AO315" s="241"/>
      <c r="AP315" s="241"/>
      <c r="AQ315" s="241"/>
      <c r="AR315" s="241"/>
      <c r="AS315" s="241"/>
      <c r="AT315" s="241"/>
      <c r="AU315" s="241"/>
      <c r="AV315" s="241"/>
      <c r="AW315" s="241"/>
      <c r="AX315" s="241"/>
      <c r="AY315" s="241"/>
      <c r="AZ315" s="241"/>
      <c r="BA315" s="241"/>
      <c r="BB315" s="241"/>
      <c r="ID315" s="738"/>
      <c r="IE315" s="738"/>
      <c r="IF315" s="738"/>
      <c r="IG315" s="738"/>
      <c r="IH315" s="738"/>
      <c r="II315" s="738"/>
      <c r="IJ315" s="738"/>
      <c r="IK315" s="738"/>
      <c r="IL315" s="738"/>
      <c r="IM315" s="738"/>
      <c r="IN315" s="738"/>
      <c r="IO315" s="738"/>
      <c r="IP315" s="738"/>
      <c r="IQ315" s="738"/>
      <c r="IR315" s="738"/>
      <c r="IS315" s="738"/>
      <c r="IT315" s="738"/>
      <c r="IU315" s="738"/>
      <c r="IV315" s="738"/>
    </row>
    <row r="316" spans="1:256" ht="12.75">
      <c r="A316" s="241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41"/>
      <c r="Y316" s="241"/>
      <c r="Z316" s="241"/>
      <c r="AA316" s="241"/>
      <c r="AB316" s="241"/>
      <c r="AC316" s="241"/>
      <c r="AD316" s="241"/>
      <c r="AE316" s="241"/>
      <c r="AF316" s="241"/>
      <c r="AG316" s="241"/>
      <c r="AH316" s="241"/>
      <c r="AI316" s="241"/>
      <c r="AJ316" s="241"/>
      <c r="AK316" s="241"/>
      <c r="AL316" s="241"/>
      <c r="AM316" s="241"/>
      <c r="AN316" s="241"/>
      <c r="AO316" s="241"/>
      <c r="AP316" s="241"/>
      <c r="AQ316" s="241"/>
      <c r="AR316" s="241"/>
      <c r="AS316" s="241"/>
      <c r="AT316" s="241"/>
      <c r="AU316" s="241"/>
      <c r="AV316" s="241"/>
      <c r="AW316" s="241"/>
      <c r="AX316" s="241"/>
      <c r="AY316" s="241"/>
      <c r="AZ316" s="241"/>
      <c r="BA316" s="241"/>
      <c r="BB316" s="241"/>
      <c r="ID316" s="738"/>
      <c r="IE316" s="738"/>
      <c r="IF316" s="738"/>
      <c r="IG316" s="738"/>
      <c r="IH316" s="738"/>
      <c r="II316" s="738"/>
      <c r="IJ316" s="738"/>
      <c r="IK316" s="738"/>
      <c r="IL316" s="738"/>
      <c r="IM316" s="738"/>
      <c r="IN316" s="738"/>
      <c r="IO316" s="738"/>
      <c r="IP316" s="738"/>
      <c r="IQ316" s="738"/>
      <c r="IR316" s="738"/>
      <c r="IS316" s="738"/>
      <c r="IT316" s="738"/>
      <c r="IU316" s="738"/>
      <c r="IV316" s="738"/>
    </row>
    <row r="317" spans="1:256" ht="12.75">
      <c r="A317" s="241"/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41"/>
      <c r="Y317" s="241"/>
      <c r="Z317" s="241"/>
      <c r="AA317" s="241"/>
      <c r="AB317" s="241"/>
      <c r="AC317" s="241"/>
      <c r="AD317" s="241"/>
      <c r="AE317" s="241"/>
      <c r="AF317" s="241"/>
      <c r="AG317" s="241"/>
      <c r="AH317" s="241"/>
      <c r="AI317" s="241"/>
      <c r="AJ317" s="241"/>
      <c r="AK317" s="241"/>
      <c r="AL317" s="241"/>
      <c r="AM317" s="241"/>
      <c r="AN317" s="241"/>
      <c r="AO317" s="241"/>
      <c r="AP317" s="241"/>
      <c r="AQ317" s="241"/>
      <c r="AR317" s="241"/>
      <c r="AS317" s="241"/>
      <c r="AT317" s="241"/>
      <c r="AU317" s="241"/>
      <c r="AV317" s="241"/>
      <c r="AW317" s="241"/>
      <c r="AX317" s="241"/>
      <c r="AY317" s="241"/>
      <c r="AZ317" s="241"/>
      <c r="BA317" s="241"/>
      <c r="BB317" s="241"/>
      <c r="ID317" s="738"/>
      <c r="IE317" s="738"/>
      <c r="IF317" s="738"/>
      <c r="IG317" s="738"/>
      <c r="IH317" s="738"/>
      <c r="II317" s="738"/>
      <c r="IJ317" s="738"/>
      <c r="IK317" s="738"/>
      <c r="IL317" s="738"/>
      <c r="IM317" s="738"/>
      <c r="IN317" s="738"/>
      <c r="IO317" s="738"/>
      <c r="IP317" s="738"/>
      <c r="IQ317" s="738"/>
      <c r="IR317" s="738"/>
      <c r="IS317" s="738"/>
      <c r="IT317" s="738"/>
      <c r="IU317" s="738"/>
      <c r="IV317" s="738"/>
    </row>
    <row r="318" spans="1:256" ht="12.75">
      <c r="A318" s="241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41"/>
      <c r="Y318" s="241"/>
      <c r="Z318" s="241"/>
      <c r="AA318" s="241"/>
      <c r="AB318" s="241"/>
      <c r="AC318" s="241"/>
      <c r="AD318" s="241"/>
      <c r="AE318" s="241"/>
      <c r="AF318" s="241"/>
      <c r="AG318" s="241"/>
      <c r="AH318" s="241"/>
      <c r="AI318" s="241"/>
      <c r="AJ318" s="241"/>
      <c r="AK318" s="241"/>
      <c r="AL318" s="241"/>
      <c r="AM318" s="241"/>
      <c r="AN318" s="241"/>
      <c r="AO318" s="241"/>
      <c r="AP318" s="241"/>
      <c r="AQ318" s="241"/>
      <c r="AR318" s="241"/>
      <c r="AS318" s="241"/>
      <c r="AT318" s="241"/>
      <c r="AU318" s="241"/>
      <c r="AV318" s="241"/>
      <c r="AW318" s="241"/>
      <c r="AX318" s="241"/>
      <c r="AY318" s="241"/>
      <c r="AZ318" s="241"/>
      <c r="BA318" s="241"/>
      <c r="BB318" s="241"/>
      <c r="ID318" s="738"/>
      <c r="IE318" s="738"/>
      <c r="IF318" s="738"/>
      <c r="IG318" s="738"/>
      <c r="IH318" s="738"/>
      <c r="II318" s="738"/>
      <c r="IJ318" s="738"/>
      <c r="IK318" s="738"/>
      <c r="IL318" s="738"/>
      <c r="IM318" s="738"/>
      <c r="IN318" s="738"/>
      <c r="IO318" s="738"/>
      <c r="IP318" s="738"/>
      <c r="IQ318" s="738"/>
      <c r="IR318" s="738"/>
      <c r="IS318" s="738"/>
      <c r="IT318" s="738"/>
      <c r="IU318" s="738"/>
      <c r="IV318" s="738"/>
    </row>
    <row r="319" spans="1:256" ht="12.75">
      <c r="A319" s="241"/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41"/>
      <c r="Y319" s="241"/>
      <c r="Z319" s="241"/>
      <c r="AA319" s="241"/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/>
      <c r="AN319" s="241"/>
      <c r="AO319" s="241"/>
      <c r="AP319" s="241"/>
      <c r="AQ319" s="241"/>
      <c r="AR319" s="241"/>
      <c r="AS319" s="241"/>
      <c r="AT319" s="241"/>
      <c r="AU319" s="241"/>
      <c r="AV319" s="241"/>
      <c r="AW319" s="241"/>
      <c r="AX319" s="241"/>
      <c r="AY319" s="241"/>
      <c r="AZ319" s="241"/>
      <c r="BA319" s="241"/>
      <c r="BB319" s="241"/>
      <c r="ID319" s="738"/>
      <c r="IE319" s="738"/>
      <c r="IF319" s="738"/>
      <c r="IG319" s="738"/>
      <c r="IH319" s="738"/>
      <c r="II319" s="738"/>
      <c r="IJ319" s="738"/>
      <c r="IK319" s="738"/>
      <c r="IL319" s="738"/>
      <c r="IM319" s="738"/>
      <c r="IN319" s="738"/>
      <c r="IO319" s="738"/>
      <c r="IP319" s="738"/>
      <c r="IQ319" s="738"/>
      <c r="IR319" s="738"/>
      <c r="IS319" s="738"/>
      <c r="IT319" s="738"/>
      <c r="IU319" s="738"/>
      <c r="IV319" s="738"/>
    </row>
    <row r="320" spans="1:256" ht="12.75">
      <c r="A320" s="241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41"/>
      <c r="Y320" s="241"/>
      <c r="Z320" s="241"/>
      <c r="AA320" s="241"/>
      <c r="AB320" s="241"/>
      <c r="AC320" s="241"/>
      <c r="AD320" s="241"/>
      <c r="AE320" s="241"/>
      <c r="AF320" s="241"/>
      <c r="AG320" s="241"/>
      <c r="AH320" s="241"/>
      <c r="AI320" s="241"/>
      <c r="AJ320" s="241"/>
      <c r="AK320" s="241"/>
      <c r="AL320" s="241"/>
      <c r="AM320" s="241"/>
      <c r="AN320" s="241"/>
      <c r="AO320" s="241"/>
      <c r="AP320" s="241"/>
      <c r="AQ320" s="241"/>
      <c r="AR320" s="241"/>
      <c r="AS320" s="241"/>
      <c r="AT320" s="241"/>
      <c r="AU320" s="241"/>
      <c r="AV320" s="241"/>
      <c r="AW320" s="241"/>
      <c r="AX320" s="241"/>
      <c r="AY320" s="241"/>
      <c r="AZ320" s="241"/>
      <c r="BA320" s="241"/>
      <c r="BB320" s="241"/>
      <c r="ID320" s="738"/>
      <c r="IE320" s="738"/>
      <c r="IF320" s="738"/>
      <c r="IG320" s="738"/>
      <c r="IH320" s="738"/>
      <c r="II320" s="738"/>
      <c r="IJ320" s="738"/>
      <c r="IK320" s="738"/>
      <c r="IL320" s="738"/>
      <c r="IM320" s="738"/>
      <c r="IN320" s="738"/>
      <c r="IO320" s="738"/>
      <c r="IP320" s="738"/>
      <c r="IQ320" s="738"/>
      <c r="IR320" s="738"/>
      <c r="IS320" s="738"/>
      <c r="IT320" s="738"/>
      <c r="IU320" s="738"/>
      <c r="IV320" s="738"/>
    </row>
    <row r="321" spans="1:256" ht="12.75">
      <c r="A321" s="241"/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41"/>
      <c r="Y321" s="241"/>
      <c r="Z321" s="241"/>
      <c r="AA321" s="241"/>
      <c r="AB321" s="241"/>
      <c r="AC321" s="241"/>
      <c r="AD321" s="241"/>
      <c r="AE321" s="241"/>
      <c r="AF321" s="241"/>
      <c r="AG321" s="241"/>
      <c r="AH321" s="241"/>
      <c r="AI321" s="241"/>
      <c r="AJ321" s="241"/>
      <c r="AK321" s="241"/>
      <c r="AL321" s="241"/>
      <c r="AM321" s="241"/>
      <c r="AN321" s="241"/>
      <c r="AO321" s="241"/>
      <c r="AP321" s="241"/>
      <c r="AQ321" s="241"/>
      <c r="AR321" s="241"/>
      <c r="AS321" s="241"/>
      <c r="AT321" s="241"/>
      <c r="AU321" s="241"/>
      <c r="AV321" s="241"/>
      <c r="AW321" s="241"/>
      <c r="AX321" s="241"/>
      <c r="AY321" s="241"/>
      <c r="AZ321" s="241"/>
      <c r="BA321" s="241"/>
      <c r="BB321" s="241"/>
      <c r="ID321" s="738"/>
      <c r="IE321" s="738"/>
      <c r="IF321" s="738"/>
      <c r="IG321" s="738"/>
      <c r="IH321" s="738"/>
      <c r="II321" s="738"/>
      <c r="IJ321" s="738"/>
      <c r="IK321" s="738"/>
      <c r="IL321" s="738"/>
      <c r="IM321" s="738"/>
      <c r="IN321" s="738"/>
      <c r="IO321" s="738"/>
      <c r="IP321" s="738"/>
      <c r="IQ321" s="738"/>
      <c r="IR321" s="738"/>
      <c r="IS321" s="738"/>
      <c r="IT321" s="738"/>
      <c r="IU321" s="738"/>
      <c r="IV321" s="738"/>
    </row>
    <row r="322" spans="1:256" ht="12.75">
      <c r="A322" s="241"/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41"/>
      <c r="Y322" s="241"/>
      <c r="Z322" s="241"/>
      <c r="AA322" s="241"/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/>
      <c r="AN322" s="241"/>
      <c r="AO322" s="241"/>
      <c r="AP322" s="241"/>
      <c r="AQ322" s="241"/>
      <c r="AR322" s="241"/>
      <c r="AS322" s="241"/>
      <c r="AT322" s="241"/>
      <c r="AU322" s="241"/>
      <c r="AV322" s="241"/>
      <c r="AW322" s="241"/>
      <c r="AX322" s="241"/>
      <c r="AY322" s="241"/>
      <c r="AZ322" s="241"/>
      <c r="BA322" s="241"/>
      <c r="BB322" s="241"/>
      <c r="ID322" s="738"/>
      <c r="IE322" s="738"/>
      <c r="IF322" s="738"/>
      <c r="IG322" s="738"/>
      <c r="IH322" s="738"/>
      <c r="II322" s="738"/>
      <c r="IJ322" s="738"/>
      <c r="IK322" s="738"/>
      <c r="IL322" s="738"/>
      <c r="IM322" s="738"/>
      <c r="IN322" s="738"/>
      <c r="IO322" s="738"/>
      <c r="IP322" s="738"/>
      <c r="IQ322" s="738"/>
      <c r="IR322" s="738"/>
      <c r="IS322" s="738"/>
      <c r="IT322" s="738"/>
      <c r="IU322" s="738"/>
      <c r="IV322" s="738"/>
    </row>
    <row r="323" spans="1:256" ht="12.75">
      <c r="A323" s="241"/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41"/>
      <c r="Y323" s="241"/>
      <c r="Z323" s="241"/>
      <c r="AA323" s="241"/>
      <c r="AB323" s="241"/>
      <c r="AC323" s="241"/>
      <c r="AD323" s="241"/>
      <c r="AE323" s="241"/>
      <c r="AF323" s="241"/>
      <c r="AG323" s="241"/>
      <c r="AH323" s="241"/>
      <c r="AI323" s="241"/>
      <c r="AJ323" s="241"/>
      <c r="AK323" s="241"/>
      <c r="AL323" s="241"/>
      <c r="AM323" s="241"/>
      <c r="AN323" s="241"/>
      <c r="AO323" s="241"/>
      <c r="AP323" s="241"/>
      <c r="AQ323" s="241"/>
      <c r="AR323" s="241"/>
      <c r="AS323" s="241"/>
      <c r="AT323" s="241"/>
      <c r="AU323" s="241"/>
      <c r="AV323" s="241"/>
      <c r="AW323" s="241"/>
      <c r="AX323" s="241"/>
      <c r="AY323" s="241"/>
      <c r="AZ323" s="241"/>
      <c r="BA323" s="241"/>
      <c r="BB323" s="241"/>
      <c r="ID323" s="738"/>
      <c r="IE323" s="738"/>
      <c r="IF323" s="738"/>
      <c r="IG323" s="738"/>
      <c r="IH323" s="738"/>
      <c r="II323" s="738"/>
      <c r="IJ323" s="738"/>
      <c r="IK323" s="738"/>
      <c r="IL323" s="738"/>
      <c r="IM323" s="738"/>
      <c r="IN323" s="738"/>
      <c r="IO323" s="738"/>
      <c r="IP323" s="738"/>
      <c r="IQ323" s="738"/>
      <c r="IR323" s="738"/>
      <c r="IS323" s="738"/>
      <c r="IT323" s="738"/>
      <c r="IU323" s="738"/>
      <c r="IV323" s="738"/>
    </row>
    <row r="324" spans="1:256" ht="12.75">
      <c r="A324" s="241"/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41"/>
      <c r="Y324" s="241"/>
      <c r="Z324" s="241"/>
      <c r="AA324" s="241"/>
      <c r="AB324" s="241"/>
      <c r="AC324" s="241"/>
      <c r="AD324" s="241"/>
      <c r="AE324" s="241"/>
      <c r="AF324" s="241"/>
      <c r="AG324" s="241"/>
      <c r="AH324" s="241"/>
      <c r="AI324" s="241"/>
      <c r="AJ324" s="241"/>
      <c r="AK324" s="241"/>
      <c r="AL324" s="241"/>
      <c r="AM324" s="241"/>
      <c r="AN324" s="241"/>
      <c r="AO324" s="241"/>
      <c r="AP324" s="241"/>
      <c r="AQ324" s="241"/>
      <c r="AR324" s="241"/>
      <c r="AS324" s="241"/>
      <c r="AT324" s="241"/>
      <c r="AU324" s="241"/>
      <c r="AV324" s="241"/>
      <c r="AW324" s="241"/>
      <c r="AX324" s="241"/>
      <c r="AY324" s="241"/>
      <c r="AZ324" s="241"/>
      <c r="BA324" s="241"/>
      <c r="BB324" s="241"/>
      <c r="ID324" s="738"/>
      <c r="IE324" s="738"/>
      <c r="IF324" s="738"/>
      <c r="IG324" s="738"/>
      <c r="IH324" s="738"/>
      <c r="II324" s="738"/>
      <c r="IJ324" s="738"/>
      <c r="IK324" s="738"/>
      <c r="IL324" s="738"/>
      <c r="IM324" s="738"/>
      <c r="IN324" s="738"/>
      <c r="IO324" s="738"/>
      <c r="IP324" s="738"/>
      <c r="IQ324" s="738"/>
      <c r="IR324" s="738"/>
      <c r="IS324" s="738"/>
      <c r="IT324" s="738"/>
      <c r="IU324" s="738"/>
      <c r="IV324" s="738"/>
    </row>
    <row r="325" spans="1:256" ht="12.75">
      <c r="A325" s="241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41"/>
      <c r="Y325" s="241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1"/>
      <c r="AK325" s="241"/>
      <c r="AL325" s="241"/>
      <c r="AM325" s="241"/>
      <c r="AN325" s="241"/>
      <c r="AO325" s="241"/>
      <c r="AP325" s="241"/>
      <c r="AQ325" s="241"/>
      <c r="AR325" s="241"/>
      <c r="AS325" s="241"/>
      <c r="AT325" s="241"/>
      <c r="AU325" s="241"/>
      <c r="AV325" s="241"/>
      <c r="AW325" s="241"/>
      <c r="AX325" s="241"/>
      <c r="AY325" s="241"/>
      <c r="AZ325" s="241"/>
      <c r="BA325" s="241"/>
      <c r="BB325" s="241"/>
      <c r="ID325" s="738"/>
      <c r="IE325" s="738"/>
      <c r="IF325" s="738"/>
      <c r="IG325" s="738"/>
      <c r="IH325" s="738"/>
      <c r="II325" s="738"/>
      <c r="IJ325" s="738"/>
      <c r="IK325" s="738"/>
      <c r="IL325" s="738"/>
      <c r="IM325" s="738"/>
      <c r="IN325" s="738"/>
      <c r="IO325" s="738"/>
      <c r="IP325" s="738"/>
      <c r="IQ325" s="738"/>
      <c r="IR325" s="738"/>
      <c r="IS325" s="738"/>
      <c r="IT325" s="738"/>
      <c r="IU325" s="738"/>
      <c r="IV325" s="738"/>
    </row>
    <row r="326" spans="1:256" ht="12.75">
      <c r="A326" s="241"/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41"/>
      <c r="Y326" s="241"/>
      <c r="Z326" s="241"/>
      <c r="AA326" s="241"/>
      <c r="AB326" s="241"/>
      <c r="AC326" s="241"/>
      <c r="AD326" s="241"/>
      <c r="AE326" s="241"/>
      <c r="AF326" s="241"/>
      <c r="AG326" s="241"/>
      <c r="AH326" s="241"/>
      <c r="AI326" s="241"/>
      <c r="AJ326" s="241"/>
      <c r="AK326" s="241"/>
      <c r="AL326" s="241"/>
      <c r="AM326" s="241"/>
      <c r="AN326" s="241"/>
      <c r="AO326" s="241"/>
      <c r="AP326" s="241"/>
      <c r="AQ326" s="241"/>
      <c r="AR326" s="241"/>
      <c r="AS326" s="241"/>
      <c r="AT326" s="241"/>
      <c r="AU326" s="241"/>
      <c r="AV326" s="241"/>
      <c r="AW326" s="241"/>
      <c r="AX326" s="241"/>
      <c r="AY326" s="241"/>
      <c r="AZ326" s="241"/>
      <c r="BA326" s="241"/>
      <c r="BB326" s="241"/>
      <c r="ID326" s="738"/>
      <c r="IE326" s="738"/>
      <c r="IF326" s="738"/>
      <c r="IG326" s="738"/>
      <c r="IH326" s="738"/>
      <c r="II326" s="738"/>
      <c r="IJ326" s="738"/>
      <c r="IK326" s="738"/>
      <c r="IL326" s="738"/>
      <c r="IM326" s="738"/>
      <c r="IN326" s="738"/>
      <c r="IO326" s="738"/>
      <c r="IP326" s="738"/>
      <c r="IQ326" s="738"/>
      <c r="IR326" s="738"/>
      <c r="IS326" s="738"/>
      <c r="IT326" s="738"/>
      <c r="IU326" s="738"/>
      <c r="IV326" s="738"/>
    </row>
    <row r="327" spans="1:256" ht="12.75">
      <c r="A327" s="241"/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41"/>
      <c r="Y327" s="241"/>
      <c r="Z327" s="241"/>
      <c r="AA327" s="241"/>
      <c r="AB327" s="241"/>
      <c r="AC327" s="241"/>
      <c r="AD327" s="241"/>
      <c r="AE327" s="241"/>
      <c r="AF327" s="241"/>
      <c r="AG327" s="241"/>
      <c r="AH327" s="241"/>
      <c r="AI327" s="241"/>
      <c r="AJ327" s="241"/>
      <c r="AK327" s="241"/>
      <c r="AL327" s="241"/>
      <c r="AM327" s="241"/>
      <c r="AN327" s="241"/>
      <c r="AO327" s="241"/>
      <c r="AP327" s="241"/>
      <c r="AQ327" s="241"/>
      <c r="AR327" s="241"/>
      <c r="AS327" s="241"/>
      <c r="AT327" s="241"/>
      <c r="AU327" s="241"/>
      <c r="AV327" s="241"/>
      <c r="AW327" s="241"/>
      <c r="AX327" s="241"/>
      <c r="AY327" s="241"/>
      <c r="AZ327" s="241"/>
      <c r="BA327" s="241"/>
      <c r="BB327" s="241"/>
      <c r="ID327" s="738"/>
      <c r="IE327" s="738"/>
      <c r="IF327" s="738"/>
      <c r="IG327" s="738"/>
      <c r="IH327" s="738"/>
      <c r="II327" s="738"/>
      <c r="IJ327" s="738"/>
      <c r="IK327" s="738"/>
      <c r="IL327" s="738"/>
      <c r="IM327" s="738"/>
      <c r="IN327" s="738"/>
      <c r="IO327" s="738"/>
      <c r="IP327" s="738"/>
      <c r="IQ327" s="738"/>
      <c r="IR327" s="738"/>
      <c r="IS327" s="738"/>
      <c r="IT327" s="738"/>
      <c r="IU327" s="738"/>
      <c r="IV327" s="738"/>
    </row>
    <row r="328" spans="1:256" ht="12.75">
      <c r="A328" s="241"/>
      <c r="B328" s="238"/>
      <c r="C328" s="238"/>
      <c r="D328" s="238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41"/>
      <c r="Y328" s="241"/>
      <c r="Z328" s="241"/>
      <c r="AA328" s="241"/>
      <c r="AB328" s="241"/>
      <c r="AC328" s="241"/>
      <c r="AD328" s="241"/>
      <c r="AE328" s="241"/>
      <c r="AF328" s="241"/>
      <c r="AG328" s="241"/>
      <c r="AH328" s="241"/>
      <c r="AI328" s="241"/>
      <c r="AJ328" s="241"/>
      <c r="AK328" s="241"/>
      <c r="AL328" s="241"/>
      <c r="AM328" s="241"/>
      <c r="AN328" s="241"/>
      <c r="AO328" s="241"/>
      <c r="AP328" s="241"/>
      <c r="AQ328" s="241"/>
      <c r="AR328" s="241"/>
      <c r="AS328" s="241"/>
      <c r="AT328" s="241"/>
      <c r="AU328" s="241"/>
      <c r="AV328" s="241"/>
      <c r="AW328" s="241"/>
      <c r="AX328" s="241"/>
      <c r="AY328" s="241"/>
      <c r="AZ328" s="241"/>
      <c r="BA328" s="241"/>
      <c r="BB328" s="241"/>
      <c r="ID328" s="738"/>
      <c r="IE328" s="738"/>
      <c r="IF328" s="738"/>
      <c r="IG328" s="738"/>
      <c r="IH328" s="738"/>
      <c r="II328" s="738"/>
      <c r="IJ328" s="738"/>
      <c r="IK328" s="738"/>
      <c r="IL328" s="738"/>
      <c r="IM328" s="738"/>
      <c r="IN328" s="738"/>
      <c r="IO328" s="738"/>
      <c r="IP328" s="738"/>
      <c r="IQ328" s="738"/>
      <c r="IR328" s="738"/>
      <c r="IS328" s="738"/>
      <c r="IT328" s="738"/>
      <c r="IU328" s="738"/>
      <c r="IV328" s="738"/>
    </row>
    <row r="329" spans="1:256" ht="12.75">
      <c r="A329" s="241"/>
      <c r="B329" s="238"/>
      <c r="C329" s="238"/>
      <c r="D329" s="238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41"/>
      <c r="Y329" s="241"/>
      <c r="Z329" s="241"/>
      <c r="AA329" s="241"/>
      <c r="AB329" s="241"/>
      <c r="AC329" s="241"/>
      <c r="AD329" s="241"/>
      <c r="AE329" s="241"/>
      <c r="AF329" s="241"/>
      <c r="AG329" s="241"/>
      <c r="AH329" s="241"/>
      <c r="AI329" s="241"/>
      <c r="AJ329" s="241"/>
      <c r="AK329" s="241"/>
      <c r="AL329" s="241"/>
      <c r="AM329" s="241"/>
      <c r="AN329" s="241"/>
      <c r="AO329" s="241"/>
      <c r="AP329" s="241"/>
      <c r="AQ329" s="241"/>
      <c r="AR329" s="241"/>
      <c r="AS329" s="241"/>
      <c r="AT329" s="241"/>
      <c r="AU329" s="241"/>
      <c r="AV329" s="241"/>
      <c r="AW329" s="241"/>
      <c r="AX329" s="241"/>
      <c r="AY329" s="241"/>
      <c r="AZ329" s="241"/>
      <c r="BA329" s="241"/>
      <c r="BB329" s="241"/>
      <c r="ID329" s="738"/>
      <c r="IE329" s="738"/>
      <c r="IF329" s="738"/>
      <c r="IG329" s="738"/>
      <c r="IH329" s="738"/>
      <c r="II329" s="738"/>
      <c r="IJ329" s="738"/>
      <c r="IK329" s="738"/>
      <c r="IL329" s="738"/>
      <c r="IM329" s="738"/>
      <c r="IN329" s="738"/>
      <c r="IO329" s="738"/>
      <c r="IP329" s="738"/>
      <c r="IQ329" s="738"/>
      <c r="IR329" s="738"/>
      <c r="IS329" s="738"/>
      <c r="IT329" s="738"/>
      <c r="IU329" s="738"/>
      <c r="IV329" s="738"/>
    </row>
    <row r="330" spans="1:256" ht="12.75">
      <c r="A330" s="241"/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41"/>
      <c r="Y330" s="241"/>
      <c r="Z330" s="241"/>
      <c r="AA330" s="241"/>
      <c r="AB330" s="241"/>
      <c r="AC330" s="241"/>
      <c r="AD330" s="241"/>
      <c r="AE330" s="241"/>
      <c r="AF330" s="241"/>
      <c r="AG330" s="241"/>
      <c r="AH330" s="241"/>
      <c r="AI330" s="241"/>
      <c r="AJ330" s="241"/>
      <c r="AK330" s="241"/>
      <c r="AL330" s="241"/>
      <c r="AM330" s="241"/>
      <c r="AN330" s="241"/>
      <c r="AO330" s="241"/>
      <c r="AP330" s="241"/>
      <c r="AQ330" s="241"/>
      <c r="AR330" s="241"/>
      <c r="AS330" s="241"/>
      <c r="AT330" s="241"/>
      <c r="AU330" s="241"/>
      <c r="AV330" s="241"/>
      <c r="AW330" s="241"/>
      <c r="AX330" s="241"/>
      <c r="AY330" s="241"/>
      <c r="AZ330" s="241"/>
      <c r="BA330" s="241"/>
      <c r="BB330" s="241"/>
      <c r="ID330" s="738"/>
      <c r="IE330" s="738"/>
      <c r="IF330" s="738"/>
      <c r="IG330" s="738"/>
      <c r="IH330" s="738"/>
      <c r="II330" s="738"/>
      <c r="IJ330" s="738"/>
      <c r="IK330" s="738"/>
      <c r="IL330" s="738"/>
      <c r="IM330" s="738"/>
      <c r="IN330" s="738"/>
      <c r="IO330" s="738"/>
      <c r="IP330" s="738"/>
      <c r="IQ330" s="738"/>
      <c r="IR330" s="738"/>
      <c r="IS330" s="738"/>
      <c r="IT330" s="738"/>
      <c r="IU330" s="738"/>
      <c r="IV330" s="738"/>
    </row>
    <row r="331" spans="1:256" ht="12.75">
      <c r="A331" s="241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41"/>
      <c r="Y331" s="241"/>
      <c r="Z331" s="241"/>
      <c r="AA331" s="241"/>
      <c r="AB331" s="241"/>
      <c r="AC331" s="241"/>
      <c r="AD331" s="241"/>
      <c r="AE331" s="241"/>
      <c r="AF331" s="241"/>
      <c r="AG331" s="241"/>
      <c r="AH331" s="241"/>
      <c r="AI331" s="241"/>
      <c r="AJ331" s="241"/>
      <c r="AK331" s="241"/>
      <c r="AL331" s="241"/>
      <c r="AM331" s="241"/>
      <c r="AN331" s="241"/>
      <c r="AO331" s="241"/>
      <c r="AP331" s="241"/>
      <c r="AQ331" s="241"/>
      <c r="AR331" s="241"/>
      <c r="AS331" s="241"/>
      <c r="AT331" s="241"/>
      <c r="AU331" s="241"/>
      <c r="AV331" s="241"/>
      <c r="AW331" s="241"/>
      <c r="AX331" s="241"/>
      <c r="AY331" s="241"/>
      <c r="AZ331" s="241"/>
      <c r="BA331" s="241"/>
      <c r="BB331" s="241"/>
      <c r="ID331" s="738"/>
      <c r="IE331" s="738"/>
      <c r="IF331" s="738"/>
      <c r="IG331" s="738"/>
      <c r="IH331" s="738"/>
      <c r="II331" s="738"/>
      <c r="IJ331" s="738"/>
      <c r="IK331" s="738"/>
      <c r="IL331" s="738"/>
      <c r="IM331" s="738"/>
      <c r="IN331" s="738"/>
      <c r="IO331" s="738"/>
      <c r="IP331" s="738"/>
      <c r="IQ331" s="738"/>
      <c r="IR331" s="738"/>
      <c r="IS331" s="738"/>
      <c r="IT331" s="738"/>
      <c r="IU331" s="738"/>
      <c r="IV331" s="738"/>
    </row>
    <row r="332" spans="1:256" ht="12.75">
      <c r="A332" s="241"/>
      <c r="B332" s="238"/>
      <c r="C332" s="238"/>
      <c r="D332" s="238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41"/>
      <c r="Y332" s="241"/>
      <c r="Z332" s="241"/>
      <c r="AA332" s="241"/>
      <c r="AB332" s="241"/>
      <c r="AC332" s="241"/>
      <c r="AD332" s="241"/>
      <c r="AE332" s="241"/>
      <c r="AF332" s="241"/>
      <c r="AG332" s="241"/>
      <c r="AH332" s="241"/>
      <c r="AI332" s="241"/>
      <c r="AJ332" s="241"/>
      <c r="AK332" s="241"/>
      <c r="AL332" s="241"/>
      <c r="AM332" s="241"/>
      <c r="AN332" s="241"/>
      <c r="AO332" s="241"/>
      <c r="AP332" s="241"/>
      <c r="AQ332" s="241"/>
      <c r="AR332" s="241"/>
      <c r="AS332" s="241"/>
      <c r="AT332" s="241"/>
      <c r="AU332" s="241"/>
      <c r="AV332" s="241"/>
      <c r="AW332" s="241"/>
      <c r="AX332" s="241"/>
      <c r="AY332" s="241"/>
      <c r="AZ332" s="241"/>
      <c r="BA332" s="241"/>
      <c r="BB332" s="241"/>
      <c r="ID332" s="738"/>
      <c r="IE332" s="738"/>
      <c r="IF332" s="738"/>
      <c r="IG332" s="738"/>
      <c r="IH332" s="738"/>
      <c r="II332" s="738"/>
      <c r="IJ332" s="738"/>
      <c r="IK332" s="738"/>
      <c r="IL332" s="738"/>
      <c r="IM332" s="738"/>
      <c r="IN332" s="738"/>
      <c r="IO332" s="738"/>
      <c r="IP332" s="738"/>
      <c r="IQ332" s="738"/>
      <c r="IR332" s="738"/>
      <c r="IS332" s="738"/>
      <c r="IT332" s="738"/>
      <c r="IU332" s="738"/>
      <c r="IV332" s="738"/>
    </row>
    <row r="333" spans="1:256" ht="12.75">
      <c r="A333" s="241"/>
      <c r="B333" s="238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41"/>
      <c r="Y333" s="241"/>
      <c r="Z333" s="241"/>
      <c r="AA333" s="241"/>
      <c r="AB333" s="241"/>
      <c r="AC333" s="241"/>
      <c r="AD333" s="241"/>
      <c r="AE333" s="241"/>
      <c r="AF333" s="241"/>
      <c r="AG333" s="241"/>
      <c r="AH333" s="241"/>
      <c r="AI333" s="241"/>
      <c r="AJ333" s="241"/>
      <c r="AK333" s="241"/>
      <c r="AL333" s="241"/>
      <c r="AM333" s="241"/>
      <c r="AN333" s="241"/>
      <c r="AO333" s="241"/>
      <c r="AP333" s="241"/>
      <c r="AQ333" s="241"/>
      <c r="AR333" s="241"/>
      <c r="AS333" s="241"/>
      <c r="AT333" s="241"/>
      <c r="AU333" s="241"/>
      <c r="AV333" s="241"/>
      <c r="AW333" s="241"/>
      <c r="AX333" s="241"/>
      <c r="AY333" s="241"/>
      <c r="AZ333" s="241"/>
      <c r="BA333" s="241"/>
      <c r="BB333" s="241"/>
      <c r="ID333" s="738"/>
      <c r="IE333" s="738"/>
      <c r="IF333" s="738"/>
      <c r="IG333" s="738"/>
      <c r="IH333" s="738"/>
      <c r="II333" s="738"/>
      <c r="IJ333" s="738"/>
      <c r="IK333" s="738"/>
      <c r="IL333" s="738"/>
      <c r="IM333" s="738"/>
      <c r="IN333" s="738"/>
      <c r="IO333" s="738"/>
      <c r="IP333" s="738"/>
      <c r="IQ333" s="738"/>
      <c r="IR333" s="738"/>
      <c r="IS333" s="738"/>
      <c r="IT333" s="738"/>
      <c r="IU333" s="738"/>
      <c r="IV333" s="738"/>
    </row>
    <row r="334" spans="1:256" ht="12.75">
      <c r="A334" s="241"/>
      <c r="B334" s="238"/>
      <c r="C334" s="238"/>
      <c r="D334" s="238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41"/>
      <c r="Y334" s="241"/>
      <c r="Z334" s="241"/>
      <c r="AA334" s="241"/>
      <c r="AB334" s="241"/>
      <c r="AC334" s="241"/>
      <c r="AD334" s="241"/>
      <c r="AE334" s="241"/>
      <c r="AF334" s="241"/>
      <c r="AG334" s="241"/>
      <c r="AH334" s="241"/>
      <c r="AI334" s="241"/>
      <c r="AJ334" s="241"/>
      <c r="AK334" s="241"/>
      <c r="AL334" s="241"/>
      <c r="AM334" s="241"/>
      <c r="AN334" s="241"/>
      <c r="AO334" s="241"/>
      <c r="AP334" s="241"/>
      <c r="AQ334" s="241"/>
      <c r="AR334" s="241"/>
      <c r="AS334" s="241"/>
      <c r="AT334" s="241"/>
      <c r="AU334" s="241"/>
      <c r="AV334" s="241"/>
      <c r="AW334" s="241"/>
      <c r="AX334" s="241"/>
      <c r="AY334" s="241"/>
      <c r="AZ334" s="241"/>
      <c r="BA334" s="241"/>
      <c r="BB334" s="241"/>
      <c r="ID334" s="738"/>
      <c r="IE334" s="738"/>
      <c r="IF334" s="738"/>
      <c r="IG334" s="738"/>
      <c r="IH334" s="738"/>
      <c r="II334" s="738"/>
      <c r="IJ334" s="738"/>
      <c r="IK334" s="738"/>
      <c r="IL334" s="738"/>
      <c r="IM334" s="738"/>
      <c r="IN334" s="738"/>
      <c r="IO334" s="738"/>
      <c r="IP334" s="738"/>
      <c r="IQ334" s="738"/>
      <c r="IR334" s="738"/>
      <c r="IS334" s="738"/>
      <c r="IT334" s="738"/>
      <c r="IU334" s="738"/>
      <c r="IV334" s="738"/>
    </row>
    <row r="335" spans="1:256" ht="12.75">
      <c r="A335" s="241"/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41"/>
      <c r="Y335" s="241"/>
      <c r="Z335" s="241"/>
      <c r="AA335" s="241"/>
      <c r="AB335" s="241"/>
      <c r="AC335" s="241"/>
      <c r="AD335" s="241"/>
      <c r="AE335" s="241"/>
      <c r="AF335" s="241"/>
      <c r="AG335" s="241"/>
      <c r="AH335" s="241"/>
      <c r="AI335" s="241"/>
      <c r="AJ335" s="241"/>
      <c r="AK335" s="241"/>
      <c r="AL335" s="241"/>
      <c r="AM335" s="241"/>
      <c r="AN335" s="241"/>
      <c r="AO335" s="241"/>
      <c r="AP335" s="241"/>
      <c r="AQ335" s="241"/>
      <c r="AR335" s="241"/>
      <c r="AS335" s="241"/>
      <c r="AT335" s="241"/>
      <c r="AU335" s="241"/>
      <c r="AV335" s="241"/>
      <c r="AW335" s="241"/>
      <c r="AX335" s="241"/>
      <c r="AY335" s="241"/>
      <c r="AZ335" s="241"/>
      <c r="BA335" s="241"/>
      <c r="BB335" s="241"/>
      <c r="ID335" s="738"/>
      <c r="IE335" s="738"/>
      <c r="IF335" s="738"/>
      <c r="IG335" s="738"/>
      <c r="IH335" s="738"/>
      <c r="II335" s="738"/>
      <c r="IJ335" s="738"/>
      <c r="IK335" s="738"/>
      <c r="IL335" s="738"/>
      <c r="IM335" s="738"/>
      <c r="IN335" s="738"/>
      <c r="IO335" s="738"/>
      <c r="IP335" s="738"/>
      <c r="IQ335" s="738"/>
      <c r="IR335" s="738"/>
      <c r="IS335" s="738"/>
      <c r="IT335" s="738"/>
      <c r="IU335" s="738"/>
      <c r="IV335" s="738"/>
    </row>
    <row r="336" spans="1:256" ht="12.75">
      <c r="A336" s="241"/>
      <c r="B336" s="238"/>
      <c r="C336" s="238"/>
      <c r="D336" s="238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41"/>
      <c r="Y336" s="241"/>
      <c r="Z336" s="241"/>
      <c r="AA336" s="241"/>
      <c r="AB336" s="241"/>
      <c r="AC336" s="241"/>
      <c r="AD336" s="241"/>
      <c r="AE336" s="241"/>
      <c r="AF336" s="241"/>
      <c r="AG336" s="241"/>
      <c r="AH336" s="241"/>
      <c r="AI336" s="241"/>
      <c r="AJ336" s="241"/>
      <c r="AK336" s="241"/>
      <c r="AL336" s="241"/>
      <c r="AM336" s="241"/>
      <c r="AN336" s="241"/>
      <c r="AO336" s="241"/>
      <c r="AP336" s="241"/>
      <c r="AQ336" s="241"/>
      <c r="AR336" s="241"/>
      <c r="AS336" s="241"/>
      <c r="AT336" s="241"/>
      <c r="AU336" s="241"/>
      <c r="AV336" s="241"/>
      <c r="AW336" s="241"/>
      <c r="AX336" s="241"/>
      <c r="AY336" s="241"/>
      <c r="AZ336" s="241"/>
      <c r="BA336" s="241"/>
      <c r="BB336" s="241"/>
      <c r="ID336" s="738"/>
      <c r="IE336" s="738"/>
      <c r="IF336" s="738"/>
      <c r="IG336" s="738"/>
      <c r="IH336" s="738"/>
      <c r="II336" s="738"/>
      <c r="IJ336" s="738"/>
      <c r="IK336" s="738"/>
      <c r="IL336" s="738"/>
      <c r="IM336" s="738"/>
      <c r="IN336" s="738"/>
      <c r="IO336" s="738"/>
      <c r="IP336" s="738"/>
      <c r="IQ336" s="738"/>
      <c r="IR336" s="738"/>
      <c r="IS336" s="738"/>
      <c r="IT336" s="738"/>
      <c r="IU336" s="738"/>
      <c r="IV336" s="738"/>
    </row>
    <row r="337" spans="1:256" ht="12.75">
      <c r="A337" s="241"/>
      <c r="B337" s="238"/>
      <c r="C337" s="238"/>
      <c r="D337" s="238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41"/>
      <c r="Y337" s="241"/>
      <c r="Z337" s="241"/>
      <c r="AA337" s="241"/>
      <c r="AB337" s="241"/>
      <c r="AC337" s="241"/>
      <c r="AD337" s="241"/>
      <c r="AE337" s="241"/>
      <c r="AF337" s="241"/>
      <c r="AG337" s="241"/>
      <c r="AH337" s="241"/>
      <c r="AI337" s="241"/>
      <c r="AJ337" s="241"/>
      <c r="AK337" s="241"/>
      <c r="AL337" s="241"/>
      <c r="AM337" s="241"/>
      <c r="AN337" s="241"/>
      <c r="AO337" s="241"/>
      <c r="AP337" s="241"/>
      <c r="AQ337" s="241"/>
      <c r="AR337" s="241"/>
      <c r="AS337" s="241"/>
      <c r="AT337" s="241"/>
      <c r="AU337" s="241"/>
      <c r="AV337" s="241"/>
      <c r="AW337" s="241"/>
      <c r="AX337" s="241"/>
      <c r="AY337" s="241"/>
      <c r="AZ337" s="241"/>
      <c r="BA337" s="241"/>
      <c r="BB337" s="241"/>
      <c r="ID337" s="738"/>
      <c r="IE337" s="738"/>
      <c r="IF337" s="738"/>
      <c r="IG337" s="738"/>
      <c r="IH337" s="738"/>
      <c r="II337" s="738"/>
      <c r="IJ337" s="738"/>
      <c r="IK337" s="738"/>
      <c r="IL337" s="738"/>
      <c r="IM337" s="738"/>
      <c r="IN337" s="738"/>
      <c r="IO337" s="738"/>
      <c r="IP337" s="738"/>
      <c r="IQ337" s="738"/>
      <c r="IR337" s="738"/>
      <c r="IS337" s="738"/>
      <c r="IT337" s="738"/>
      <c r="IU337" s="738"/>
      <c r="IV337" s="738"/>
    </row>
    <row r="338" spans="1:256" ht="12.75">
      <c r="A338" s="241"/>
      <c r="B338" s="238"/>
      <c r="C338" s="238"/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41"/>
      <c r="Y338" s="241"/>
      <c r="Z338" s="241"/>
      <c r="AA338" s="241"/>
      <c r="AB338" s="241"/>
      <c r="AC338" s="241"/>
      <c r="AD338" s="241"/>
      <c r="AE338" s="241"/>
      <c r="AF338" s="241"/>
      <c r="AG338" s="241"/>
      <c r="AH338" s="241"/>
      <c r="AI338" s="241"/>
      <c r="AJ338" s="241"/>
      <c r="AK338" s="241"/>
      <c r="AL338" s="241"/>
      <c r="AM338" s="241"/>
      <c r="AN338" s="241"/>
      <c r="AO338" s="241"/>
      <c r="AP338" s="241"/>
      <c r="AQ338" s="241"/>
      <c r="AR338" s="241"/>
      <c r="AS338" s="241"/>
      <c r="AT338" s="241"/>
      <c r="AU338" s="241"/>
      <c r="AV338" s="241"/>
      <c r="AW338" s="241"/>
      <c r="AX338" s="241"/>
      <c r="AY338" s="241"/>
      <c r="AZ338" s="241"/>
      <c r="BA338" s="241"/>
      <c r="BB338" s="241"/>
      <c r="ID338" s="738"/>
      <c r="IE338" s="738"/>
      <c r="IF338" s="738"/>
      <c r="IG338" s="738"/>
      <c r="IH338" s="738"/>
      <c r="II338" s="738"/>
      <c r="IJ338" s="738"/>
      <c r="IK338" s="738"/>
      <c r="IL338" s="738"/>
      <c r="IM338" s="738"/>
      <c r="IN338" s="738"/>
      <c r="IO338" s="738"/>
      <c r="IP338" s="738"/>
      <c r="IQ338" s="738"/>
      <c r="IR338" s="738"/>
      <c r="IS338" s="738"/>
      <c r="IT338" s="738"/>
      <c r="IU338" s="738"/>
      <c r="IV338" s="738"/>
    </row>
    <row r="339" spans="1:256" ht="12.75">
      <c r="A339" s="241"/>
      <c r="B339" s="238"/>
      <c r="C339" s="238"/>
      <c r="D339" s="238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41"/>
      <c r="Y339" s="241"/>
      <c r="Z339" s="241"/>
      <c r="AA339" s="241"/>
      <c r="AB339" s="241"/>
      <c r="AC339" s="241"/>
      <c r="AD339" s="241"/>
      <c r="AE339" s="241"/>
      <c r="AF339" s="241"/>
      <c r="AG339" s="241"/>
      <c r="AH339" s="241"/>
      <c r="AI339" s="241"/>
      <c r="AJ339" s="241"/>
      <c r="AK339" s="241"/>
      <c r="AL339" s="241"/>
      <c r="AM339" s="241"/>
      <c r="AN339" s="241"/>
      <c r="AO339" s="241"/>
      <c r="AP339" s="241"/>
      <c r="AQ339" s="241"/>
      <c r="AR339" s="241"/>
      <c r="AS339" s="241"/>
      <c r="AT339" s="241"/>
      <c r="AU339" s="241"/>
      <c r="AV339" s="241"/>
      <c r="AW339" s="241"/>
      <c r="AX339" s="241"/>
      <c r="AY339" s="241"/>
      <c r="AZ339" s="241"/>
      <c r="BA339" s="241"/>
      <c r="BB339" s="241"/>
      <c r="ID339" s="738"/>
      <c r="IE339" s="738"/>
      <c r="IF339" s="738"/>
      <c r="IG339" s="738"/>
      <c r="IH339" s="738"/>
      <c r="II339" s="738"/>
      <c r="IJ339" s="738"/>
      <c r="IK339" s="738"/>
      <c r="IL339" s="738"/>
      <c r="IM339" s="738"/>
      <c r="IN339" s="738"/>
      <c r="IO339" s="738"/>
      <c r="IP339" s="738"/>
      <c r="IQ339" s="738"/>
      <c r="IR339" s="738"/>
      <c r="IS339" s="738"/>
      <c r="IT339" s="738"/>
      <c r="IU339" s="738"/>
      <c r="IV339" s="738"/>
    </row>
    <row r="340" spans="1:256" ht="12.75">
      <c r="A340" s="241"/>
      <c r="B340" s="238"/>
      <c r="C340" s="238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41"/>
      <c r="Y340" s="241"/>
      <c r="Z340" s="241"/>
      <c r="AA340" s="241"/>
      <c r="AB340" s="241"/>
      <c r="AC340" s="241"/>
      <c r="AD340" s="241"/>
      <c r="AE340" s="241"/>
      <c r="AF340" s="241"/>
      <c r="AG340" s="241"/>
      <c r="AH340" s="241"/>
      <c r="AI340" s="241"/>
      <c r="AJ340" s="241"/>
      <c r="AK340" s="241"/>
      <c r="AL340" s="241"/>
      <c r="AM340" s="241"/>
      <c r="AN340" s="241"/>
      <c r="AO340" s="241"/>
      <c r="AP340" s="241"/>
      <c r="AQ340" s="241"/>
      <c r="AR340" s="241"/>
      <c r="AS340" s="241"/>
      <c r="AT340" s="241"/>
      <c r="AU340" s="241"/>
      <c r="AV340" s="241"/>
      <c r="AW340" s="241"/>
      <c r="AX340" s="241"/>
      <c r="AY340" s="241"/>
      <c r="AZ340" s="241"/>
      <c r="BA340" s="241"/>
      <c r="BB340" s="241"/>
      <c r="ID340" s="738"/>
      <c r="IE340" s="738"/>
      <c r="IF340" s="738"/>
      <c r="IG340" s="738"/>
      <c r="IH340" s="738"/>
      <c r="II340" s="738"/>
      <c r="IJ340" s="738"/>
      <c r="IK340" s="738"/>
      <c r="IL340" s="738"/>
      <c r="IM340" s="738"/>
      <c r="IN340" s="738"/>
      <c r="IO340" s="738"/>
      <c r="IP340" s="738"/>
      <c r="IQ340" s="738"/>
      <c r="IR340" s="738"/>
      <c r="IS340" s="738"/>
      <c r="IT340" s="738"/>
      <c r="IU340" s="738"/>
      <c r="IV340" s="738"/>
    </row>
    <row r="341" spans="1:256" ht="12.75">
      <c r="A341" s="241"/>
      <c r="B341" s="238"/>
      <c r="C341" s="238"/>
      <c r="D341" s="238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41"/>
      <c r="Y341" s="241"/>
      <c r="Z341" s="241"/>
      <c r="AA341" s="241"/>
      <c r="AB341" s="241"/>
      <c r="AC341" s="241"/>
      <c r="AD341" s="241"/>
      <c r="AE341" s="241"/>
      <c r="AF341" s="241"/>
      <c r="AG341" s="241"/>
      <c r="AH341" s="241"/>
      <c r="AI341" s="241"/>
      <c r="AJ341" s="241"/>
      <c r="AK341" s="241"/>
      <c r="AL341" s="241"/>
      <c r="AM341" s="241"/>
      <c r="AN341" s="241"/>
      <c r="AO341" s="241"/>
      <c r="AP341" s="241"/>
      <c r="AQ341" s="241"/>
      <c r="AR341" s="241"/>
      <c r="AS341" s="241"/>
      <c r="AT341" s="241"/>
      <c r="AU341" s="241"/>
      <c r="AV341" s="241"/>
      <c r="AW341" s="241"/>
      <c r="AX341" s="241"/>
      <c r="AY341" s="241"/>
      <c r="AZ341" s="241"/>
      <c r="BA341" s="241"/>
      <c r="BB341" s="241"/>
      <c r="ID341" s="738"/>
      <c r="IE341" s="738"/>
      <c r="IF341" s="738"/>
      <c r="IG341" s="738"/>
      <c r="IH341" s="738"/>
      <c r="II341" s="738"/>
      <c r="IJ341" s="738"/>
      <c r="IK341" s="738"/>
      <c r="IL341" s="738"/>
      <c r="IM341" s="738"/>
      <c r="IN341" s="738"/>
      <c r="IO341" s="738"/>
      <c r="IP341" s="738"/>
      <c r="IQ341" s="738"/>
      <c r="IR341" s="738"/>
      <c r="IS341" s="738"/>
      <c r="IT341" s="738"/>
      <c r="IU341" s="738"/>
      <c r="IV341" s="738"/>
    </row>
    <row r="342" spans="1:256" ht="12.75">
      <c r="A342" s="241"/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41"/>
      <c r="Y342" s="241"/>
      <c r="Z342" s="241"/>
      <c r="AA342" s="241"/>
      <c r="AB342" s="241"/>
      <c r="AC342" s="241"/>
      <c r="AD342" s="241"/>
      <c r="AE342" s="241"/>
      <c r="AF342" s="241"/>
      <c r="AG342" s="241"/>
      <c r="AH342" s="241"/>
      <c r="AI342" s="241"/>
      <c r="AJ342" s="241"/>
      <c r="AK342" s="241"/>
      <c r="AL342" s="241"/>
      <c r="AM342" s="241"/>
      <c r="AN342" s="241"/>
      <c r="AO342" s="241"/>
      <c r="AP342" s="241"/>
      <c r="AQ342" s="241"/>
      <c r="AR342" s="241"/>
      <c r="AS342" s="241"/>
      <c r="AT342" s="241"/>
      <c r="AU342" s="241"/>
      <c r="AV342" s="241"/>
      <c r="AW342" s="241"/>
      <c r="AX342" s="241"/>
      <c r="AY342" s="241"/>
      <c r="AZ342" s="241"/>
      <c r="BA342" s="241"/>
      <c r="BB342" s="241"/>
      <c r="ID342" s="738"/>
      <c r="IE342" s="738"/>
      <c r="IF342" s="738"/>
      <c r="IG342" s="738"/>
      <c r="IH342" s="738"/>
      <c r="II342" s="738"/>
      <c r="IJ342" s="738"/>
      <c r="IK342" s="738"/>
      <c r="IL342" s="738"/>
      <c r="IM342" s="738"/>
      <c r="IN342" s="738"/>
      <c r="IO342" s="738"/>
      <c r="IP342" s="738"/>
      <c r="IQ342" s="738"/>
      <c r="IR342" s="738"/>
      <c r="IS342" s="738"/>
      <c r="IT342" s="738"/>
      <c r="IU342" s="738"/>
      <c r="IV342" s="738"/>
    </row>
    <row r="343" spans="1:256" ht="12.75">
      <c r="A343" s="241"/>
      <c r="B343" s="238"/>
      <c r="C343" s="238"/>
      <c r="D343" s="238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41"/>
      <c r="Y343" s="241"/>
      <c r="Z343" s="241"/>
      <c r="AA343" s="241"/>
      <c r="AB343" s="241"/>
      <c r="AC343" s="241"/>
      <c r="AD343" s="241"/>
      <c r="AE343" s="241"/>
      <c r="AF343" s="241"/>
      <c r="AG343" s="241"/>
      <c r="AH343" s="241"/>
      <c r="AI343" s="241"/>
      <c r="AJ343" s="241"/>
      <c r="AK343" s="241"/>
      <c r="AL343" s="241"/>
      <c r="AM343" s="241"/>
      <c r="AN343" s="241"/>
      <c r="AO343" s="241"/>
      <c r="AP343" s="241"/>
      <c r="AQ343" s="241"/>
      <c r="AR343" s="241"/>
      <c r="AS343" s="241"/>
      <c r="AT343" s="241"/>
      <c r="AU343" s="241"/>
      <c r="AV343" s="241"/>
      <c r="AW343" s="241"/>
      <c r="AX343" s="241"/>
      <c r="AY343" s="241"/>
      <c r="AZ343" s="241"/>
      <c r="BA343" s="241"/>
      <c r="BB343" s="241"/>
      <c r="ID343" s="738"/>
      <c r="IE343" s="738"/>
      <c r="IF343" s="738"/>
      <c r="IG343" s="738"/>
      <c r="IH343" s="738"/>
      <c r="II343" s="738"/>
      <c r="IJ343" s="738"/>
      <c r="IK343" s="738"/>
      <c r="IL343" s="738"/>
      <c r="IM343" s="738"/>
      <c r="IN343" s="738"/>
      <c r="IO343" s="738"/>
      <c r="IP343" s="738"/>
      <c r="IQ343" s="738"/>
      <c r="IR343" s="738"/>
      <c r="IS343" s="738"/>
      <c r="IT343" s="738"/>
      <c r="IU343" s="738"/>
      <c r="IV343" s="738"/>
    </row>
    <row r="344" spans="1:256" ht="12.75">
      <c r="A344" s="241"/>
      <c r="B344" s="238"/>
      <c r="C344" s="238"/>
      <c r="D344" s="238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41"/>
      <c r="Y344" s="241"/>
      <c r="Z344" s="241"/>
      <c r="AA344" s="241"/>
      <c r="AB344" s="241"/>
      <c r="AC344" s="241"/>
      <c r="AD344" s="241"/>
      <c r="AE344" s="241"/>
      <c r="AF344" s="241"/>
      <c r="AG344" s="241"/>
      <c r="AH344" s="241"/>
      <c r="AI344" s="241"/>
      <c r="AJ344" s="241"/>
      <c r="AK344" s="241"/>
      <c r="AL344" s="241"/>
      <c r="AM344" s="241"/>
      <c r="AN344" s="241"/>
      <c r="AO344" s="241"/>
      <c r="AP344" s="241"/>
      <c r="AQ344" s="241"/>
      <c r="AR344" s="241"/>
      <c r="AS344" s="241"/>
      <c r="AT344" s="241"/>
      <c r="AU344" s="241"/>
      <c r="AV344" s="241"/>
      <c r="AW344" s="241"/>
      <c r="AX344" s="241"/>
      <c r="AY344" s="241"/>
      <c r="AZ344" s="241"/>
      <c r="BA344" s="241"/>
      <c r="BB344" s="241"/>
      <c r="ID344" s="738"/>
      <c r="IE344" s="738"/>
      <c r="IF344" s="738"/>
      <c r="IG344" s="738"/>
      <c r="IH344" s="738"/>
      <c r="II344" s="738"/>
      <c r="IJ344" s="738"/>
      <c r="IK344" s="738"/>
      <c r="IL344" s="738"/>
      <c r="IM344" s="738"/>
      <c r="IN344" s="738"/>
      <c r="IO344" s="738"/>
      <c r="IP344" s="738"/>
      <c r="IQ344" s="738"/>
      <c r="IR344" s="738"/>
      <c r="IS344" s="738"/>
      <c r="IT344" s="738"/>
      <c r="IU344" s="738"/>
      <c r="IV344" s="738"/>
    </row>
    <row r="345" spans="1:256" ht="12.75">
      <c r="A345" s="241"/>
      <c r="B345" s="238"/>
      <c r="C345" s="238"/>
      <c r="D345" s="238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41"/>
      <c r="Y345" s="241"/>
      <c r="Z345" s="241"/>
      <c r="AA345" s="241"/>
      <c r="AB345" s="241"/>
      <c r="AC345" s="241"/>
      <c r="AD345" s="241"/>
      <c r="AE345" s="241"/>
      <c r="AF345" s="241"/>
      <c r="AG345" s="241"/>
      <c r="AH345" s="241"/>
      <c r="AI345" s="241"/>
      <c r="AJ345" s="241"/>
      <c r="AK345" s="241"/>
      <c r="AL345" s="241"/>
      <c r="AM345" s="241"/>
      <c r="AN345" s="241"/>
      <c r="AO345" s="241"/>
      <c r="AP345" s="241"/>
      <c r="AQ345" s="241"/>
      <c r="AR345" s="241"/>
      <c r="AS345" s="241"/>
      <c r="AT345" s="241"/>
      <c r="AU345" s="241"/>
      <c r="AV345" s="241"/>
      <c r="AW345" s="241"/>
      <c r="AX345" s="241"/>
      <c r="AY345" s="241"/>
      <c r="AZ345" s="241"/>
      <c r="BA345" s="241"/>
      <c r="BB345" s="241"/>
      <c r="ID345" s="738"/>
      <c r="IE345" s="738"/>
      <c r="IF345" s="738"/>
      <c r="IG345" s="738"/>
      <c r="IH345" s="738"/>
      <c r="II345" s="738"/>
      <c r="IJ345" s="738"/>
      <c r="IK345" s="738"/>
      <c r="IL345" s="738"/>
      <c r="IM345" s="738"/>
      <c r="IN345" s="738"/>
      <c r="IO345" s="738"/>
      <c r="IP345" s="738"/>
      <c r="IQ345" s="738"/>
      <c r="IR345" s="738"/>
      <c r="IS345" s="738"/>
      <c r="IT345" s="738"/>
      <c r="IU345" s="738"/>
      <c r="IV345" s="738"/>
    </row>
    <row r="346" spans="1:256" ht="12.75">
      <c r="A346" s="241"/>
      <c r="B346" s="238"/>
      <c r="C346" s="238"/>
      <c r="D346" s="238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41"/>
      <c r="Y346" s="241"/>
      <c r="Z346" s="241"/>
      <c r="AA346" s="241"/>
      <c r="AB346" s="241"/>
      <c r="AC346" s="241"/>
      <c r="AD346" s="241"/>
      <c r="AE346" s="241"/>
      <c r="AF346" s="241"/>
      <c r="AG346" s="241"/>
      <c r="AH346" s="241"/>
      <c r="AI346" s="241"/>
      <c r="AJ346" s="241"/>
      <c r="AK346" s="241"/>
      <c r="AL346" s="241"/>
      <c r="AM346" s="241"/>
      <c r="AN346" s="241"/>
      <c r="AO346" s="241"/>
      <c r="AP346" s="241"/>
      <c r="AQ346" s="241"/>
      <c r="AR346" s="241"/>
      <c r="AS346" s="241"/>
      <c r="AT346" s="241"/>
      <c r="AU346" s="241"/>
      <c r="AV346" s="241"/>
      <c r="AW346" s="241"/>
      <c r="AX346" s="241"/>
      <c r="AY346" s="241"/>
      <c r="AZ346" s="241"/>
      <c r="BA346" s="241"/>
      <c r="BB346" s="241"/>
      <c r="ID346" s="738"/>
      <c r="IE346" s="738"/>
      <c r="IF346" s="738"/>
      <c r="IG346" s="738"/>
      <c r="IH346" s="738"/>
      <c r="II346" s="738"/>
      <c r="IJ346" s="738"/>
      <c r="IK346" s="738"/>
      <c r="IL346" s="738"/>
      <c r="IM346" s="738"/>
      <c r="IN346" s="738"/>
      <c r="IO346" s="738"/>
      <c r="IP346" s="738"/>
      <c r="IQ346" s="738"/>
      <c r="IR346" s="738"/>
      <c r="IS346" s="738"/>
      <c r="IT346" s="738"/>
      <c r="IU346" s="738"/>
      <c r="IV346" s="738"/>
    </row>
    <row r="347" spans="1:256" ht="12.75">
      <c r="A347" s="241"/>
      <c r="B347" s="238"/>
      <c r="C347" s="238"/>
      <c r="D347" s="238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41"/>
      <c r="Y347" s="241"/>
      <c r="Z347" s="241"/>
      <c r="AA347" s="241"/>
      <c r="AB347" s="241"/>
      <c r="AC347" s="241"/>
      <c r="AD347" s="241"/>
      <c r="AE347" s="241"/>
      <c r="AF347" s="241"/>
      <c r="AG347" s="241"/>
      <c r="AH347" s="241"/>
      <c r="AI347" s="241"/>
      <c r="AJ347" s="241"/>
      <c r="AK347" s="241"/>
      <c r="AL347" s="241"/>
      <c r="AM347" s="241"/>
      <c r="AN347" s="241"/>
      <c r="AO347" s="241"/>
      <c r="AP347" s="241"/>
      <c r="AQ347" s="241"/>
      <c r="AR347" s="241"/>
      <c r="AS347" s="241"/>
      <c r="AT347" s="241"/>
      <c r="AU347" s="241"/>
      <c r="AV347" s="241"/>
      <c r="AW347" s="241"/>
      <c r="AX347" s="241"/>
      <c r="AY347" s="241"/>
      <c r="AZ347" s="241"/>
      <c r="BA347" s="241"/>
      <c r="BB347" s="241"/>
      <c r="ID347" s="738"/>
      <c r="IE347" s="738"/>
      <c r="IF347" s="738"/>
      <c r="IG347" s="738"/>
      <c r="IH347" s="738"/>
      <c r="II347" s="738"/>
      <c r="IJ347" s="738"/>
      <c r="IK347" s="738"/>
      <c r="IL347" s="738"/>
      <c r="IM347" s="738"/>
      <c r="IN347" s="738"/>
      <c r="IO347" s="738"/>
      <c r="IP347" s="738"/>
      <c r="IQ347" s="738"/>
      <c r="IR347" s="738"/>
      <c r="IS347" s="738"/>
      <c r="IT347" s="738"/>
      <c r="IU347" s="738"/>
      <c r="IV347" s="738"/>
    </row>
    <row r="348" spans="1:256" ht="12.75">
      <c r="A348" s="241"/>
      <c r="B348" s="238"/>
      <c r="C348" s="238"/>
      <c r="D348" s="238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41"/>
      <c r="Y348" s="241"/>
      <c r="Z348" s="241"/>
      <c r="AA348" s="241"/>
      <c r="AB348" s="241"/>
      <c r="AC348" s="241"/>
      <c r="AD348" s="241"/>
      <c r="AE348" s="241"/>
      <c r="AF348" s="241"/>
      <c r="AG348" s="241"/>
      <c r="AH348" s="241"/>
      <c r="AI348" s="241"/>
      <c r="AJ348" s="241"/>
      <c r="AK348" s="241"/>
      <c r="AL348" s="241"/>
      <c r="AM348" s="241"/>
      <c r="AN348" s="241"/>
      <c r="AO348" s="241"/>
      <c r="AP348" s="241"/>
      <c r="AQ348" s="241"/>
      <c r="AR348" s="241"/>
      <c r="AS348" s="241"/>
      <c r="AT348" s="241"/>
      <c r="AU348" s="241"/>
      <c r="AV348" s="241"/>
      <c r="AW348" s="241"/>
      <c r="AX348" s="241"/>
      <c r="AY348" s="241"/>
      <c r="AZ348" s="241"/>
      <c r="BA348" s="241"/>
      <c r="BB348" s="241"/>
      <c r="ID348" s="738"/>
      <c r="IE348" s="738"/>
      <c r="IF348" s="738"/>
      <c r="IG348" s="738"/>
      <c r="IH348" s="738"/>
      <c r="II348" s="738"/>
      <c r="IJ348" s="738"/>
      <c r="IK348" s="738"/>
      <c r="IL348" s="738"/>
      <c r="IM348" s="738"/>
      <c r="IN348" s="738"/>
      <c r="IO348" s="738"/>
      <c r="IP348" s="738"/>
      <c r="IQ348" s="738"/>
      <c r="IR348" s="738"/>
      <c r="IS348" s="738"/>
      <c r="IT348" s="738"/>
      <c r="IU348" s="738"/>
      <c r="IV348" s="738"/>
    </row>
    <row r="349" spans="1:256" ht="12.75">
      <c r="A349" s="241"/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41"/>
      <c r="Y349" s="241"/>
      <c r="Z349" s="241"/>
      <c r="AA349" s="241"/>
      <c r="AB349" s="241"/>
      <c r="AC349" s="241"/>
      <c r="AD349" s="241"/>
      <c r="AE349" s="241"/>
      <c r="AF349" s="241"/>
      <c r="AG349" s="241"/>
      <c r="AH349" s="241"/>
      <c r="AI349" s="241"/>
      <c r="AJ349" s="241"/>
      <c r="AK349" s="241"/>
      <c r="AL349" s="241"/>
      <c r="AM349" s="241"/>
      <c r="AN349" s="241"/>
      <c r="AO349" s="241"/>
      <c r="AP349" s="241"/>
      <c r="AQ349" s="241"/>
      <c r="AR349" s="241"/>
      <c r="AS349" s="241"/>
      <c r="AT349" s="241"/>
      <c r="AU349" s="241"/>
      <c r="AV349" s="241"/>
      <c r="AW349" s="241"/>
      <c r="AX349" s="241"/>
      <c r="AY349" s="241"/>
      <c r="AZ349" s="241"/>
      <c r="BA349" s="241"/>
      <c r="BB349" s="241"/>
      <c r="ID349" s="738"/>
      <c r="IE349" s="738"/>
      <c r="IF349" s="738"/>
      <c r="IG349" s="738"/>
      <c r="IH349" s="738"/>
      <c r="II349" s="738"/>
      <c r="IJ349" s="738"/>
      <c r="IK349" s="738"/>
      <c r="IL349" s="738"/>
      <c r="IM349" s="738"/>
      <c r="IN349" s="738"/>
      <c r="IO349" s="738"/>
      <c r="IP349" s="738"/>
      <c r="IQ349" s="738"/>
      <c r="IR349" s="738"/>
      <c r="IS349" s="738"/>
      <c r="IT349" s="738"/>
      <c r="IU349" s="738"/>
      <c r="IV349" s="738"/>
    </row>
    <row r="350" spans="1:256" ht="12.75">
      <c r="A350" s="241"/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41"/>
      <c r="Y350" s="241"/>
      <c r="Z350" s="241"/>
      <c r="AA350" s="241"/>
      <c r="AB350" s="241"/>
      <c r="AC350" s="241"/>
      <c r="AD350" s="241"/>
      <c r="AE350" s="241"/>
      <c r="AF350" s="241"/>
      <c r="AG350" s="241"/>
      <c r="AH350" s="241"/>
      <c r="AI350" s="241"/>
      <c r="AJ350" s="241"/>
      <c r="AK350" s="241"/>
      <c r="AL350" s="241"/>
      <c r="AM350" s="241"/>
      <c r="AN350" s="241"/>
      <c r="AO350" s="241"/>
      <c r="AP350" s="241"/>
      <c r="AQ350" s="241"/>
      <c r="AR350" s="241"/>
      <c r="AS350" s="241"/>
      <c r="AT350" s="241"/>
      <c r="AU350" s="241"/>
      <c r="AV350" s="241"/>
      <c r="AW350" s="241"/>
      <c r="AX350" s="241"/>
      <c r="AY350" s="241"/>
      <c r="AZ350" s="241"/>
      <c r="BA350" s="241"/>
      <c r="BB350" s="241"/>
      <c r="ID350" s="738"/>
      <c r="IE350" s="738"/>
      <c r="IF350" s="738"/>
      <c r="IG350" s="738"/>
      <c r="IH350" s="738"/>
      <c r="II350" s="738"/>
      <c r="IJ350" s="738"/>
      <c r="IK350" s="738"/>
      <c r="IL350" s="738"/>
      <c r="IM350" s="738"/>
      <c r="IN350" s="738"/>
      <c r="IO350" s="738"/>
      <c r="IP350" s="738"/>
      <c r="IQ350" s="738"/>
      <c r="IR350" s="738"/>
      <c r="IS350" s="738"/>
      <c r="IT350" s="738"/>
      <c r="IU350" s="738"/>
      <c r="IV350" s="738"/>
    </row>
    <row r="351" spans="1:256" ht="12.75">
      <c r="A351" s="241"/>
      <c r="B351" s="238"/>
      <c r="C351" s="238"/>
      <c r="D351" s="238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41"/>
      <c r="Y351" s="241"/>
      <c r="Z351" s="241"/>
      <c r="AA351" s="241"/>
      <c r="AB351" s="241"/>
      <c r="AC351" s="241"/>
      <c r="AD351" s="241"/>
      <c r="AE351" s="241"/>
      <c r="AF351" s="241"/>
      <c r="AG351" s="241"/>
      <c r="AH351" s="241"/>
      <c r="AI351" s="241"/>
      <c r="AJ351" s="241"/>
      <c r="AK351" s="241"/>
      <c r="AL351" s="241"/>
      <c r="AM351" s="241"/>
      <c r="AN351" s="241"/>
      <c r="AO351" s="241"/>
      <c r="AP351" s="241"/>
      <c r="AQ351" s="241"/>
      <c r="AR351" s="241"/>
      <c r="AS351" s="241"/>
      <c r="AT351" s="241"/>
      <c r="AU351" s="241"/>
      <c r="AV351" s="241"/>
      <c r="AW351" s="241"/>
      <c r="AX351" s="241"/>
      <c r="AY351" s="241"/>
      <c r="AZ351" s="241"/>
      <c r="BA351" s="241"/>
      <c r="BB351" s="241"/>
      <c r="ID351" s="738"/>
      <c r="IE351" s="738"/>
      <c r="IF351" s="738"/>
      <c r="IG351" s="738"/>
      <c r="IH351" s="738"/>
      <c r="II351" s="738"/>
      <c r="IJ351" s="738"/>
      <c r="IK351" s="738"/>
      <c r="IL351" s="738"/>
      <c r="IM351" s="738"/>
      <c r="IN351" s="738"/>
      <c r="IO351" s="738"/>
      <c r="IP351" s="738"/>
      <c r="IQ351" s="738"/>
      <c r="IR351" s="738"/>
      <c r="IS351" s="738"/>
      <c r="IT351" s="738"/>
      <c r="IU351" s="738"/>
      <c r="IV351" s="738"/>
    </row>
    <row r="352" spans="1:256" ht="12.75">
      <c r="A352" s="241"/>
      <c r="B352" s="238"/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41"/>
      <c r="Y352" s="241"/>
      <c r="Z352" s="241"/>
      <c r="AA352" s="241"/>
      <c r="AB352" s="241"/>
      <c r="AC352" s="241"/>
      <c r="AD352" s="241"/>
      <c r="AE352" s="241"/>
      <c r="AF352" s="241"/>
      <c r="AG352" s="241"/>
      <c r="AH352" s="241"/>
      <c r="AI352" s="241"/>
      <c r="AJ352" s="241"/>
      <c r="AK352" s="241"/>
      <c r="AL352" s="241"/>
      <c r="AM352" s="241"/>
      <c r="AN352" s="241"/>
      <c r="AO352" s="241"/>
      <c r="AP352" s="241"/>
      <c r="AQ352" s="241"/>
      <c r="AR352" s="241"/>
      <c r="AS352" s="241"/>
      <c r="AT352" s="241"/>
      <c r="AU352" s="241"/>
      <c r="AV352" s="241"/>
      <c r="AW352" s="241"/>
      <c r="AX352" s="241"/>
      <c r="AY352" s="241"/>
      <c r="AZ352" s="241"/>
      <c r="BA352" s="241"/>
      <c r="BB352" s="241"/>
      <c r="ID352" s="738"/>
      <c r="IE352" s="738"/>
      <c r="IF352" s="738"/>
      <c r="IG352" s="738"/>
      <c r="IH352" s="738"/>
      <c r="II352" s="738"/>
      <c r="IJ352" s="738"/>
      <c r="IK352" s="738"/>
      <c r="IL352" s="738"/>
      <c r="IM352" s="738"/>
      <c r="IN352" s="738"/>
      <c r="IO352" s="738"/>
      <c r="IP352" s="738"/>
      <c r="IQ352" s="738"/>
      <c r="IR352" s="738"/>
      <c r="IS352" s="738"/>
      <c r="IT352" s="738"/>
      <c r="IU352" s="738"/>
      <c r="IV352" s="738"/>
    </row>
    <row r="353" spans="1:256" ht="12.75">
      <c r="A353" s="241"/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41"/>
      <c r="Y353" s="241"/>
      <c r="Z353" s="241"/>
      <c r="AA353" s="241"/>
      <c r="AB353" s="241"/>
      <c r="AC353" s="241"/>
      <c r="AD353" s="241"/>
      <c r="AE353" s="241"/>
      <c r="AF353" s="241"/>
      <c r="AG353" s="241"/>
      <c r="AH353" s="241"/>
      <c r="AI353" s="241"/>
      <c r="AJ353" s="241"/>
      <c r="AK353" s="241"/>
      <c r="AL353" s="241"/>
      <c r="AM353" s="241"/>
      <c r="AN353" s="241"/>
      <c r="AO353" s="241"/>
      <c r="AP353" s="241"/>
      <c r="AQ353" s="241"/>
      <c r="AR353" s="241"/>
      <c r="AS353" s="241"/>
      <c r="AT353" s="241"/>
      <c r="AU353" s="241"/>
      <c r="AV353" s="241"/>
      <c r="AW353" s="241"/>
      <c r="AX353" s="241"/>
      <c r="AY353" s="241"/>
      <c r="AZ353" s="241"/>
      <c r="BA353" s="241"/>
      <c r="BB353" s="241"/>
      <c r="ID353" s="738"/>
      <c r="IE353" s="738"/>
      <c r="IF353" s="738"/>
      <c r="IG353" s="738"/>
      <c r="IH353" s="738"/>
      <c r="II353" s="738"/>
      <c r="IJ353" s="738"/>
      <c r="IK353" s="738"/>
      <c r="IL353" s="738"/>
      <c r="IM353" s="738"/>
      <c r="IN353" s="738"/>
      <c r="IO353" s="738"/>
      <c r="IP353" s="738"/>
      <c r="IQ353" s="738"/>
      <c r="IR353" s="738"/>
      <c r="IS353" s="738"/>
      <c r="IT353" s="738"/>
      <c r="IU353" s="738"/>
      <c r="IV353" s="738"/>
    </row>
    <row r="354" spans="1:256" ht="12.75">
      <c r="A354" s="241"/>
      <c r="B354" s="238"/>
      <c r="C354" s="238"/>
      <c r="D354" s="238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41"/>
      <c r="Y354" s="241"/>
      <c r="Z354" s="241"/>
      <c r="AA354" s="241"/>
      <c r="AB354" s="241"/>
      <c r="AC354" s="241"/>
      <c r="AD354" s="241"/>
      <c r="AE354" s="241"/>
      <c r="AF354" s="241"/>
      <c r="AG354" s="241"/>
      <c r="AH354" s="241"/>
      <c r="AI354" s="241"/>
      <c r="AJ354" s="241"/>
      <c r="AK354" s="241"/>
      <c r="AL354" s="241"/>
      <c r="AM354" s="241"/>
      <c r="AN354" s="241"/>
      <c r="AO354" s="241"/>
      <c r="AP354" s="241"/>
      <c r="AQ354" s="241"/>
      <c r="AR354" s="241"/>
      <c r="AS354" s="241"/>
      <c r="AT354" s="241"/>
      <c r="AU354" s="241"/>
      <c r="AV354" s="241"/>
      <c r="AW354" s="241"/>
      <c r="AX354" s="241"/>
      <c r="AY354" s="241"/>
      <c r="AZ354" s="241"/>
      <c r="BA354" s="241"/>
      <c r="BB354" s="241"/>
      <c r="ID354" s="738"/>
      <c r="IE354" s="738"/>
      <c r="IF354" s="738"/>
      <c r="IG354" s="738"/>
      <c r="IH354" s="738"/>
      <c r="II354" s="738"/>
      <c r="IJ354" s="738"/>
      <c r="IK354" s="738"/>
      <c r="IL354" s="738"/>
      <c r="IM354" s="738"/>
      <c r="IN354" s="738"/>
      <c r="IO354" s="738"/>
      <c r="IP354" s="738"/>
      <c r="IQ354" s="738"/>
      <c r="IR354" s="738"/>
      <c r="IS354" s="738"/>
      <c r="IT354" s="738"/>
      <c r="IU354" s="738"/>
      <c r="IV354" s="738"/>
    </row>
    <row r="355" spans="1:256" ht="12.75">
      <c r="A355" s="241"/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41"/>
      <c r="Y355" s="241"/>
      <c r="Z355" s="241"/>
      <c r="AA355" s="241"/>
      <c r="AB355" s="241"/>
      <c r="AC355" s="241"/>
      <c r="AD355" s="241"/>
      <c r="AE355" s="241"/>
      <c r="AF355" s="241"/>
      <c r="AG355" s="241"/>
      <c r="AH355" s="241"/>
      <c r="AI355" s="241"/>
      <c r="AJ355" s="241"/>
      <c r="AK355" s="241"/>
      <c r="AL355" s="241"/>
      <c r="AM355" s="241"/>
      <c r="AN355" s="241"/>
      <c r="AO355" s="241"/>
      <c r="AP355" s="241"/>
      <c r="AQ355" s="241"/>
      <c r="AR355" s="241"/>
      <c r="AS355" s="241"/>
      <c r="AT355" s="241"/>
      <c r="AU355" s="241"/>
      <c r="AV355" s="241"/>
      <c r="AW355" s="241"/>
      <c r="AX355" s="241"/>
      <c r="AY355" s="241"/>
      <c r="AZ355" s="241"/>
      <c r="BA355" s="241"/>
      <c r="BB355" s="241"/>
      <c r="ID355" s="738"/>
      <c r="IE355" s="738"/>
      <c r="IF355" s="738"/>
      <c r="IG355" s="738"/>
      <c r="IH355" s="738"/>
      <c r="II355" s="738"/>
      <c r="IJ355" s="738"/>
      <c r="IK355" s="738"/>
      <c r="IL355" s="738"/>
      <c r="IM355" s="738"/>
      <c r="IN355" s="738"/>
      <c r="IO355" s="738"/>
      <c r="IP355" s="738"/>
      <c r="IQ355" s="738"/>
      <c r="IR355" s="738"/>
      <c r="IS355" s="738"/>
      <c r="IT355" s="738"/>
      <c r="IU355" s="738"/>
      <c r="IV355" s="738"/>
    </row>
    <row r="356" spans="1:256" ht="12.75">
      <c r="A356" s="241"/>
      <c r="B356" s="238"/>
      <c r="C356" s="238"/>
      <c r="D356" s="238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41"/>
      <c r="Y356" s="241"/>
      <c r="Z356" s="241"/>
      <c r="AA356" s="241"/>
      <c r="AB356" s="241"/>
      <c r="AC356" s="241"/>
      <c r="AD356" s="241"/>
      <c r="AE356" s="241"/>
      <c r="AF356" s="241"/>
      <c r="AG356" s="241"/>
      <c r="AH356" s="241"/>
      <c r="AI356" s="241"/>
      <c r="AJ356" s="241"/>
      <c r="AK356" s="241"/>
      <c r="AL356" s="241"/>
      <c r="AM356" s="241"/>
      <c r="AN356" s="241"/>
      <c r="AO356" s="241"/>
      <c r="AP356" s="241"/>
      <c r="AQ356" s="241"/>
      <c r="AR356" s="241"/>
      <c r="AS356" s="241"/>
      <c r="AT356" s="241"/>
      <c r="AU356" s="241"/>
      <c r="AV356" s="241"/>
      <c r="AW356" s="241"/>
      <c r="AX356" s="241"/>
      <c r="AY356" s="241"/>
      <c r="AZ356" s="241"/>
      <c r="BA356" s="241"/>
      <c r="BB356" s="241"/>
      <c r="ID356" s="738"/>
      <c r="IE356" s="738"/>
      <c r="IF356" s="738"/>
      <c r="IG356" s="738"/>
      <c r="IH356" s="738"/>
      <c r="II356" s="738"/>
      <c r="IJ356" s="738"/>
      <c r="IK356" s="738"/>
      <c r="IL356" s="738"/>
      <c r="IM356" s="738"/>
      <c r="IN356" s="738"/>
      <c r="IO356" s="738"/>
      <c r="IP356" s="738"/>
      <c r="IQ356" s="738"/>
      <c r="IR356" s="738"/>
      <c r="IS356" s="738"/>
      <c r="IT356" s="738"/>
      <c r="IU356" s="738"/>
      <c r="IV356" s="738"/>
    </row>
    <row r="357" spans="238:256" ht="12.75">
      <c r="ID357" s="738"/>
      <c r="IE357" s="738"/>
      <c r="IF357" s="738"/>
      <c r="IG357" s="738"/>
      <c r="IH357" s="738"/>
      <c r="II357" s="738"/>
      <c r="IJ357" s="738"/>
      <c r="IK357" s="738"/>
      <c r="IL357" s="738"/>
      <c r="IM357" s="738"/>
      <c r="IN357" s="738"/>
      <c r="IO357" s="738"/>
      <c r="IP357" s="738"/>
      <c r="IQ357" s="738"/>
      <c r="IR357" s="738"/>
      <c r="IS357" s="738"/>
      <c r="IT357" s="738"/>
      <c r="IU357" s="738"/>
      <c r="IV357" s="738"/>
    </row>
    <row r="358" spans="238:256" ht="12.75">
      <c r="ID358" s="738"/>
      <c r="IE358" s="738"/>
      <c r="IF358" s="738"/>
      <c r="IG358" s="738"/>
      <c r="IH358" s="738"/>
      <c r="II358" s="738"/>
      <c r="IJ358" s="738"/>
      <c r="IK358" s="738"/>
      <c r="IL358" s="738"/>
      <c r="IM358" s="738"/>
      <c r="IN358" s="738"/>
      <c r="IO358" s="738"/>
      <c r="IP358" s="738"/>
      <c r="IQ358" s="738"/>
      <c r="IR358" s="738"/>
      <c r="IS358" s="738"/>
      <c r="IT358" s="738"/>
      <c r="IU358" s="738"/>
      <c r="IV358" s="738"/>
    </row>
    <row r="359" spans="238:256" ht="12.75">
      <c r="ID359" s="738"/>
      <c r="IE359" s="738"/>
      <c r="IF359" s="738"/>
      <c r="IG359" s="738"/>
      <c r="IH359" s="738"/>
      <c r="II359" s="738"/>
      <c r="IJ359" s="738"/>
      <c r="IK359" s="738"/>
      <c r="IL359" s="738"/>
      <c r="IM359" s="738"/>
      <c r="IN359" s="738"/>
      <c r="IO359" s="738"/>
      <c r="IP359" s="738"/>
      <c r="IQ359" s="738"/>
      <c r="IR359" s="738"/>
      <c r="IS359" s="738"/>
      <c r="IT359" s="738"/>
      <c r="IU359" s="738"/>
      <c r="IV359" s="738"/>
    </row>
    <row r="360" spans="238:256" ht="12.75">
      <c r="ID360" s="738"/>
      <c r="IE360" s="738"/>
      <c r="IF360" s="738"/>
      <c r="IG360" s="738"/>
      <c r="IH360" s="738"/>
      <c r="II360" s="738"/>
      <c r="IJ360" s="738"/>
      <c r="IK360" s="738"/>
      <c r="IL360" s="738"/>
      <c r="IM360" s="738"/>
      <c r="IN360" s="738"/>
      <c r="IO360" s="738"/>
      <c r="IP360" s="738"/>
      <c r="IQ360" s="738"/>
      <c r="IR360" s="738"/>
      <c r="IS360" s="738"/>
      <c r="IT360" s="738"/>
      <c r="IU360" s="738"/>
      <c r="IV360" s="738"/>
    </row>
    <row r="361" spans="238:256" ht="12.75">
      <c r="ID361" s="738"/>
      <c r="IE361" s="738"/>
      <c r="IF361" s="738"/>
      <c r="IG361" s="738"/>
      <c r="IH361" s="738"/>
      <c r="II361" s="738"/>
      <c r="IJ361" s="738"/>
      <c r="IK361" s="738"/>
      <c r="IL361" s="738"/>
      <c r="IM361" s="738"/>
      <c r="IN361" s="738"/>
      <c r="IO361" s="738"/>
      <c r="IP361" s="738"/>
      <c r="IQ361" s="738"/>
      <c r="IR361" s="738"/>
      <c r="IS361" s="738"/>
      <c r="IT361" s="738"/>
      <c r="IU361" s="738"/>
      <c r="IV361" s="738"/>
    </row>
    <row r="362" spans="238:256" ht="12.75">
      <c r="ID362" s="738"/>
      <c r="IE362" s="738"/>
      <c r="IF362" s="738"/>
      <c r="IG362" s="738"/>
      <c r="IH362" s="738"/>
      <c r="II362" s="738"/>
      <c r="IJ362" s="738"/>
      <c r="IK362" s="738"/>
      <c r="IL362" s="738"/>
      <c r="IM362" s="738"/>
      <c r="IN362" s="738"/>
      <c r="IO362" s="738"/>
      <c r="IP362" s="738"/>
      <c r="IQ362" s="738"/>
      <c r="IR362" s="738"/>
      <c r="IS362" s="738"/>
      <c r="IT362" s="738"/>
      <c r="IU362" s="738"/>
      <c r="IV362" s="738"/>
    </row>
    <row r="363" spans="238:256" ht="12.75">
      <c r="ID363" s="738"/>
      <c r="IE363" s="738"/>
      <c r="IF363" s="738"/>
      <c r="IG363" s="738"/>
      <c r="IH363" s="738"/>
      <c r="II363" s="738"/>
      <c r="IJ363" s="738"/>
      <c r="IK363" s="738"/>
      <c r="IL363" s="738"/>
      <c r="IM363" s="738"/>
      <c r="IN363" s="738"/>
      <c r="IO363" s="738"/>
      <c r="IP363" s="738"/>
      <c r="IQ363" s="738"/>
      <c r="IR363" s="738"/>
      <c r="IS363" s="738"/>
      <c r="IT363" s="738"/>
      <c r="IU363" s="738"/>
      <c r="IV363" s="738"/>
    </row>
    <row r="364" spans="238:256" ht="12.75">
      <c r="ID364" s="738"/>
      <c r="IE364" s="738"/>
      <c r="IF364" s="738"/>
      <c r="IG364" s="738"/>
      <c r="IH364" s="738"/>
      <c r="II364" s="738"/>
      <c r="IJ364" s="738"/>
      <c r="IK364" s="738"/>
      <c r="IL364" s="738"/>
      <c r="IM364" s="738"/>
      <c r="IN364" s="738"/>
      <c r="IO364" s="738"/>
      <c r="IP364" s="738"/>
      <c r="IQ364" s="738"/>
      <c r="IR364" s="738"/>
      <c r="IS364" s="738"/>
      <c r="IT364" s="738"/>
      <c r="IU364" s="738"/>
      <c r="IV364" s="738"/>
    </row>
    <row r="365" spans="238:256" ht="12.75">
      <c r="ID365" s="738"/>
      <c r="IE365" s="738"/>
      <c r="IF365" s="738"/>
      <c r="IG365" s="738"/>
      <c r="IH365" s="738"/>
      <c r="II365" s="738"/>
      <c r="IJ365" s="738"/>
      <c r="IK365" s="738"/>
      <c r="IL365" s="738"/>
      <c r="IM365" s="738"/>
      <c r="IN365" s="738"/>
      <c r="IO365" s="738"/>
      <c r="IP365" s="738"/>
      <c r="IQ365" s="738"/>
      <c r="IR365" s="738"/>
      <c r="IS365" s="738"/>
      <c r="IT365" s="738"/>
      <c r="IU365" s="738"/>
      <c r="IV365" s="738"/>
    </row>
    <row r="366" spans="238:256" ht="12.75">
      <c r="ID366" s="738"/>
      <c r="IE366" s="738"/>
      <c r="IF366" s="738"/>
      <c r="IG366" s="738"/>
      <c r="IH366" s="738"/>
      <c r="II366" s="738"/>
      <c r="IJ366" s="738"/>
      <c r="IK366" s="738"/>
      <c r="IL366" s="738"/>
      <c r="IM366" s="738"/>
      <c r="IN366" s="738"/>
      <c r="IO366" s="738"/>
      <c r="IP366" s="738"/>
      <c r="IQ366" s="738"/>
      <c r="IR366" s="738"/>
      <c r="IS366" s="738"/>
      <c r="IT366" s="738"/>
      <c r="IU366" s="738"/>
      <c r="IV366" s="738"/>
    </row>
    <row r="367" spans="238:256" ht="12.75">
      <c r="ID367" s="738"/>
      <c r="IE367" s="738"/>
      <c r="IF367" s="738"/>
      <c r="IG367" s="738"/>
      <c r="IH367" s="738"/>
      <c r="II367" s="738"/>
      <c r="IJ367" s="738"/>
      <c r="IK367" s="738"/>
      <c r="IL367" s="738"/>
      <c r="IM367" s="738"/>
      <c r="IN367" s="738"/>
      <c r="IO367" s="738"/>
      <c r="IP367" s="738"/>
      <c r="IQ367" s="738"/>
      <c r="IR367" s="738"/>
      <c r="IS367" s="738"/>
      <c r="IT367" s="738"/>
      <c r="IU367" s="738"/>
      <c r="IV367" s="738"/>
    </row>
    <row r="368" spans="238:256" ht="12.75">
      <c r="ID368" s="738"/>
      <c r="IE368" s="738"/>
      <c r="IF368" s="738"/>
      <c r="IG368" s="738"/>
      <c r="IH368" s="738"/>
      <c r="II368" s="738"/>
      <c r="IJ368" s="738"/>
      <c r="IK368" s="738"/>
      <c r="IL368" s="738"/>
      <c r="IM368" s="738"/>
      <c r="IN368" s="738"/>
      <c r="IO368" s="738"/>
      <c r="IP368" s="738"/>
      <c r="IQ368" s="738"/>
      <c r="IR368" s="738"/>
      <c r="IS368" s="738"/>
      <c r="IT368" s="738"/>
      <c r="IU368" s="738"/>
      <c r="IV368" s="738"/>
    </row>
    <row r="369" spans="238:256" ht="12.75">
      <c r="ID369" s="738"/>
      <c r="IE369" s="738"/>
      <c r="IF369" s="738"/>
      <c r="IG369" s="738"/>
      <c r="IH369" s="738"/>
      <c r="II369" s="738"/>
      <c r="IJ369" s="738"/>
      <c r="IK369" s="738"/>
      <c r="IL369" s="738"/>
      <c r="IM369" s="738"/>
      <c r="IN369" s="738"/>
      <c r="IO369" s="738"/>
      <c r="IP369" s="738"/>
      <c r="IQ369" s="738"/>
      <c r="IR369" s="738"/>
      <c r="IS369" s="738"/>
      <c r="IT369" s="738"/>
      <c r="IU369" s="738"/>
      <c r="IV369" s="738"/>
    </row>
    <row r="370" spans="238:256" ht="12.75">
      <c r="ID370" s="738"/>
      <c r="IE370" s="738"/>
      <c r="IF370" s="738"/>
      <c r="IG370" s="738"/>
      <c r="IH370" s="738"/>
      <c r="II370" s="738"/>
      <c r="IJ370" s="738"/>
      <c r="IK370" s="738"/>
      <c r="IL370" s="738"/>
      <c r="IM370" s="738"/>
      <c r="IN370" s="738"/>
      <c r="IO370" s="738"/>
      <c r="IP370" s="738"/>
      <c r="IQ370" s="738"/>
      <c r="IR370" s="738"/>
      <c r="IS370" s="738"/>
      <c r="IT370" s="738"/>
      <c r="IU370" s="738"/>
      <c r="IV370" s="738"/>
    </row>
    <row r="371" spans="238:256" ht="12.75">
      <c r="ID371" s="738"/>
      <c r="IE371" s="738"/>
      <c r="IF371" s="738"/>
      <c r="IG371" s="738"/>
      <c r="IH371" s="738"/>
      <c r="II371" s="738"/>
      <c r="IJ371" s="738"/>
      <c r="IK371" s="738"/>
      <c r="IL371" s="738"/>
      <c r="IM371" s="738"/>
      <c r="IN371" s="738"/>
      <c r="IO371" s="738"/>
      <c r="IP371" s="738"/>
      <c r="IQ371" s="738"/>
      <c r="IR371" s="738"/>
      <c r="IS371" s="738"/>
      <c r="IT371" s="738"/>
      <c r="IU371" s="738"/>
      <c r="IV371" s="738"/>
    </row>
    <row r="372" spans="238:256" ht="12.75">
      <c r="ID372" s="738"/>
      <c r="IE372" s="738"/>
      <c r="IF372" s="738"/>
      <c r="IG372" s="738"/>
      <c r="IH372" s="738"/>
      <c r="II372" s="738"/>
      <c r="IJ372" s="738"/>
      <c r="IK372" s="738"/>
      <c r="IL372" s="738"/>
      <c r="IM372" s="738"/>
      <c r="IN372" s="738"/>
      <c r="IO372" s="738"/>
      <c r="IP372" s="738"/>
      <c r="IQ372" s="738"/>
      <c r="IR372" s="738"/>
      <c r="IS372" s="738"/>
      <c r="IT372" s="738"/>
      <c r="IU372" s="738"/>
      <c r="IV372" s="738"/>
    </row>
    <row r="373" spans="238:256" ht="12.75">
      <c r="ID373" s="738"/>
      <c r="IE373" s="738"/>
      <c r="IF373" s="738"/>
      <c r="IG373" s="738"/>
      <c r="IH373" s="738"/>
      <c r="II373" s="738"/>
      <c r="IJ373" s="738"/>
      <c r="IK373" s="738"/>
      <c r="IL373" s="738"/>
      <c r="IM373" s="738"/>
      <c r="IN373" s="738"/>
      <c r="IO373" s="738"/>
      <c r="IP373" s="738"/>
      <c r="IQ373" s="738"/>
      <c r="IR373" s="738"/>
      <c r="IS373" s="738"/>
      <c r="IT373" s="738"/>
      <c r="IU373" s="738"/>
      <c r="IV373" s="738"/>
    </row>
    <row r="374" spans="238:256" ht="12.75">
      <c r="ID374" s="738"/>
      <c r="IE374" s="738"/>
      <c r="IF374" s="738"/>
      <c r="IG374" s="738"/>
      <c r="IH374" s="738"/>
      <c r="II374" s="738"/>
      <c r="IJ374" s="738"/>
      <c r="IK374" s="738"/>
      <c r="IL374" s="738"/>
      <c r="IM374" s="738"/>
      <c r="IN374" s="738"/>
      <c r="IO374" s="738"/>
      <c r="IP374" s="738"/>
      <c r="IQ374" s="738"/>
      <c r="IR374" s="738"/>
      <c r="IS374" s="738"/>
      <c r="IT374" s="738"/>
      <c r="IU374" s="738"/>
      <c r="IV374" s="738"/>
    </row>
    <row r="375" spans="238:256" ht="12.75">
      <c r="ID375" s="738"/>
      <c r="IE375" s="738"/>
      <c r="IF375" s="738"/>
      <c r="IG375" s="738"/>
      <c r="IH375" s="738"/>
      <c r="II375" s="738"/>
      <c r="IJ375" s="738"/>
      <c r="IK375" s="738"/>
      <c r="IL375" s="738"/>
      <c r="IM375" s="738"/>
      <c r="IN375" s="738"/>
      <c r="IO375" s="738"/>
      <c r="IP375" s="738"/>
      <c r="IQ375" s="738"/>
      <c r="IR375" s="738"/>
      <c r="IS375" s="738"/>
      <c r="IT375" s="738"/>
      <c r="IU375" s="738"/>
      <c r="IV375" s="738"/>
    </row>
    <row r="376" spans="238:256" ht="12.75">
      <c r="ID376" s="738"/>
      <c r="IE376" s="738"/>
      <c r="IF376" s="738"/>
      <c r="IG376" s="738"/>
      <c r="IH376" s="738"/>
      <c r="II376" s="738"/>
      <c r="IJ376" s="738"/>
      <c r="IK376" s="738"/>
      <c r="IL376" s="738"/>
      <c r="IM376" s="738"/>
      <c r="IN376" s="738"/>
      <c r="IO376" s="738"/>
      <c r="IP376" s="738"/>
      <c r="IQ376" s="738"/>
      <c r="IR376" s="738"/>
      <c r="IS376" s="738"/>
      <c r="IT376" s="738"/>
      <c r="IU376" s="738"/>
      <c r="IV376" s="738"/>
    </row>
    <row r="377" spans="238:256" ht="12.75">
      <c r="ID377" s="738"/>
      <c r="IE377" s="738"/>
      <c r="IF377" s="738"/>
      <c r="IG377" s="738"/>
      <c r="IH377" s="738"/>
      <c r="II377" s="738"/>
      <c r="IJ377" s="738"/>
      <c r="IK377" s="738"/>
      <c r="IL377" s="738"/>
      <c r="IM377" s="738"/>
      <c r="IN377" s="738"/>
      <c r="IO377" s="738"/>
      <c r="IP377" s="738"/>
      <c r="IQ377" s="738"/>
      <c r="IR377" s="738"/>
      <c r="IS377" s="738"/>
      <c r="IT377" s="738"/>
      <c r="IU377" s="738"/>
      <c r="IV377" s="738"/>
    </row>
    <row r="378" spans="238:256" ht="12.75">
      <c r="ID378" s="738"/>
      <c r="IE378" s="738"/>
      <c r="IF378" s="738"/>
      <c r="IG378" s="738"/>
      <c r="IH378" s="738"/>
      <c r="II378" s="738"/>
      <c r="IJ378" s="738"/>
      <c r="IK378" s="738"/>
      <c r="IL378" s="738"/>
      <c r="IM378" s="738"/>
      <c r="IN378" s="738"/>
      <c r="IO378" s="738"/>
      <c r="IP378" s="738"/>
      <c r="IQ378" s="738"/>
      <c r="IR378" s="738"/>
      <c r="IS378" s="738"/>
      <c r="IT378" s="738"/>
      <c r="IU378" s="738"/>
      <c r="IV378" s="738"/>
    </row>
    <row r="379" spans="238:256" ht="12.75">
      <c r="ID379" s="738"/>
      <c r="IE379" s="738"/>
      <c r="IF379" s="738"/>
      <c r="IG379" s="738"/>
      <c r="IH379" s="738"/>
      <c r="II379" s="738"/>
      <c r="IJ379" s="738"/>
      <c r="IK379" s="738"/>
      <c r="IL379" s="738"/>
      <c r="IM379" s="738"/>
      <c r="IN379" s="738"/>
      <c r="IO379" s="738"/>
      <c r="IP379" s="738"/>
      <c r="IQ379" s="738"/>
      <c r="IR379" s="738"/>
      <c r="IS379" s="738"/>
      <c r="IT379" s="738"/>
      <c r="IU379" s="738"/>
      <c r="IV379" s="738"/>
    </row>
    <row r="380" spans="238:256" ht="12.75">
      <c r="ID380" s="738"/>
      <c r="IE380" s="738"/>
      <c r="IF380" s="738"/>
      <c r="IG380" s="738"/>
      <c r="IH380" s="738"/>
      <c r="II380" s="738"/>
      <c r="IJ380" s="738"/>
      <c r="IK380" s="738"/>
      <c r="IL380" s="738"/>
      <c r="IM380" s="738"/>
      <c r="IN380" s="738"/>
      <c r="IO380" s="738"/>
      <c r="IP380" s="738"/>
      <c r="IQ380" s="738"/>
      <c r="IR380" s="738"/>
      <c r="IS380" s="738"/>
      <c r="IT380" s="738"/>
      <c r="IU380" s="738"/>
      <c r="IV380" s="738"/>
    </row>
    <row r="381" spans="238:256" ht="12.75">
      <c r="ID381" s="738"/>
      <c r="IE381" s="738"/>
      <c r="IF381" s="738"/>
      <c r="IG381" s="738"/>
      <c r="IH381" s="738"/>
      <c r="II381" s="738"/>
      <c r="IJ381" s="738"/>
      <c r="IK381" s="738"/>
      <c r="IL381" s="738"/>
      <c r="IM381" s="738"/>
      <c r="IN381" s="738"/>
      <c r="IO381" s="738"/>
      <c r="IP381" s="738"/>
      <c r="IQ381" s="738"/>
      <c r="IR381" s="738"/>
      <c r="IS381" s="738"/>
      <c r="IT381" s="738"/>
      <c r="IU381" s="738"/>
      <c r="IV381" s="738"/>
    </row>
    <row r="382" spans="238:256" ht="12.75">
      <c r="ID382" s="738"/>
      <c r="IE382" s="738"/>
      <c r="IF382" s="738"/>
      <c r="IG382" s="738"/>
      <c r="IH382" s="738"/>
      <c r="II382" s="738"/>
      <c r="IJ382" s="738"/>
      <c r="IK382" s="738"/>
      <c r="IL382" s="738"/>
      <c r="IM382" s="738"/>
      <c r="IN382" s="738"/>
      <c r="IO382" s="738"/>
      <c r="IP382" s="738"/>
      <c r="IQ382" s="738"/>
      <c r="IR382" s="738"/>
      <c r="IS382" s="738"/>
      <c r="IT382" s="738"/>
      <c r="IU382" s="738"/>
      <c r="IV382" s="738"/>
    </row>
    <row r="383" spans="238:256" ht="12.75">
      <c r="ID383" s="738"/>
      <c r="IE383" s="738"/>
      <c r="IF383" s="738"/>
      <c r="IG383" s="738"/>
      <c r="IH383" s="738"/>
      <c r="II383" s="738"/>
      <c r="IJ383" s="738"/>
      <c r="IK383" s="738"/>
      <c r="IL383" s="738"/>
      <c r="IM383" s="738"/>
      <c r="IN383" s="738"/>
      <c r="IO383" s="738"/>
      <c r="IP383" s="738"/>
      <c r="IQ383" s="738"/>
      <c r="IR383" s="738"/>
      <c r="IS383" s="738"/>
      <c r="IT383" s="738"/>
      <c r="IU383" s="738"/>
      <c r="IV383" s="738"/>
    </row>
    <row r="384" spans="238:256" ht="12.75">
      <c r="ID384" s="738"/>
      <c r="IE384" s="738"/>
      <c r="IF384" s="738"/>
      <c r="IG384" s="738"/>
      <c r="IH384" s="738"/>
      <c r="II384" s="738"/>
      <c r="IJ384" s="738"/>
      <c r="IK384" s="738"/>
      <c r="IL384" s="738"/>
      <c r="IM384" s="738"/>
      <c r="IN384" s="738"/>
      <c r="IO384" s="738"/>
      <c r="IP384" s="738"/>
      <c r="IQ384" s="738"/>
      <c r="IR384" s="738"/>
      <c r="IS384" s="738"/>
      <c r="IT384" s="738"/>
      <c r="IU384" s="738"/>
      <c r="IV384" s="738"/>
    </row>
    <row r="385" spans="238:256" ht="12.75">
      <c r="ID385" s="738"/>
      <c r="IE385" s="738"/>
      <c r="IF385" s="738"/>
      <c r="IG385" s="738"/>
      <c r="IH385" s="738"/>
      <c r="II385" s="738"/>
      <c r="IJ385" s="738"/>
      <c r="IK385" s="738"/>
      <c r="IL385" s="738"/>
      <c r="IM385" s="738"/>
      <c r="IN385" s="738"/>
      <c r="IO385" s="738"/>
      <c r="IP385" s="738"/>
      <c r="IQ385" s="738"/>
      <c r="IR385" s="738"/>
      <c r="IS385" s="738"/>
      <c r="IT385" s="738"/>
      <c r="IU385" s="738"/>
      <c r="IV385" s="738"/>
    </row>
    <row r="386" spans="238:256" ht="12.75">
      <c r="ID386" s="738"/>
      <c r="IE386" s="738"/>
      <c r="IF386" s="738"/>
      <c r="IG386" s="738"/>
      <c r="IH386" s="738"/>
      <c r="II386" s="738"/>
      <c r="IJ386" s="738"/>
      <c r="IK386" s="738"/>
      <c r="IL386" s="738"/>
      <c r="IM386" s="738"/>
      <c r="IN386" s="738"/>
      <c r="IO386" s="738"/>
      <c r="IP386" s="738"/>
      <c r="IQ386" s="738"/>
      <c r="IR386" s="738"/>
      <c r="IS386" s="738"/>
      <c r="IT386" s="738"/>
      <c r="IU386" s="738"/>
      <c r="IV386" s="738"/>
    </row>
    <row r="387" spans="238:256" ht="12.75">
      <c r="ID387" s="738"/>
      <c r="IE387" s="738"/>
      <c r="IF387" s="738"/>
      <c r="IG387" s="738"/>
      <c r="IH387" s="738"/>
      <c r="II387" s="738"/>
      <c r="IJ387" s="738"/>
      <c r="IK387" s="738"/>
      <c r="IL387" s="738"/>
      <c r="IM387" s="738"/>
      <c r="IN387" s="738"/>
      <c r="IO387" s="738"/>
      <c r="IP387" s="738"/>
      <c r="IQ387" s="738"/>
      <c r="IR387" s="738"/>
      <c r="IS387" s="738"/>
      <c r="IT387" s="738"/>
      <c r="IU387" s="738"/>
      <c r="IV387" s="738"/>
    </row>
    <row r="388" spans="238:256" ht="12.75">
      <c r="ID388" s="738"/>
      <c r="IE388" s="738"/>
      <c r="IF388" s="738"/>
      <c r="IG388" s="738"/>
      <c r="IH388" s="738"/>
      <c r="II388" s="738"/>
      <c r="IJ388" s="738"/>
      <c r="IK388" s="738"/>
      <c r="IL388" s="738"/>
      <c r="IM388" s="738"/>
      <c r="IN388" s="738"/>
      <c r="IO388" s="738"/>
      <c r="IP388" s="738"/>
      <c r="IQ388" s="738"/>
      <c r="IR388" s="738"/>
      <c r="IS388" s="738"/>
      <c r="IT388" s="738"/>
      <c r="IU388" s="738"/>
      <c r="IV388" s="738"/>
    </row>
    <row r="389" spans="238:256" ht="12.75">
      <c r="ID389" s="738"/>
      <c r="IE389" s="738"/>
      <c r="IF389" s="738"/>
      <c r="IG389" s="738"/>
      <c r="IH389" s="738"/>
      <c r="II389" s="738"/>
      <c r="IJ389" s="738"/>
      <c r="IK389" s="738"/>
      <c r="IL389" s="738"/>
      <c r="IM389" s="738"/>
      <c r="IN389" s="738"/>
      <c r="IO389" s="738"/>
      <c r="IP389" s="738"/>
      <c r="IQ389" s="738"/>
      <c r="IR389" s="738"/>
      <c r="IS389" s="738"/>
      <c r="IT389" s="738"/>
      <c r="IU389" s="738"/>
      <c r="IV389" s="738"/>
    </row>
    <row r="390" spans="238:256" ht="12.75">
      <c r="ID390" s="738"/>
      <c r="IE390" s="738"/>
      <c r="IF390" s="738"/>
      <c r="IG390" s="738"/>
      <c r="IH390" s="738"/>
      <c r="II390" s="738"/>
      <c r="IJ390" s="738"/>
      <c r="IK390" s="738"/>
      <c r="IL390" s="738"/>
      <c r="IM390" s="738"/>
      <c r="IN390" s="738"/>
      <c r="IO390" s="738"/>
      <c r="IP390" s="738"/>
      <c r="IQ390" s="738"/>
      <c r="IR390" s="738"/>
      <c r="IS390" s="738"/>
      <c r="IT390" s="738"/>
      <c r="IU390" s="738"/>
      <c r="IV390" s="738"/>
    </row>
    <row r="391" spans="238:256" ht="12.75">
      <c r="ID391" s="738"/>
      <c r="IE391" s="738"/>
      <c r="IF391" s="738"/>
      <c r="IG391" s="738"/>
      <c r="IH391" s="738"/>
      <c r="II391" s="738"/>
      <c r="IJ391" s="738"/>
      <c r="IK391" s="738"/>
      <c r="IL391" s="738"/>
      <c r="IM391" s="738"/>
      <c r="IN391" s="738"/>
      <c r="IO391" s="738"/>
      <c r="IP391" s="738"/>
      <c r="IQ391" s="738"/>
      <c r="IR391" s="738"/>
      <c r="IS391" s="738"/>
      <c r="IT391" s="738"/>
      <c r="IU391" s="738"/>
      <c r="IV391" s="738"/>
    </row>
    <row r="392" spans="238:256" ht="12.75">
      <c r="ID392" s="738"/>
      <c r="IE392" s="738"/>
      <c r="IF392" s="738"/>
      <c r="IG392" s="738"/>
      <c r="IH392" s="738"/>
      <c r="II392" s="738"/>
      <c r="IJ392" s="738"/>
      <c r="IK392" s="738"/>
      <c r="IL392" s="738"/>
      <c r="IM392" s="738"/>
      <c r="IN392" s="738"/>
      <c r="IO392" s="738"/>
      <c r="IP392" s="738"/>
      <c r="IQ392" s="738"/>
      <c r="IR392" s="738"/>
      <c r="IS392" s="738"/>
      <c r="IT392" s="738"/>
      <c r="IU392" s="738"/>
      <c r="IV392" s="738"/>
    </row>
    <row r="393" spans="238:256" ht="12.75">
      <c r="ID393" s="738"/>
      <c r="IE393" s="738"/>
      <c r="IF393" s="738"/>
      <c r="IG393" s="738"/>
      <c r="IH393" s="738"/>
      <c r="II393" s="738"/>
      <c r="IJ393" s="738"/>
      <c r="IK393" s="738"/>
      <c r="IL393" s="738"/>
      <c r="IM393" s="738"/>
      <c r="IN393" s="738"/>
      <c r="IO393" s="738"/>
      <c r="IP393" s="738"/>
      <c r="IQ393" s="738"/>
      <c r="IR393" s="738"/>
      <c r="IS393" s="738"/>
      <c r="IT393" s="738"/>
      <c r="IU393" s="738"/>
      <c r="IV393" s="738"/>
    </row>
    <row r="394" spans="238:256" ht="12.75">
      <c r="ID394" s="738"/>
      <c r="IE394" s="738"/>
      <c r="IF394" s="738"/>
      <c r="IG394" s="738"/>
      <c r="IH394" s="738"/>
      <c r="II394" s="738"/>
      <c r="IJ394" s="738"/>
      <c r="IK394" s="738"/>
      <c r="IL394" s="738"/>
      <c r="IM394" s="738"/>
      <c r="IN394" s="738"/>
      <c r="IO394" s="738"/>
      <c r="IP394" s="738"/>
      <c r="IQ394" s="738"/>
      <c r="IR394" s="738"/>
      <c r="IS394" s="738"/>
      <c r="IT394" s="738"/>
      <c r="IU394" s="738"/>
      <c r="IV394" s="738"/>
    </row>
    <row r="395" spans="238:256" ht="12.75">
      <c r="ID395" s="738"/>
      <c r="IE395" s="738"/>
      <c r="IF395" s="738"/>
      <c r="IG395" s="738"/>
      <c r="IH395" s="738"/>
      <c r="II395" s="738"/>
      <c r="IJ395" s="738"/>
      <c r="IK395" s="738"/>
      <c r="IL395" s="738"/>
      <c r="IM395" s="738"/>
      <c r="IN395" s="738"/>
      <c r="IO395" s="738"/>
      <c r="IP395" s="738"/>
      <c r="IQ395" s="738"/>
      <c r="IR395" s="738"/>
      <c r="IS395" s="738"/>
      <c r="IT395" s="738"/>
      <c r="IU395" s="738"/>
      <c r="IV395" s="738"/>
    </row>
    <row r="396" spans="238:256" ht="12.75">
      <c r="ID396" s="738"/>
      <c r="IE396" s="738"/>
      <c r="IF396" s="738"/>
      <c r="IG396" s="738"/>
      <c r="IH396" s="738"/>
      <c r="II396" s="738"/>
      <c r="IJ396" s="738"/>
      <c r="IK396" s="738"/>
      <c r="IL396" s="738"/>
      <c r="IM396" s="738"/>
      <c r="IN396" s="738"/>
      <c r="IO396" s="738"/>
      <c r="IP396" s="738"/>
      <c r="IQ396" s="738"/>
      <c r="IR396" s="738"/>
      <c r="IS396" s="738"/>
      <c r="IT396" s="738"/>
      <c r="IU396" s="738"/>
      <c r="IV396" s="738"/>
    </row>
    <row r="397" spans="238:256" ht="12.75">
      <c r="ID397" s="738"/>
      <c r="IE397" s="738"/>
      <c r="IF397" s="738"/>
      <c r="IG397" s="738"/>
      <c r="IH397" s="738"/>
      <c r="II397" s="738"/>
      <c r="IJ397" s="738"/>
      <c r="IK397" s="738"/>
      <c r="IL397" s="738"/>
      <c r="IM397" s="738"/>
      <c r="IN397" s="738"/>
      <c r="IO397" s="738"/>
      <c r="IP397" s="738"/>
      <c r="IQ397" s="738"/>
      <c r="IR397" s="738"/>
      <c r="IS397" s="738"/>
      <c r="IT397" s="738"/>
      <c r="IU397" s="738"/>
      <c r="IV397" s="738"/>
    </row>
    <row r="398" spans="238:256" ht="12.75">
      <c r="ID398" s="738"/>
      <c r="IE398" s="738"/>
      <c r="IF398" s="738"/>
      <c r="IG398" s="738"/>
      <c r="IH398" s="738"/>
      <c r="II398" s="738"/>
      <c r="IJ398" s="738"/>
      <c r="IK398" s="738"/>
      <c r="IL398" s="738"/>
      <c r="IM398" s="738"/>
      <c r="IN398" s="738"/>
      <c r="IO398" s="738"/>
      <c r="IP398" s="738"/>
      <c r="IQ398" s="738"/>
      <c r="IR398" s="738"/>
      <c r="IS398" s="738"/>
      <c r="IT398" s="738"/>
      <c r="IU398" s="738"/>
      <c r="IV398" s="738"/>
    </row>
    <row r="399" spans="238:256" ht="12.75">
      <c r="ID399" s="738"/>
      <c r="IE399" s="738"/>
      <c r="IF399" s="738"/>
      <c r="IG399" s="738"/>
      <c r="IH399" s="738"/>
      <c r="II399" s="738"/>
      <c r="IJ399" s="738"/>
      <c r="IK399" s="738"/>
      <c r="IL399" s="738"/>
      <c r="IM399" s="738"/>
      <c r="IN399" s="738"/>
      <c r="IO399" s="738"/>
      <c r="IP399" s="738"/>
      <c r="IQ399" s="738"/>
      <c r="IR399" s="738"/>
      <c r="IS399" s="738"/>
      <c r="IT399" s="738"/>
      <c r="IU399" s="738"/>
      <c r="IV399" s="738"/>
    </row>
    <row r="400" spans="238:256" ht="12.75">
      <c r="ID400" s="738"/>
      <c r="IE400" s="738"/>
      <c r="IF400" s="738"/>
      <c r="IG400" s="738"/>
      <c r="IH400" s="738"/>
      <c r="II400" s="738"/>
      <c r="IJ400" s="738"/>
      <c r="IK400" s="738"/>
      <c r="IL400" s="738"/>
      <c r="IM400" s="738"/>
      <c r="IN400" s="738"/>
      <c r="IO400" s="738"/>
      <c r="IP400" s="738"/>
      <c r="IQ400" s="738"/>
      <c r="IR400" s="738"/>
      <c r="IS400" s="738"/>
      <c r="IT400" s="738"/>
      <c r="IU400" s="738"/>
      <c r="IV400" s="738"/>
    </row>
    <row r="401" spans="238:256" ht="12.75">
      <c r="ID401" s="738"/>
      <c r="IE401" s="738"/>
      <c r="IF401" s="738"/>
      <c r="IG401" s="738"/>
      <c r="IH401" s="738"/>
      <c r="II401" s="738"/>
      <c r="IJ401" s="738"/>
      <c r="IK401" s="738"/>
      <c r="IL401" s="738"/>
      <c r="IM401" s="738"/>
      <c r="IN401" s="738"/>
      <c r="IO401" s="738"/>
      <c r="IP401" s="738"/>
      <c r="IQ401" s="738"/>
      <c r="IR401" s="738"/>
      <c r="IS401" s="738"/>
      <c r="IT401" s="738"/>
      <c r="IU401" s="738"/>
      <c r="IV401" s="738"/>
    </row>
    <row r="402" spans="238:256" ht="12.75">
      <c r="ID402" s="738"/>
      <c r="IE402" s="738"/>
      <c r="IF402" s="738"/>
      <c r="IG402" s="738"/>
      <c r="IH402" s="738"/>
      <c r="II402" s="738"/>
      <c r="IJ402" s="738"/>
      <c r="IK402" s="738"/>
      <c r="IL402" s="738"/>
      <c r="IM402" s="738"/>
      <c r="IN402" s="738"/>
      <c r="IO402" s="738"/>
      <c r="IP402" s="738"/>
      <c r="IQ402" s="738"/>
      <c r="IR402" s="738"/>
      <c r="IS402" s="738"/>
      <c r="IT402" s="738"/>
      <c r="IU402" s="738"/>
      <c r="IV402" s="738"/>
    </row>
    <row r="403" spans="238:256" ht="12.75">
      <c r="ID403" s="738"/>
      <c r="IE403" s="738"/>
      <c r="IF403" s="738"/>
      <c r="IG403" s="738"/>
      <c r="IH403" s="738"/>
      <c r="II403" s="738"/>
      <c r="IJ403" s="738"/>
      <c r="IK403" s="738"/>
      <c r="IL403" s="738"/>
      <c r="IM403" s="738"/>
      <c r="IN403" s="738"/>
      <c r="IO403" s="738"/>
      <c r="IP403" s="738"/>
      <c r="IQ403" s="738"/>
      <c r="IR403" s="738"/>
      <c r="IS403" s="738"/>
      <c r="IT403" s="738"/>
      <c r="IU403" s="738"/>
      <c r="IV403" s="738"/>
    </row>
    <row r="404" spans="238:256" ht="12.75">
      <c r="ID404" s="738"/>
      <c r="IE404" s="738"/>
      <c r="IF404" s="738"/>
      <c r="IG404" s="738"/>
      <c r="IH404" s="738"/>
      <c r="II404" s="738"/>
      <c r="IJ404" s="738"/>
      <c r="IK404" s="738"/>
      <c r="IL404" s="738"/>
      <c r="IM404" s="738"/>
      <c r="IN404" s="738"/>
      <c r="IO404" s="738"/>
      <c r="IP404" s="738"/>
      <c r="IQ404" s="738"/>
      <c r="IR404" s="738"/>
      <c r="IS404" s="738"/>
      <c r="IT404" s="738"/>
      <c r="IU404" s="738"/>
      <c r="IV404" s="738"/>
    </row>
    <row r="405" spans="238:256" ht="12.75">
      <c r="ID405" s="738"/>
      <c r="IE405" s="738"/>
      <c r="IF405" s="738"/>
      <c r="IG405" s="738"/>
      <c r="IH405" s="738"/>
      <c r="II405" s="738"/>
      <c r="IJ405" s="738"/>
      <c r="IK405" s="738"/>
      <c r="IL405" s="738"/>
      <c r="IM405" s="738"/>
      <c r="IN405" s="738"/>
      <c r="IO405" s="738"/>
      <c r="IP405" s="738"/>
      <c r="IQ405" s="738"/>
      <c r="IR405" s="738"/>
      <c r="IS405" s="738"/>
      <c r="IT405" s="738"/>
      <c r="IU405" s="738"/>
      <c r="IV405" s="738"/>
    </row>
    <row r="406" spans="238:256" ht="12.75">
      <c r="ID406" s="738"/>
      <c r="IE406" s="738"/>
      <c r="IF406" s="738"/>
      <c r="IG406" s="738"/>
      <c r="IH406" s="738"/>
      <c r="II406" s="738"/>
      <c r="IJ406" s="738"/>
      <c r="IK406" s="738"/>
      <c r="IL406" s="738"/>
      <c r="IM406" s="738"/>
      <c r="IN406" s="738"/>
      <c r="IO406" s="738"/>
      <c r="IP406" s="738"/>
      <c r="IQ406" s="738"/>
      <c r="IR406" s="738"/>
      <c r="IS406" s="738"/>
      <c r="IT406" s="738"/>
      <c r="IU406" s="738"/>
      <c r="IV406" s="738"/>
    </row>
    <row r="407" spans="238:256" ht="12.75">
      <c r="ID407" s="738"/>
      <c r="IE407" s="738"/>
      <c r="IF407" s="738"/>
      <c r="IG407" s="738"/>
      <c r="IH407" s="738"/>
      <c r="II407" s="738"/>
      <c r="IJ407" s="738"/>
      <c r="IK407" s="738"/>
      <c r="IL407" s="738"/>
      <c r="IM407" s="738"/>
      <c r="IN407" s="738"/>
      <c r="IO407" s="738"/>
      <c r="IP407" s="738"/>
      <c r="IQ407" s="738"/>
      <c r="IR407" s="738"/>
      <c r="IS407" s="738"/>
      <c r="IT407" s="738"/>
      <c r="IU407" s="738"/>
      <c r="IV407" s="738"/>
    </row>
    <row r="408" spans="238:256" ht="12.75">
      <c r="ID408" s="738"/>
      <c r="IE408" s="738"/>
      <c r="IF408" s="738"/>
      <c r="IG408" s="738"/>
      <c r="IH408" s="738"/>
      <c r="II408" s="738"/>
      <c r="IJ408" s="738"/>
      <c r="IK408" s="738"/>
      <c r="IL408" s="738"/>
      <c r="IM408" s="738"/>
      <c r="IN408" s="738"/>
      <c r="IO408" s="738"/>
      <c r="IP408" s="738"/>
      <c r="IQ408" s="738"/>
      <c r="IR408" s="738"/>
      <c r="IS408" s="738"/>
      <c r="IT408" s="738"/>
      <c r="IU408" s="738"/>
      <c r="IV408" s="738"/>
    </row>
    <row r="409" spans="238:256" ht="12.75">
      <c r="ID409" s="738"/>
      <c r="IE409" s="738"/>
      <c r="IF409" s="738"/>
      <c r="IG409" s="738"/>
      <c r="IH409" s="738"/>
      <c r="II409" s="738"/>
      <c r="IJ409" s="738"/>
      <c r="IK409" s="738"/>
      <c r="IL409" s="738"/>
      <c r="IM409" s="738"/>
      <c r="IN409" s="738"/>
      <c r="IO409" s="738"/>
      <c r="IP409" s="738"/>
      <c r="IQ409" s="738"/>
      <c r="IR409" s="738"/>
      <c r="IS409" s="738"/>
      <c r="IT409" s="738"/>
      <c r="IU409" s="738"/>
      <c r="IV409" s="738"/>
    </row>
    <row r="410" spans="238:256" ht="12.75">
      <c r="ID410" s="738"/>
      <c r="IE410" s="738"/>
      <c r="IF410" s="738"/>
      <c r="IG410" s="738"/>
      <c r="IH410" s="738"/>
      <c r="II410" s="738"/>
      <c r="IJ410" s="738"/>
      <c r="IK410" s="738"/>
      <c r="IL410" s="738"/>
      <c r="IM410" s="738"/>
      <c r="IN410" s="738"/>
      <c r="IO410" s="738"/>
      <c r="IP410" s="738"/>
      <c r="IQ410" s="738"/>
      <c r="IR410" s="738"/>
      <c r="IS410" s="738"/>
      <c r="IT410" s="738"/>
      <c r="IU410" s="738"/>
      <c r="IV410" s="738"/>
    </row>
    <row r="411" spans="238:256" ht="12.75">
      <c r="ID411" s="738"/>
      <c r="IE411" s="738"/>
      <c r="IF411" s="738"/>
      <c r="IG411" s="738"/>
      <c r="IH411" s="738"/>
      <c r="II411" s="738"/>
      <c r="IJ411" s="738"/>
      <c r="IK411" s="738"/>
      <c r="IL411" s="738"/>
      <c r="IM411" s="738"/>
      <c r="IN411" s="738"/>
      <c r="IO411" s="738"/>
      <c r="IP411" s="738"/>
      <c r="IQ411" s="738"/>
      <c r="IR411" s="738"/>
      <c r="IS411" s="738"/>
      <c r="IT411" s="738"/>
      <c r="IU411" s="738"/>
      <c r="IV411" s="738"/>
    </row>
    <row r="412" spans="238:256" ht="12.75">
      <c r="ID412" s="738"/>
      <c r="IE412" s="738"/>
      <c r="IF412" s="738"/>
      <c r="IG412" s="738"/>
      <c r="IH412" s="738"/>
      <c r="II412" s="738"/>
      <c r="IJ412" s="738"/>
      <c r="IK412" s="738"/>
      <c r="IL412" s="738"/>
      <c r="IM412" s="738"/>
      <c r="IN412" s="738"/>
      <c r="IO412" s="738"/>
      <c r="IP412" s="738"/>
      <c r="IQ412" s="738"/>
      <c r="IR412" s="738"/>
      <c r="IS412" s="738"/>
      <c r="IT412" s="738"/>
      <c r="IU412" s="738"/>
      <c r="IV412" s="738"/>
    </row>
    <row r="413" spans="238:256" ht="12.75">
      <c r="ID413" s="738"/>
      <c r="IE413" s="738"/>
      <c r="IF413" s="738"/>
      <c r="IG413" s="738"/>
      <c r="IH413" s="738"/>
      <c r="II413" s="738"/>
      <c r="IJ413" s="738"/>
      <c r="IK413" s="738"/>
      <c r="IL413" s="738"/>
      <c r="IM413" s="738"/>
      <c r="IN413" s="738"/>
      <c r="IO413" s="738"/>
      <c r="IP413" s="738"/>
      <c r="IQ413" s="738"/>
      <c r="IR413" s="738"/>
      <c r="IS413" s="738"/>
      <c r="IT413" s="738"/>
      <c r="IU413" s="738"/>
      <c r="IV413" s="738"/>
    </row>
    <row r="414" spans="238:256" ht="12.75">
      <c r="ID414" s="738"/>
      <c r="IE414" s="738"/>
      <c r="IF414" s="738"/>
      <c r="IG414" s="738"/>
      <c r="IH414" s="738"/>
      <c r="II414" s="738"/>
      <c r="IJ414" s="738"/>
      <c r="IK414" s="738"/>
      <c r="IL414" s="738"/>
      <c r="IM414" s="738"/>
      <c r="IN414" s="738"/>
      <c r="IO414" s="738"/>
      <c r="IP414" s="738"/>
      <c r="IQ414" s="738"/>
      <c r="IR414" s="738"/>
      <c r="IS414" s="738"/>
      <c r="IT414" s="738"/>
      <c r="IU414" s="738"/>
      <c r="IV414" s="738"/>
    </row>
    <row r="415" spans="238:256" ht="12.75">
      <c r="ID415" s="738"/>
      <c r="IE415" s="738"/>
      <c r="IF415" s="738"/>
      <c r="IG415" s="738"/>
      <c r="IH415" s="738"/>
      <c r="II415" s="738"/>
      <c r="IJ415" s="738"/>
      <c r="IK415" s="738"/>
      <c r="IL415" s="738"/>
      <c r="IM415" s="738"/>
      <c r="IN415" s="738"/>
      <c r="IO415" s="738"/>
      <c r="IP415" s="738"/>
      <c r="IQ415" s="738"/>
      <c r="IR415" s="738"/>
      <c r="IS415" s="738"/>
      <c r="IT415" s="738"/>
      <c r="IU415" s="738"/>
      <c r="IV415" s="738"/>
    </row>
    <row r="416" spans="238:256" ht="12.75">
      <c r="ID416" s="738"/>
      <c r="IE416" s="738"/>
      <c r="IF416" s="738"/>
      <c r="IG416" s="738"/>
      <c r="IH416" s="738"/>
      <c r="II416" s="738"/>
      <c r="IJ416" s="738"/>
      <c r="IK416" s="738"/>
      <c r="IL416" s="738"/>
      <c r="IM416" s="738"/>
      <c r="IN416" s="738"/>
      <c r="IO416" s="738"/>
      <c r="IP416" s="738"/>
      <c r="IQ416" s="738"/>
      <c r="IR416" s="738"/>
      <c r="IS416" s="738"/>
      <c r="IT416" s="738"/>
      <c r="IU416" s="738"/>
      <c r="IV416" s="738"/>
    </row>
    <row r="417" spans="238:256" ht="12.75">
      <c r="ID417" s="738"/>
      <c r="IE417" s="738"/>
      <c r="IF417" s="738"/>
      <c r="IG417" s="738"/>
      <c r="IH417" s="738"/>
      <c r="II417" s="738"/>
      <c r="IJ417" s="738"/>
      <c r="IK417" s="738"/>
      <c r="IL417" s="738"/>
      <c r="IM417" s="738"/>
      <c r="IN417" s="738"/>
      <c r="IO417" s="738"/>
      <c r="IP417" s="738"/>
      <c r="IQ417" s="738"/>
      <c r="IR417" s="738"/>
      <c r="IS417" s="738"/>
      <c r="IT417" s="738"/>
      <c r="IU417" s="738"/>
      <c r="IV417" s="738"/>
    </row>
    <row r="418" spans="238:256" ht="12.75">
      <c r="ID418" s="738"/>
      <c r="IE418" s="738"/>
      <c r="IF418" s="738"/>
      <c r="IG418" s="738"/>
      <c r="IH418" s="738"/>
      <c r="II418" s="738"/>
      <c r="IJ418" s="738"/>
      <c r="IK418" s="738"/>
      <c r="IL418" s="738"/>
      <c r="IM418" s="738"/>
      <c r="IN418" s="738"/>
      <c r="IO418" s="738"/>
      <c r="IP418" s="738"/>
      <c r="IQ418" s="738"/>
      <c r="IR418" s="738"/>
      <c r="IS418" s="738"/>
      <c r="IT418" s="738"/>
      <c r="IU418" s="738"/>
      <c r="IV418" s="738"/>
    </row>
    <row r="419" spans="238:256" ht="12.75">
      <c r="ID419" s="738"/>
      <c r="IE419" s="738"/>
      <c r="IF419" s="738"/>
      <c r="IG419" s="738"/>
      <c r="IH419" s="738"/>
      <c r="II419" s="738"/>
      <c r="IJ419" s="738"/>
      <c r="IK419" s="738"/>
      <c r="IL419" s="738"/>
      <c r="IM419" s="738"/>
      <c r="IN419" s="738"/>
      <c r="IO419" s="738"/>
      <c r="IP419" s="738"/>
      <c r="IQ419" s="738"/>
      <c r="IR419" s="738"/>
      <c r="IS419" s="738"/>
      <c r="IT419" s="738"/>
      <c r="IU419" s="738"/>
      <c r="IV419" s="738"/>
    </row>
    <row r="420" spans="238:256" ht="12.75">
      <c r="ID420" s="738"/>
      <c r="IE420" s="738"/>
      <c r="IF420" s="738"/>
      <c r="IG420" s="738"/>
      <c r="IH420" s="738"/>
      <c r="II420" s="738"/>
      <c r="IJ420" s="738"/>
      <c r="IK420" s="738"/>
      <c r="IL420" s="738"/>
      <c r="IM420" s="738"/>
      <c r="IN420" s="738"/>
      <c r="IO420" s="738"/>
      <c r="IP420" s="738"/>
      <c r="IQ420" s="738"/>
      <c r="IR420" s="738"/>
      <c r="IS420" s="738"/>
      <c r="IT420" s="738"/>
      <c r="IU420" s="738"/>
      <c r="IV420" s="738"/>
    </row>
    <row r="421" spans="238:256" ht="12.75">
      <c r="ID421" s="738"/>
      <c r="IE421" s="738"/>
      <c r="IF421" s="738"/>
      <c r="IG421" s="738"/>
      <c r="IH421" s="738"/>
      <c r="II421" s="738"/>
      <c r="IJ421" s="738"/>
      <c r="IK421" s="738"/>
      <c r="IL421" s="738"/>
      <c r="IM421" s="738"/>
      <c r="IN421" s="738"/>
      <c r="IO421" s="738"/>
      <c r="IP421" s="738"/>
      <c r="IQ421" s="738"/>
      <c r="IR421" s="738"/>
      <c r="IS421" s="738"/>
      <c r="IT421" s="738"/>
      <c r="IU421" s="738"/>
      <c r="IV421" s="738"/>
    </row>
    <row r="422" spans="238:256" ht="12.75">
      <c r="ID422" s="738"/>
      <c r="IE422" s="738"/>
      <c r="IF422" s="738"/>
      <c r="IG422" s="738"/>
      <c r="IH422" s="738"/>
      <c r="II422" s="738"/>
      <c r="IJ422" s="738"/>
      <c r="IK422" s="738"/>
      <c r="IL422" s="738"/>
      <c r="IM422" s="738"/>
      <c r="IN422" s="738"/>
      <c r="IO422" s="738"/>
      <c r="IP422" s="738"/>
      <c r="IQ422" s="738"/>
      <c r="IR422" s="738"/>
      <c r="IS422" s="738"/>
      <c r="IT422" s="738"/>
      <c r="IU422" s="738"/>
      <c r="IV422" s="738"/>
    </row>
    <row r="423" spans="238:256" ht="12.75">
      <c r="ID423" s="738"/>
      <c r="IE423" s="738"/>
      <c r="IF423" s="738"/>
      <c r="IG423" s="738"/>
      <c r="IH423" s="738"/>
      <c r="II423" s="738"/>
      <c r="IJ423" s="738"/>
      <c r="IK423" s="738"/>
      <c r="IL423" s="738"/>
      <c r="IM423" s="738"/>
      <c r="IN423" s="738"/>
      <c r="IO423" s="738"/>
      <c r="IP423" s="738"/>
      <c r="IQ423" s="738"/>
      <c r="IR423" s="738"/>
      <c r="IS423" s="738"/>
      <c r="IT423" s="738"/>
      <c r="IU423" s="738"/>
      <c r="IV423" s="738"/>
    </row>
    <row r="424" spans="238:256" ht="12.75">
      <c r="ID424" s="738"/>
      <c r="IE424" s="738"/>
      <c r="IF424" s="738"/>
      <c r="IG424" s="738"/>
      <c r="IH424" s="738"/>
      <c r="II424" s="738"/>
      <c r="IJ424" s="738"/>
      <c r="IK424" s="738"/>
      <c r="IL424" s="738"/>
      <c r="IM424" s="738"/>
      <c r="IN424" s="738"/>
      <c r="IO424" s="738"/>
      <c r="IP424" s="738"/>
      <c r="IQ424" s="738"/>
      <c r="IR424" s="738"/>
      <c r="IS424" s="738"/>
      <c r="IT424" s="738"/>
      <c r="IU424" s="738"/>
      <c r="IV424" s="738"/>
    </row>
    <row r="425" spans="238:256" ht="12.75">
      <c r="ID425" s="738"/>
      <c r="IE425" s="738"/>
      <c r="IF425" s="738"/>
      <c r="IG425" s="738"/>
      <c r="IH425" s="738"/>
      <c r="II425" s="738"/>
      <c r="IJ425" s="738"/>
      <c r="IK425" s="738"/>
      <c r="IL425" s="738"/>
      <c r="IM425" s="738"/>
      <c r="IN425" s="738"/>
      <c r="IO425" s="738"/>
      <c r="IP425" s="738"/>
      <c r="IQ425" s="738"/>
      <c r="IR425" s="738"/>
      <c r="IS425" s="738"/>
      <c r="IT425" s="738"/>
      <c r="IU425" s="738"/>
      <c r="IV425" s="738"/>
    </row>
    <row r="426" spans="238:256" ht="12.75">
      <c r="ID426" s="738"/>
      <c r="IE426" s="738"/>
      <c r="IF426" s="738"/>
      <c r="IG426" s="738"/>
      <c r="IH426" s="738"/>
      <c r="II426" s="738"/>
      <c r="IJ426" s="738"/>
      <c r="IK426" s="738"/>
      <c r="IL426" s="738"/>
      <c r="IM426" s="738"/>
      <c r="IN426" s="738"/>
      <c r="IO426" s="738"/>
      <c r="IP426" s="738"/>
      <c r="IQ426" s="738"/>
      <c r="IR426" s="738"/>
      <c r="IS426" s="738"/>
      <c r="IT426" s="738"/>
      <c r="IU426" s="738"/>
      <c r="IV426" s="738"/>
    </row>
    <row r="427" spans="238:256" ht="12.75">
      <c r="ID427" s="738"/>
      <c r="IE427" s="738"/>
      <c r="IF427" s="738"/>
      <c r="IG427" s="738"/>
      <c r="IH427" s="738"/>
      <c r="II427" s="738"/>
      <c r="IJ427" s="738"/>
      <c r="IK427" s="738"/>
      <c r="IL427" s="738"/>
      <c r="IM427" s="738"/>
      <c r="IN427" s="738"/>
      <c r="IO427" s="738"/>
      <c r="IP427" s="738"/>
      <c r="IQ427" s="738"/>
      <c r="IR427" s="738"/>
      <c r="IS427" s="738"/>
      <c r="IT427" s="738"/>
      <c r="IU427" s="738"/>
      <c r="IV427" s="738"/>
    </row>
    <row r="428" spans="238:256" ht="12.75">
      <c r="ID428" s="738"/>
      <c r="IE428" s="738"/>
      <c r="IF428" s="738"/>
      <c r="IG428" s="738"/>
      <c r="IH428" s="738"/>
      <c r="II428" s="738"/>
      <c r="IJ428" s="738"/>
      <c r="IK428" s="738"/>
      <c r="IL428" s="738"/>
      <c r="IM428" s="738"/>
      <c r="IN428" s="738"/>
      <c r="IO428" s="738"/>
      <c r="IP428" s="738"/>
      <c r="IQ428" s="738"/>
      <c r="IR428" s="738"/>
      <c r="IS428" s="738"/>
      <c r="IT428" s="738"/>
      <c r="IU428" s="738"/>
      <c r="IV428" s="738"/>
    </row>
    <row r="429" spans="238:256" ht="12.75">
      <c r="ID429" s="738"/>
      <c r="IE429" s="738"/>
      <c r="IF429" s="738"/>
      <c r="IG429" s="738"/>
      <c r="IH429" s="738"/>
      <c r="II429" s="738"/>
      <c r="IJ429" s="738"/>
      <c r="IK429" s="738"/>
      <c r="IL429" s="738"/>
      <c r="IM429" s="738"/>
      <c r="IN429" s="738"/>
      <c r="IO429" s="738"/>
      <c r="IP429" s="738"/>
      <c r="IQ429" s="738"/>
      <c r="IR429" s="738"/>
      <c r="IS429" s="738"/>
      <c r="IT429" s="738"/>
      <c r="IU429" s="738"/>
      <c r="IV429" s="738"/>
    </row>
    <row r="430" spans="238:256" ht="12.75">
      <c r="ID430" s="738"/>
      <c r="IE430" s="738"/>
      <c r="IF430" s="738"/>
      <c r="IG430" s="738"/>
      <c r="IH430" s="738"/>
      <c r="II430" s="738"/>
      <c r="IJ430" s="738"/>
      <c r="IK430" s="738"/>
      <c r="IL430" s="738"/>
      <c r="IM430" s="738"/>
      <c r="IN430" s="738"/>
      <c r="IO430" s="738"/>
      <c r="IP430" s="738"/>
      <c r="IQ430" s="738"/>
      <c r="IR430" s="738"/>
      <c r="IS430" s="738"/>
      <c r="IT430" s="738"/>
      <c r="IU430" s="738"/>
      <c r="IV430" s="738"/>
    </row>
    <row r="431" spans="238:256" ht="12.75">
      <c r="ID431" s="738"/>
      <c r="IE431" s="738"/>
      <c r="IF431" s="738"/>
      <c r="IG431" s="738"/>
      <c r="IH431" s="738"/>
      <c r="II431" s="738"/>
      <c r="IJ431" s="738"/>
      <c r="IK431" s="738"/>
      <c r="IL431" s="738"/>
      <c r="IM431" s="738"/>
      <c r="IN431" s="738"/>
      <c r="IO431" s="738"/>
      <c r="IP431" s="738"/>
      <c r="IQ431" s="738"/>
      <c r="IR431" s="738"/>
      <c r="IS431" s="738"/>
      <c r="IT431" s="738"/>
      <c r="IU431" s="738"/>
      <c r="IV431" s="738"/>
    </row>
    <row r="432" spans="238:256" ht="12.75">
      <c r="ID432" s="738"/>
      <c r="IE432" s="738"/>
      <c r="IF432" s="738"/>
      <c r="IG432" s="738"/>
      <c r="IH432" s="738"/>
      <c r="II432" s="738"/>
      <c r="IJ432" s="738"/>
      <c r="IK432" s="738"/>
      <c r="IL432" s="738"/>
      <c r="IM432" s="738"/>
      <c r="IN432" s="738"/>
      <c r="IO432" s="738"/>
      <c r="IP432" s="738"/>
      <c r="IQ432" s="738"/>
      <c r="IR432" s="738"/>
      <c r="IS432" s="738"/>
      <c r="IT432" s="738"/>
      <c r="IU432" s="738"/>
      <c r="IV432" s="738"/>
    </row>
    <row r="433" spans="238:256" ht="12.75">
      <c r="ID433" s="738"/>
      <c r="IE433" s="738"/>
      <c r="IF433" s="738"/>
      <c r="IG433" s="738"/>
      <c r="IH433" s="738"/>
      <c r="II433" s="738"/>
      <c r="IJ433" s="738"/>
      <c r="IK433" s="738"/>
      <c r="IL433" s="738"/>
      <c r="IM433" s="738"/>
      <c r="IN433" s="738"/>
      <c r="IO433" s="738"/>
      <c r="IP433" s="738"/>
      <c r="IQ433" s="738"/>
      <c r="IR433" s="738"/>
      <c r="IS433" s="738"/>
      <c r="IT433" s="738"/>
      <c r="IU433" s="738"/>
      <c r="IV433" s="738"/>
    </row>
    <row r="434" spans="238:256" ht="12.75">
      <c r="ID434" s="738"/>
      <c r="IE434" s="738"/>
      <c r="IF434" s="738"/>
      <c r="IG434" s="738"/>
      <c r="IH434" s="738"/>
      <c r="II434" s="738"/>
      <c r="IJ434" s="738"/>
      <c r="IK434" s="738"/>
      <c r="IL434" s="738"/>
      <c r="IM434" s="738"/>
      <c r="IN434" s="738"/>
      <c r="IO434" s="738"/>
      <c r="IP434" s="738"/>
      <c r="IQ434" s="738"/>
      <c r="IR434" s="738"/>
      <c r="IS434" s="738"/>
      <c r="IT434" s="738"/>
      <c r="IU434" s="738"/>
      <c r="IV434" s="738"/>
    </row>
    <row r="435" spans="238:256" ht="12.75">
      <c r="ID435" s="738"/>
      <c r="IE435" s="738"/>
      <c r="IF435" s="738"/>
      <c r="IG435" s="738"/>
      <c r="IH435" s="738"/>
      <c r="II435" s="738"/>
      <c r="IJ435" s="738"/>
      <c r="IK435" s="738"/>
      <c r="IL435" s="738"/>
      <c r="IM435" s="738"/>
      <c r="IN435" s="738"/>
      <c r="IO435" s="738"/>
      <c r="IP435" s="738"/>
      <c r="IQ435" s="738"/>
      <c r="IR435" s="738"/>
      <c r="IS435" s="738"/>
      <c r="IT435" s="738"/>
      <c r="IU435" s="738"/>
      <c r="IV435" s="738"/>
    </row>
    <row r="436" spans="238:256" ht="12.75">
      <c r="ID436" s="738"/>
      <c r="IE436" s="738"/>
      <c r="IF436" s="738"/>
      <c r="IG436" s="738"/>
      <c r="IH436" s="738"/>
      <c r="II436" s="738"/>
      <c r="IJ436" s="738"/>
      <c r="IK436" s="738"/>
      <c r="IL436" s="738"/>
      <c r="IM436" s="738"/>
      <c r="IN436" s="738"/>
      <c r="IO436" s="738"/>
      <c r="IP436" s="738"/>
      <c r="IQ436" s="738"/>
      <c r="IR436" s="738"/>
      <c r="IS436" s="738"/>
      <c r="IT436" s="738"/>
      <c r="IU436" s="738"/>
      <c r="IV436" s="738"/>
    </row>
    <row r="437" spans="238:256" ht="12.75">
      <c r="ID437" s="738"/>
      <c r="IE437" s="738"/>
      <c r="IF437" s="738"/>
      <c r="IG437" s="738"/>
      <c r="IH437" s="738"/>
      <c r="II437" s="738"/>
      <c r="IJ437" s="738"/>
      <c r="IK437" s="738"/>
      <c r="IL437" s="738"/>
      <c r="IM437" s="738"/>
      <c r="IN437" s="738"/>
      <c r="IO437" s="738"/>
      <c r="IP437" s="738"/>
      <c r="IQ437" s="738"/>
      <c r="IR437" s="738"/>
      <c r="IS437" s="738"/>
      <c r="IT437" s="738"/>
      <c r="IU437" s="738"/>
      <c r="IV437" s="738"/>
    </row>
    <row r="438" spans="238:256" ht="12.75">
      <c r="ID438" s="738"/>
      <c r="IE438" s="738"/>
      <c r="IF438" s="738"/>
      <c r="IG438" s="738"/>
      <c r="IH438" s="738"/>
      <c r="II438" s="738"/>
      <c r="IJ438" s="738"/>
      <c r="IK438" s="738"/>
      <c r="IL438" s="738"/>
      <c r="IM438" s="738"/>
      <c r="IN438" s="738"/>
      <c r="IO438" s="738"/>
      <c r="IP438" s="738"/>
      <c r="IQ438" s="738"/>
      <c r="IR438" s="738"/>
      <c r="IS438" s="738"/>
      <c r="IT438" s="738"/>
      <c r="IU438" s="738"/>
      <c r="IV438" s="738"/>
    </row>
    <row r="439" spans="238:256" ht="12.75">
      <c r="ID439" s="738"/>
      <c r="IE439" s="738"/>
      <c r="IF439" s="738"/>
      <c r="IG439" s="738"/>
      <c r="IH439" s="738"/>
      <c r="II439" s="738"/>
      <c r="IJ439" s="738"/>
      <c r="IK439" s="738"/>
      <c r="IL439" s="738"/>
      <c r="IM439" s="738"/>
      <c r="IN439" s="738"/>
      <c r="IO439" s="738"/>
      <c r="IP439" s="738"/>
      <c r="IQ439" s="738"/>
      <c r="IR439" s="738"/>
      <c r="IS439" s="738"/>
      <c r="IT439" s="738"/>
      <c r="IU439" s="738"/>
      <c r="IV439" s="738"/>
    </row>
    <row r="440" spans="238:256" ht="12.75">
      <c r="ID440" s="738"/>
      <c r="IE440" s="738"/>
      <c r="IF440" s="738"/>
      <c r="IG440" s="738"/>
      <c r="IH440" s="738"/>
      <c r="II440" s="738"/>
      <c r="IJ440" s="738"/>
      <c r="IK440" s="738"/>
      <c r="IL440" s="738"/>
      <c r="IM440" s="738"/>
      <c r="IN440" s="738"/>
      <c r="IO440" s="738"/>
      <c r="IP440" s="738"/>
      <c r="IQ440" s="738"/>
      <c r="IR440" s="738"/>
      <c r="IS440" s="738"/>
      <c r="IT440" s="738"/>
      <c r="IU440" s="738"/>
      <c r="IV440" s="738"/>
    </row>
    <row r="441" spans="238:256" ht="12.75">
      <c r="ID441" s="738"/>
      <c r="IE441" s="738"/>
      <c r="IF441" s="738"/>
      <c r="IG441" s="738"/>
      <c r="IH441" s="738"/>
      <c r="II441" s="738"/>
      <c r="IJ441" s="738"/>
      <c r="IK441" s="738"/>
      <c r="IL441" s="738"/>
      <c r="IM441" s="738"/>
      <c r="IN441" s="738"/>
      <c r="IO441" s="738"/>
      <c r="IP441" s="738"/>
      <c r="IQ441" s="738"/>
      <c r="IR441" s="738"/>
      <c r="IS441" s="738"/>
      <c r="IT441" s="738"/>
      <c r="IU441" s="738"/>
      <c r="IV441" s="738"/>
    </row>
    <row r="442" spans="238:256" ht="12.75">
      <c r="ID442" s="738"/>
      <c r="IE442" s="738"/>
      <c r="IF442" s="738"/>
      <c r="IG442" s="738"/>
      <c r="IH442" s="738"/>
      <c r="II442" s="738"/>
      <c r="IJ442" s="738"/>
      <c r="IK442" s="738"/>
      <c r="IL442" s="738"/>
      <c r="IM442" s="738"/>
      <c r="IN442" s="738"/>
      <c r="IO442" s="738"/>
      <c r="IP442" s="738"/>
      <c r="IQ442" s="738"/>
      <c r="IR442" s="738"/>
      <c r="IS442" s="738"/>
      <c r="IT442" s="738"/>
      <c r="IU442" s="738"/>
      <c r="IV442" s="738"/>
    </row>
    <row r="443" spans="238:256" ht="12.75">
      <c r="ID443" s="738"/>
      <c r="IE443" s="738"/>
      <c r="IF443" s="738"/>
      <c r="IG443" s="738"/>
      <c r="IH443" s="738"/>
      <c r="II443" s="738"/>
      <c r="IJ443" s="738"/>
      <c r="IK443" s="738"/>
      <c r="IL443" s="738"/>
      <c r="IM443" s="738"/>
      <c r="IN443" s="738"/>
      <c r="IO443" s="738"/>
      <c r="IP443" s="738"/>
      <c r="IQ443" s="738"/>
      <c r="IR443" s="738"/>
      <c r="IS443" s="738"/>
      <c r="IT443" s="738"/>
      <c r="IU443" s="738"/>
      <c r="IV443" s="738"/>
    </row>
    <row r="444" spans="238:256" ht="12.75">
      <c r="ID444" s="738"/>
      <c r="IE444" s="738"/>
      <c r="IF444" s="738"/>
      <c r="IG444" s="738"/>
      <c r="IH444" s="738"/>
      <c r="II444" s="738"/>
      <c r="IJ444" s="738"/>
      <c r="IK444" s="738"/>
      <c r="IL444" s="738"/>
      <c r="IM444" s="738"/>
      <c r="IN444" s="738"/>
      <c r="IO444" s="738"/>
      <c r="IP444" s="738"/>
      <c r="IQ444" s="738"/>
      <c r="IR444" s="738"/>
      <c r="IS444" s="738"/>
      <c r="IT444" s="738"/>
      <c r="IU444" s="738"/>
      <c r="IV444" s="738"/>
    </row>
    <row r="445" spans="238:256" ht="12.75">
      <c r="ID445" s="738"/>
      <c r="IE445" s="738"/>
      <c r="IF445" s="738"/>
      <c r="IG445" s="738"/>
      <c r="IH445" s="738"/>
      <c r="II445" s="738"/>
      <c r="IJ445" s="738"/>
      <c r="IK445" s="738"/>
      <c r="IL445" s="738"/>
      <c r="IM445" s="738"/>
      <c r="IN445" s="738"/>
      <c r="IO445" s="738"/>
      <c r="IP445" s="738"/>
      <c r="IQ445" s="738"/>
      <c r="IR445" s="738"/>
      <c r="IS445" s="738"/>
      <c r="IT445" s="738"/>
      <c r="IU445" s="738"/>
      <c r="IV445" s="738"/>
    </row>
    <row r="446" spans="238:256" ht="12.75">
      <c r="ID446" s="738"/>
      <c r="IE446" s="738"/>
      <c r="IF446" s="738"/>
      <c r="IG446" s="738"/>
      <c r="IH446" s="738"/>
      <c r="II446" s="738"/>
      <c r="IJ446" s="738"/>
      <c r="IK446" s="738"/>
      <c r="IL446" s="738"/>
      <c r="IM446" s="738"/>
      <c r="IN446" s="738"/>
      <c r="IO446" s="738"/>
      <c r="IP446" s="738"/>
      <c r="IQ446" s="738"/>
      <c r="IR446" s="738"/>
      <c r="IS446" s="738"/>
      <c r="IT446" s="738"/>
      <c r="IU446" s="738"/>
      <c r="IV446" s="738"/>
    </row>
    <row r="447" spans="238:256" ht="12.75">
      <c r="ID447" s="738"/>
      <c r="IE447" s="738"/>
      <c r="IF447" s="738"/>
      <c r="IG447" s="738"/>
      <c r="IH447" s="738"/>
      <c r="II447" s="738"/>
      <c r="IJ447" s="738"/>
      <c r="IK447" s="738"/>
      <c r="IL447" s="738"/>
      <c r="IM447" s="738"/>
      <c r="IN447" s="738"/>
      <c r="IO447" s="738"/>
      <c r="IP447" s="738"/>
      <c r="IQ447" s="738"/>
      <c r="IR447" s="738"/>
      <c r="IS447" s="738"/>
      <c r="IT447" s="738"/>
      <c r="IU447" s="738"/>
      <c r="IV447" s="738"/>
    </row>
    <row r="448" spans="238:256" ht="12.75">
      <c r="ID448" s="738"/>
      <c r="IE448" s="738"/>
      <c r="IF448" s="738"/>
      <c r="IG448" s="738"/>
      <c r="IH448" s="738"/>
      <c r="II448" s="738"/>
      <c r="IJ448" s="738"/>
      <c r="IK448" s="738"/>
      <c r="IL448" s="738"/>
      <c r="IM448" s="738"/>
      <c r="IN448" s="738"/>
      <c r="IO448" s="738"/>
      <c r="IP448" s="738"/>
      <c r="IQ448" s="738"/>
      <c r="IR448" s="738"/>
      <c r="IS448" s="738"/>
      <c r="IT448" s="738"/>
      <c r="IU448" s="738"/>
      <c r="IV448" s="738"/>
    </row>
    <row r="449" spans="238:256" ht="12.75">
      <c r="ID449" s="738"/>
      <c r="IE449" s="738"/>
      <c r="IF449" s="738"/>
      <c r="IG449" s="738"/>
      <c r="IH449" s="738"/>
      <c r="II449" s="738"/>
      <c r="IJ449" s="738"/>
      <c r="IK449" s="738"/>
      <c r="IL449" s="738"/>
      <c r="IM449" s="738"/>
      <c r="IN449" s="738"/>
      <c r="IO449" s="738"/>
      <c r="IP449" s="738"/>
      <c r="IQ449" s="738"/>
      <c r="IR449" s="738"/>
      <c r="IS449" s="738"/>
      <c r="IT449" s="738"/>
      <c r="IU449" s="738"/>
      <c r="IV449" s="738"/>
    </row>
    <row r="450" spans="238:256" ht="12.75">
      <c r="ID450" s="738"/>
      <c r="IE450" s="738"/>
      <c r="IF450" s="738"/>
      <c r="IG450" s="738"/>
      <c r="IH450" s="738"/>
      <c r="II450" s="738"/>
      <c r="IJ450" s="738"/>
      <c r="IK450" s="738"/>
      <c r="IL450" s="738"/>
      <c r="IM450" s="738"/>
      <c r="IN450" s="738"/>
      <c r="IO450" s="738"/>
      <c r="IP450" s="738"/>
      <c r="IQ450" s="738"/>
      <c r="IR450" s="738"/>
      <c r="IS450" s="738"/>
      <c r="IT450" s="738"/>
      <c r="IU450" s="738"/>
      <c r="IV450" s="738"/>
    </row>
    <row r="451" spans="238:256" ht="12.75">
      <c r="ID451" s="738"/>
      <c r="IE451" s="738"/>
      <c r="IF451" s="738"/>
      <c r="IG451" s="738"/>
      <c r="IH451" s="738"/>
      <c r="II451" s="738"/>
      <c r="IJ451" s="738"/>
      <c r="IK451" s="738"/>
      <c r="IL451" s="738"/>
      <c r="IM451" s="738"/>
      <c r="IN451" s="738"/>
      <c r="IO451" s="738"/>
      <c r="IP451" s="738"/>
      <c r="IQ451" s="738"/>
      <c r="IR451" s="738"/>
      <c r="IS451" s="738"/>
      <c r="IT451" s="738"/>
      <c r="IU451" s="738"/>
      <c r="IV451" s="738"/>
    </row>
    <row r="452" spans="238:256" ht="12.75">
      <c r="ID452" s="738"/>
      <c r="IE452" s="738"/>
      <c r="IF452" s="738"/>
      <c r="IG452" s="738"/>
      <c r="IH452" s="738"/>
      <c r="II452" s="738"/>
      <c r="IJ452" s="738"/>
      <c r="IK452" s="738"/>
      <c r="IL452" s="738"/>
      <c r="IM452" s="738"/>
      <c r="IN452" s="738"/>
      <c r="IO452" s="738"/>
      <c r="IP452" s="738"/>
      <c r="IQ452" s="738"/>
      <c r="IR452" s="738"/>
      <c r="IS452" s="738"/>
      <c r="IT452" s="738"/>
      <c r="IU452" s="738"/>
      <c r="IV452" s="738"/>
    </row>
    <row r="453" spans="238:256" ht="12.75">
      <c r="ID453" s="738"/>
      <c r="IE453" s="738"/>
      <c r="IF453" s="738"/>
      <c r="IG453" s="738"/>
      <c r="IH453" s="738"/>
      <c r="II453" s="738"/>
      <c r="IJ453" s="738"/>
      <c r="IK453" s="738"/>
      <c r="IL453" s="738"/>
      <c r="IM453" s="738"/>
      <c r="IN453" s="738"/>
      <c r="IO453" s="738"/>
      <c r="IP453" s="738"/>
      <c r="IQ453" s="738"/>
      <c r="IR453" s="738"/>
      <c r="IS453" s="738"/>
      <c r="IT453" s="738"/>
      <c r="IU453" s="738"/>
      <c r="IV453" s="738"/>
    </row>
    <row r="454" spans="238:256" ht="12.75">
      <c r="ID454" s="738"/>
      <c r="IE454" s="738"/>
      <c r="IF454" s="738"/>
      <c r="IG454" s="738"/>
      <c r="IH454" s="738"/>
      <c r="II454" s="738"/>
      <c r="IJ454" s="738"/>
      <c r="IK454" s="738"/>
      <c r="IL454" s="738"/>
      <c r="IM454" s="738"/>
      <c r="IN454" s="738"/>
      <c r="IO454" s="738"/>
      <c r="IP454" s="738"/>
      <c r="IQ454" s="738"/>
      <c r="IR454" s="738"/>
      <c r="IS454" s="738"/>
      <c r="IT454" s="738"/>
      <c r="IU454" s="738"/>
      <c r="IV454" s="738"/>
    </row>
    <row r="455" spans="238:256" ht="12.75">
      <c r="ID455" s="738"/>
      <c r="IE455" s="738"/>
      <c r="IF455" s="738"/>
      <c r="IG455" s="738"/>
      <c r="IH455" s="738"/>
      <c r="II455" s="738"/>
      <c r="IJ455" s="738"/>
      <c r="IK455" s="738"/>
      <c r="IL455" s="738"/>
      <c r="IM455" s="738"/>
      <c r="IN455" s="738"/>
      <c r="IO455" s="738"/>
      <c r="IP455" s="738"/>
      <c r="IQ455" s="738"/>
      <c r="IR455" s="738"/>
      <c r="IS455" s="738"/>
      <c r="IT455" s="738"/>
      <c r="IU455" s="738"/>
      <c r="IV455" s="738"/>
    </row>
    <row r="456" spans="238:256" ht="12.75">
      <c r="ID456" s="738"/>
      <c r="IE456" s="738"/>
      <c r="IF456" s="738"/>
      <c r="IG456" s="738"/>
      <c r="IH456" s="738"/>
      <c r="II456" s="738"/>
      <c r="IJ456" s="738"/>
      <c r="IK456" s="738"/>
      <c r="IL456" s="738"/>
      <c r="IM456" s="738"/>
      <c r="IN456" s="738"/>
      <c r="IO456" s="738"/>
      <c r="IP456" s="738"/>
      <c r="IQ456" s="738"/>
      <c r="IR456" s="738"/>
      <c r="IS456" s="738"/>
      <c r="IT456" s="738"/>
      <c r="IU456" s="738"/>
      <c r="IV456" s="738"/>
    </row>
    <row r="457" spans="238:256" ht="12.75">
      <c r="ID457" s="738"/>
      <c r="IE457" s="738"/>
      <c r="IF457" s="738"/>
      <c r="IG457" s="738"/>
      <c r="IH457" s="738"/>
      <c r="II457" s="738"/>
      <c r="IJ457" s="738"/>
      <c r="IK457" s="738"/>
      <c r="IL457" s="738"/>
      <c r="IM457" s="738"/>
      <c r="IN457" s="738"/>
      <c r="IO457" s="738"/>
      <c r="IP457" s="738"/>
      <c r="IQ457" s="738"/>
      <c r="IR457" s="738"/>
      <c r="IS457" s="738"/>
      <c r="IT457" s="738"/>
      <c r="IU457" s="738"/>
      <c r="IV457" s="738"/>
    </row>
    <row r="458" spans="238:256" ht="12.75">
      <c r="ID458" s="738"/>
      <c r="IE458" s="738"/>
      <c r="IF458" s="738"/>
      <c r="IG458" s="738"/>
      <c r="IH458" s="738"/>
      <c r="II458" s="738"/>
      <c r="IJ458" s="738"/>
      <c r="IK458" s="738"/>
      <c r="IL458" s="738"/>
      <c r="IM458" s="738"/>
      <c r="IN458" s="738"/>
      <c r="IO458" s="738"/>
      <c r="IP458" s="738"/>
      <c r="IQ458" s="738"/>
      <c r="IR458" s="738"/>
      <c r="IS458" s="738"/>
      <c r="IT458" s="738"/>
      <c r="IU458" s="738"/>
      <c r="IV458" s="738"/>
    </row>
    <row r="459" spans="238:256" ht="12.75">
      <c r="ID459" s="738"/>
      <c r="IE459" s="738"/>
      <c r="IF459" s="738"/>
      <c r="IG459" s="738"/>
      <c r="IH459" s="738"/>
      <c r="II459" s="738"/>
      <c r="IJ459" s="738"/>
      <c r="IK459" s="738"/>
      <c r="IL459" s="738"/>
      <c r="IM459" s="738"/>
      <c r="IN459" s="738"/>
      <c r="IO459" s="738"/>
      <c r="IP459" s="738"/>
      <c r="IQ459" s="738"/>
      <c r="IR459" s="738"/>
      <c r="IS459" s="738"/>
      <c r="IT459" s="738"/>
      <c r="IU459" s="738"/>
      <c r="IV459" s="738"/>
    </row>
    <row r="460" spans="238:256" ht="12.75">
      <c r="ID460" s="738"/>
      <c r="IE460" s="738"/>
      <c r="IF460" s="738"/>
      <c r="IG460" s="738"/>
      <c r="IH460" s="738"/>
      <c r="II460" s="738"/>
      <c r="IJ460" s="738"/>
      <c r="IK460" s="738"/>
      <c r="IL460" s="738"/>
      <c r="IM460" s="738"/>
      <c r="IN460" s="738"/>
      <c r="IO460" s="738"/>
      <c r="IP460" s="738"/>
      <c r="IQ460" s="738"/>
      <c r="IR460" s="738"/>
      <c r="IS460" s="738"/>
      <c r="IT460" s="738"/>
      <c r="IU460" s="738"/>
      <c r="IV460" s="738"/>
    </row>
    <row r="461" spans="238:256" ht="12.75">
      <c r="ID461" s="738"/>
      <c r="IE461" s="738"/>
      <c r="IF461" s="738"/>
      <c r="IG461" s="738"/>
      <c r="IH461" s="738"/>
      <c r="II461" s="738"/>
      <c r="IJ461" s="738"/>
      <c r="IK461" s="738"/>
      <c r="IL461" s="738"/>
      <c r="IM461" s="738"/>
      <c r="IN461" s="738"/>
      <c r="IO461" s="738"/>
      <c r="IP461" s="738"/>
      <c r="IQ461" s="738"/>
      <c r="IR461" s="738"/>
      <c r="IS461" s="738"/>
      <c r="IT461" s="738"/>
      <c r="IU461" s="738"/>
      <c r="IV461" s="738"/>
    </row>
    <row r="462" spans="238:256" ht="12.75">
      <c r="ID462" s="738"/>
      <c r="IE462" s="738"/>
      <c r="IF462" s="738"/>
      <c r="IG462" s="738"/>
      <c r="IH462" s="738"/>
      <c r="II462" s="738"/>
      <c r="IJ462" s="738"/>
      <c r="IK462" s="738"/>
      <c r="IL462" s="738"/>
      <c r="IM462" s="738"/>
      <c r="IN462" s="738"/>
      <c r="IO462" s="738"/>
      <c r="IP462" s="738"/>
      <c r="IQ462" s="738"/>
      <c r="IR462" s="738"/>
      <c r="IS462" s="738"/>
      <c r="IT462" s="738"/>
      <c r="IU462" s="738"/>
      <c r="IV462" s="738"/>
    </row>
    <row r="463" spans="238:256" ht="12.75">
      <c r="ID463" s="738"/>
      <c r="IE463" s="738"/>
      <c r="IF463" s="738"/>
      <c r="IG463" s="738"/>
      <c r="IH463" s="738"/>
      <c r="II463" s="738"/>
      <c r="IJ463" s="738"/>
      <c r="IK463" s="738"/>
      <c r="IL463" s="738"/>
      <c r="IM463" s="738"/>
      <c r="IN463" s="738"/>
      <c r="IO463" s="738"/>
      <c r="IP463" s="738"/>
      <c r="IQ463" s="738"/>
      <c r="IR463" s="738"/>
      <c r="IS463" s="738"/>
      <c r="IT463" s="738"/>
      <c r="IU463" s="738"/>
      <c r="IV463" s="738"/>
    </row>
    <row r="464" spans="238:256" ht="12.75">
      <c r="ID464" s="738"/>
      <c r="IE464" s="738"/>
      <c r="IF464" s="738"/>
      <c r="IG464" s="738"/>
      <c r="IH464" s="738"/>
      <c r="II464" s="738"/>
      <c r="IJ464" s="738"/>
      <c r="IK464" s="738"/>
      <c r="IL464" s="738"/>
      <c r="IM464" s="738"/>
      <c r="IN464" s="738"/>
      <c r="IO464" s="738"/>
      <c r="IP464" s="738"/>
      <c r="IQ464" s="738"/>
      <c r="IR464" s="738"/>
      <c r="IS464" s="738"/>
      <c r="IT464" s="738"/>
      <c r="IU464" s="738"/>
      <c r="IV464" s="738"/>
    </row>
    <row r="465" spans="238:256" ht="12.75">
      <c r="ID465" s="738"/>
      <c r="IE465" s="738"/>
      <c r="IF465" s="738"/>
      <c r="IG465" s="738"/>
      <c r="IH465" s="738"/>
      <c r="II465" s="738"/>
      <c r="IJ465" s="738"/>
      <c r="IK465" s="738"/>
      <c r="IL465" s="738"/>
      <c r="IM465" s="738"/>
      <c r="IN465" s="738"/>
      <c r="IO465" s="738"/>
      <c r="IP465" s="738"/>
      <c r="IQ465" s="738"/>
      <c r="IR465" s="738"/>
      <c r="IS465" s="738"/>
      <c r="IT465" s="738"/>
      <c r="IU465" s="738"/>
      <c r="IV465" s="738"/>
    </row>
    <row r="466" spans="238:256" ht="12.75">
      <c r="ID466" s="738"/>
      <c r="IE466" s="738"/>
      <c r="IF466" s="738"/>
      <c r="IG466" s="738"/>
      <c r="IH466" s="738"/>
      <c r="II466" s="738"/>
      <c r="IJ466" s="738"/>
      <c r="IK466" s="738"/>
      <c r="IL466" s="738"/>
      <c r="IM466" s="738"/>
      <c r="IN466" s="738"/>
      <c r="IO466" s="738"/>
      <c r="IP466" s="738"/>
      <c r="IQ466" s="738"/>
      <c r="IR466" s="738"/>
      <c r="IS466" s="738"/>
      <c r="IT466" s="738"/>
      <c r="IU466" s="738"/>
      <c r="IV466" s="738"/>
    </row>
    <row r="467" spans="238:256" ht="12.75">
      <c r="ID467" s="738"/>
      <c r="IE467" s="738"/>
      <c r="IF467" s="738"/>
      <c r="IG467" s="738"/>
      <c r="IH467" s="738"/>
      <c r="II467" s="738"/>
      <c r="IJ467" s="738"/>
      <c r="IK467" s="738"/>
      <c r="IL467" s="738"/>
      <c r="IM467" s="738"/>
      <c r="IN467" s="738"/>
      <c r="IO467" s="738"/>
      <c r="IP467" s="738"/>
      <c r="IQ467" s="738"/>
      <c r="IR467" s="738"/>
      <c r="IS467" s="738"/>
      <c r="IT467" s="738"/>
      <c r="IU467" s="738"/>
      <c r="IV467" s="738"/>
    </row>
    <row r="468" spans="238:256" ht="12.75">
      <c r="ID468" s="738"/>
      <c r="IE468" s="738"/>
      <c r="IF468" s="738"/>
      <c r="IG468" s="738"/>
      <c r="IH468" s="738"/>
      <c r="II468" s="738"/>
      <c r="IJ468" s="738"/>
      <c r="IK468" s="738"/>
      <c r="IL468" s="738"/>
      <c r="IM468" s="738"/>
      <c r="IN468" s="738"/>
      <c r="IO468" s="738"/>
      <c r="IP468" s="738"/>
      <c r="IQ468" s="738"/>
      <c r="IR468" s="738"/>
      <c r="IS468" s="738"/>
      <c r="IT468" s="738"/>
      <c r="IU468" s="738"/>
      <c r="IV468" s="738"/>
    </row>
    <row r="469" spans="238:256" ht="12.75">
      <c r="ID469" s="738"/>
      <c r="IE469" s="738"/>
      <c r="IF469" s="738"/>
      <c r="IG469" s="738"/>
      <c r="IH469" s="738"/>
      <c r="II469" s="738"/>
      <c r="IJ469" s="738"/>
      <c r="IK469" s="738"/>
      <c r="IL469" s="738"/>
      <c r="IM469" s="738"/>
      <c r="IN469" s="738"/>
      <c r="IO469" s="738"/>
      <c r="IP469" s="738"/>
      <c r="IQ469" s="738"/>
      <c r="IR469" s="738"/>
      <c r="IS469" s="738"/>
      <c r="IT469" s="738"/>
      <c r="IU469" s="738"/>
      <c r="IV469" s="738"/>
    </row>
    <row r="470" spans="238:256" ht="12.75">
      <c r="ID470" s="738"/>
      <c r="IE470" s="738"/>
      <c r="IF470" s="738"/>
      <c r="IG470" s="738"/>
      <c r="IH470" s="738"/>
      <c r="II470" s="738"/>
      <c r="IJ470" s="738"/>
      <c r="IK470" s="738"/>
      <c r="IL470" s="738"/>
      <c r="IM470" s="738"/>
      <c r="IN470" s="738"/>
      <c r="IO470" s="738"/>
      <c r="IP470" s="738"/>
      <c r="IQ470" s="738"/>
      <c r="IR470" s="738"/>
      <c r="IS470" s="738"/>
      <c r="IT470" s="738"/>
      <c r="IU470" s="738"/>
      <c r="IV470" s="738"/>
    </row>
    <row r="471" spans="238:256" ht="12.75">
      <c r="ID471" s="738"/>
      <c r="IE471" s="738"/>
      <c r="IF471" s="738"/>
      <c r="IG471" s="738"/>
      <c r="IH471" s="738"/>
      <c r="II471" s="738"/>
      <c r="IJ471" s="738"/>
      <c r="IK471" s="738"/>
      <c r="IL471" s="738"/>
      <c r="IM471" s="738"/>
      <c r="IN471" s="738"/>
      <c r="IO471" s="738"/>
      <c r="IP471" s="738"/>
      <c r="IQ471" s="738"/>
      <c r="IR471" s="738"/>
      <c r="IS471" s="738"/>
      <c r="IT471" s="738"/>
      <c r="IU471" s="738"/>
      <c r="IV471" s="738"/>
    </row>
    <row r="472" spans="238:256" ht="12.75">
      <c r="ID472" s="738"/>
      <c r="IE472" s="738"/>
      <c r="IF472" s="738"/>
      <c r="IG472" s="738"/>
      <c r="IH472" s="738"/>
      <c r="II472" s="738"/>
      <c r="IJ472" s="738"/>
      <c r="IK472" s="738"/>
      <c r="IL472" s="738"/>
      <c r="IM472" s="738"/>
      <c r="IN472" s="738"/>
      <c r="IO472" s="738"/>
      <c r="IP472" s="738"/>
      <c r="IQ472" s="738"/>
      <c r="IR472" s="738"/>
      <c r="IS472" s="738"/>
      <c r="IT472" s="738"/>
      <c r="IU472" s="738"/>
      <c r="IV472" s="738"/>
    </row>
    <row r="473" spans="238:256" ht="12.75">
      <c r="ID473" s="738"/>
      <c r="IE473" s="738"/>
      <c r="IF473" s="738"/>
      <c r="IG473" s="738"/>
      <c r="IH473" s="738"/>
      <c r="II473" s="738"/>
      <c r="IJ473" s="738"/>
      <c r="IK473" s="738"/>
      <c r="IL473" s="738"/>
      <c r="IM473" s="738"/>
      <c r="IN473" s="738"/>
      <c r="IO473" s="738"/>
      <c r="IP473" s="738"/>
      <c r="IQ473" s="738"/>
      <c r="IR473" s="738"/>
      <c r="IS473" s="738"/>
      <c r="IT473" s="738"/>
      <c r="IU473" s="738"/>
      <c r="IV473" s="738"/>
    </row>
    <row r="474" spans="238:256" ht="12.75">
      <c r="ID474" s="738"/>
      <c r="IE474" s="738"/>
      <c r="IF474" s="738"/>
      <c r="IG474" s="738"/>
      <c r="IH474" s="738"/>
      <c r="II474" s="738"/>
      <c r="IJ474" s="738"/>
      <c r="IK474" s="738"/>
      <c r="IL474" s="738"/>
      <c r="IM474" s="738"/>
      <c r="IN474" s="738"/>
      <c r="IO474" s="738"/>
      <c r="IP474" s="738"/>
      <c r="IQ474" s="738"/>
      <c r="IR474" s="738"/>
      <c r="IS474" s="738"/>
      <c r="IT474" s="738"/>
      <c r="IU474" s="738"/>
      <c r="IV474" s="738"/>
    </row>
    <row r="475" spans="238:256" ht="12.75">
      <c r="ID475" s="738"/>
      <c r="IE475" s="738"/>
      <c r="IF475" s="738"/>
      <c r="IG475" s="738"/>
      <c r="IH475" s="738"/>
      <c r="II475" s="738"/>
      <c r="IJ475" s="738"/>
      <c r="IK475" s="738"/>
      <c r="IL475" s="738"/>
      <c r="IM475" s="738"/>
      <c r="IN475" s="738"/>
      <c r="IO475" s="738"/>
      <c r="IP475" s="738"/>
      <c r="IQ475" s="738"/>
      <c r="IR475" s="738"/>
      <c r="IS475" s="738"/>
      <c r="IT475" s="738"/>
      <c r="IU475" s="738"/>
      <c r="IV475" s="738"/>
    </row>
    <row r="476" spans="238:256" ht="12.75">
      <c r="ID476" s="738"/>
      <c r="IE476" s="738"/>
      <c r="IF476" s="738"/>
      <c r="IG476" s="738"/>
      <c r="IH476" s="738"/>
      <c r="II476" s="738"/>
      <c r="IJ476" s="738"/>
      <c r="IK476" s="738"/>
      <c r="IL476" s="738"/>
      <c r="IM476" s="738"/>
      <c r="IN476" s="738"/>
      <c r="IO476" s="738"/>
      <c r="IP476" s="738"/>
      <c r="IQ476" s="738"/>
      <c r="IR476" s="738"/>
      <c r="IS476" s="738"/>
      <c r="IT476" s="738"/>
      <c r="IU476" s="738"/>
      <c r="IV476" s="738"/>
    </row>
    <row r="477" spans="238:256" ht="12.75">
      <c r="ID477" s="738"/>
      <c r="IE477" s="738"/>
      <c r="IF477" s="738"/>
      <c r="IG477" s="738"/>
      <c r="IH477" s="738"/>
      <c r="II477" s="738"/>
      <c r="IJ477" s="738"/>
      <c r="IK477" s="738"/>
      <c r="IL477" s="738"/>
      <c r="IM477" s="738"/>
      <c r="IN477" s="738"/>
      <c r="IO477" s="738"/>
      <c r="IP477" s="738"/>
      <c r="IQ477" s="738"/>
      <c r="IR477" s="738"/>
      <c r="IS477" s="738"/>
      <c r="IT477" s="738"/>
      <c r="IU477" s="738"/>
      <c r="IV477" s="738"/>
    </row>
    <row r="478" spans="238:256" ht="12.75">
      <c r="ID478" s="738"/>
      <c r="IE478" s="738"/>
      <c r="IF478" s="738"/>
      <c r="IG478" s="738"/>
      <c r="IH478" s="738"/>
      <c r="II478" s="738"/>
      <c r="IJ478" s="738"/>
      <c r="IK478" s="738"/>
      <c r="IL478" s="738"/>
      <c r="IM478" s="738"/>
      <c r="IN478" s="738"/>
      <c r="IO478" s="738"/>
      <c r="IP478" s="738"/>
      <c r="IQ478" s="738"/>
      <c r="IR478" s="738"/>
      <c r="IS478" s="738"/>
      <c r="IT478" s="738"/>
      <c r="IU478" s="738"/>
      <c r="IV478" s="738"/>
    </row>
    <row r="479" spans="238:256" ht="12.75">
      <c r="ID479" s="738"/>
      <c r="IE479" s="738"/>
      <c r="IF479" s="738"/>
      <c r="IG479" s="738"/>
      <c r="IH479" s="738"/>
      <c r="II479" s="738"/>
      <c r="IJ479" s="738"/>
      <c r="IK479" s="738"/>
      <c r="IL479" s="738"/>
      <c r="IM479" s="738"/>
      <c r="IN479" s="738"/>
      <c r="IO479" s="738"/>
      <c r="IP479" s="738"/>
      <c r="IQ479" s="738"/>
      <c r="IR479" s="738"/>
      <c r="IS479" s="738"/>
      <c r="IT479" s="738"/>
      <c r="IU479" s="738"/>
      <c r="IV479" s="738"/>
    </row>
    <row r="480" spans="238:256" ht="12.75">
      <c r="ID480" s="738"/>
      <c r="IE480" s="738"/>
      <c r="IF480" s="738"/>
      <c r="IG480" s="738"/>
      <c r="IH480" s="738"/>
      <c r="II480" s="738"/>
      <c r="IJ480" s="738"/>
      <c r="IK480" s="738"/>
      <c r="IL480" s="738"/>
      <c r="IM480" s="738"/>
      <c r="IN480" s="738"/>
      <c r="IO480" s="738"/>
      <c r="IP480" s="738"/>
      <c r="IQ480" s="738"/>
      <c r="IR480" s="738"/>
      <c r="IS480" s="738"/>
      <c r="IT480" s="738"/>
      <c r="IU480" s="738"/>
      <c r="IV480" s="738"/>
    </row>
    <row r="481" spans="238:256" ht="12.75">
      <c r="ID481" s="738"/>
      <c r="IE481" s="738"/>
      <c r="IF481" s="738"/>
      <c r="IG481" s="738"/>
      <c r="IH481" s="738"/>
      <c r="II481" s="738"/>
      <c r="IJ481" s="738"/>
      <c r="IK481" s="738"/>
      <c r="IL481" s="738"/>
      <c r="IM481" s="738"/>
      <c r="IN481" s="738"/>
      <c r="IO481" s="738"/>
      <c r="IP481" s="738"/>
      <c r="IQ481" s="738"/>
      <c r="IR481" s="738"/>
      <c r="IS481" s="738"/>
      <c r="IT481" s="738"/>
      <c r="IU481" s="738"/>
      <c r="IV481" s="738"/>
    </row>
    <row r="482" spans="238:256" ht="12.75">
      <c r="ID482" s="738"/>
      <c r="IE482" s="738"/>
      <c r="IF482" s="738"/>
      <c r="IG482" s="738"/>
      <c r="IH482" s="738"/>
      <c r="II482" s="738"/>
      <c r="IJ482" s="738"/>
      <c r="IK482" s="738"/>
      <c r="IL482" s="738"/>
      <c r="IM482" s="738"/>
      <c r="IN482" s="738"/>
      <c r="IO482" s="738"/>
      <c r="IP482" s="738"/>
      <c r="IQ482" s="738"/>
      <c r="IR482" s="738"/>
      <c r="IS482" s="738"/>
      <c r="IT482" s="738"/>
      <c r="IU482" s="738"/>
      <c r="IV482" s="738"/>
    </row>
    <row r="483" spans="238:256" ht="12.75">
      <c r="ID483" s="738"/>
      <c r="IE483" s="738"/>
      <c r="IF483" s="738"/>
      <c r="IG483" s="738"/>
      <c r="IH483" s="738"/>
      <c r="II483" s="738"/>
      <c r="IJ483" s="738"/>
      <c r="IK483" s="738"/>
      <c r="IL483" s="738"/>
      <c r="IM483" s="738"/>
      <c r="IN483" s="738"/>
      <c r="IO483" s="738"/>
      <c r="IP483" s="738"/>
      <c r="IQ483" s="738"/>
      <c r="IR483" s="738"/>
      <c r="IS483" s="738"/>
      <c r="IT483" s="738"/>
      <c r="IU483" s="738"/>
      <c r="IV483" s="738"/>
    </row>
    <row r="484" spans="238:256" ht="12.75">
      <c r="ID484" s="738"/>
      <c r="IE484" s="738"/>
      <c r="IF484" s="738"/>
      <c r="IG484" s="738"/>
      <c r="IH484" s="738"/>
      <c r="II484" s="738"/>
      <c r="IJ484" s="738"/>
      <c r="IK484" s="738"/>
      <c r="IL484" s="738"/>
      <c r="IM484" s="738"/>
      <c r="IN484" s="738"/>
      <c r="IO484" s="738"/>
      <c r="IP484" s="738"/>
      <c r="IQ484" s="738"/>
      <c r="IR484" s="738"/>
      <c r="IS484" s="738"/>
      <c r="IT484" s="738"/>
      <c r="IU484" s="738"/>
      <c r="IV484" s="738"/>
    </row>
    <row r="485" spans="238:256" ht="12.75">
      <c r="ID485" s="738"/>
      <c r="IE485" s="738"/>
      <c r="IF485" s="738"/>
      <c r="IG485" s="738"/>
      <c r="IH485" s="738"/>
      <c r="II485" s="738"/>
      <c r="IJ485" s="738"/>
      <c r="IK485" s="738"/>
      <c r="IL485" s="738"/>
      <c r="IM485" s="738"/>
      <c r="IN485" s="738"/>
      <c r="IO485" s="738"/>
      <c r="IP485" s="738"/>
      <c r="IQ485" s="738"/>
      <c r="IR485" s="738"/>
      <c r="IS485" s="738"/>
      <c r="IT485" s="738"/>
      <c r="IU485" s="738"/>
      <c r="IV485" s="738"/>
    </row>
    <row r="486" spans="238:256" ht="12.75">
      <c r="ID486" s="738"/>
      <c r="IE486" s="738"/>
      <c r="IF486" s="738"/>
      <c r="IG486" s="738"/>
      <c r="IH486" s="738"/>
      <c r="II486" s="738"/>
      <c r="IJ486" s="738"/>
      <c r="IK486" s="738"/>
      <c r="IL486" s="738"/>
      <c r="IM486" s="738"/>
      <c r="IN486" s="738"/>
      <c r="IO486" s="738"/>
      <c r="IP486" s="738"/>
      <c r="IQ486" s="738"/>
      <c r="IR486" s="738"/>
      <c r="IS486" s="738"/>
      <c r="IT486" s="738"/>
      <c r="IU486" s="738"/>
      <c r="IV486" s="738"/>
    </row>
    <row r="487" spans="238:256" ht="12.75">
      <c r="ID487" s="738"/>
      <c r="IE487" s="738"/>
      <c r="IF487" s="738"/>
      <c r="IG487" s="738"/>
      <c r="IH487" s="738"/>
      <c r="II487" s="738"/>
      <c r="IJ487" s="738"/>
      <c r="IK487" s="738"/>
      <c r="IL487" s="738"/>
      <c r="IM487" s="738"/>
      <c r="IN487" s="738"/>
      <c r="IO487" s="738"/>
      <c r="IP487" s="738"/>
      <c r="IQ487" s="738"/>
      <c r="IR487" s="738"/>
      <c r="IS487" s="738"/>
      <c r="IT487" s="738"/>
      <c r="IU487" s="738"/>
      <c r="IV487" s="738"/>
    </row>
    <row r="488" spans="238:256" ht="12.75">
      <c r="ID488" s="738"/>
      <c r="IE488" s="738"/>
      <c r="IF488" s="738"/>
      <c r="IG488" s="738"/>
      <c r="IH488" s="738"/>
      <c r="II488" s="738"/>
      <c r="IJ488" s="738"/>
      <c r="IK488" s="738"/>
      <c r="IL488" s="738"/>
      <c r="IM488" s="738"/>
      <c r="IN488" s="738"/>
      <c r="IO488" s="738"/>
      <c r="IP488" s="738"/>
      <c r="IQ488" s="738"/>
      <c r="IR488" s="738"/>
      <c r="IS488" s="738"/>
      <c r="IT488" s="738"/>
      <c r="IU488" s="738"/>
      <c r="IV488" s="738"/>
    </row>
    <row r="489" spans="238:256" ht="12.75">
      <c r="ID489" s="738"/>
      <c r="IE489" s="738"/>
      <c r="IF489" s="738"/>
      <c r="IG489" s="738"/>
      <c r="IH489" s="738"/>
      <c r="II489" s="738"/>
      <c r="IJ489" s="738"/>
      <c r="IK489" s="738"/>
      <c r="IL489" s="738"/>
      <c r="IM489" s="738"/>
      <c r="IN489" s="738"/>
      <c r="IO489" s="738"/>
      <c r="IP489" s="738"/>
      <c r="IQ489" s="738"/>
      <c r="IR489" s="738"/>
      <c r="IS489" s="738"/>
      <c r="IT489" s="738"/>
      <c r="IU489" s="738"/>
      <c r="IV489" s="738"/>
    </row>
    <row r="490" spans="238:256" ht="12.75">
      <c r="ID490" s="738"/>
      <c r="IE490" s="738"/>
      <c r="IF490" s="738"/>
      <c r="IG490" s="738"/>
      <c r="IH490" s="738"/>
      <c r="II490" s="738"/>
      <c r="IJ490" s="738"/>
      <c r="IK490" s="738"/>
      <c r="IL490" s="738"/>
      <c r="IM490" s="738"/>
      <c r="IN490" s="738"/>
      <c r="IO490" s="738"/>
      <c r="IP490" s="738"/>
      <c r="IQ490" s="738"/>
      <c r="IR490" s="738"/>
      <c r="IS490" s="738"/>
      <c r="IT490" s="738"/>
      <c r="IU490" s="738"/>
      <c r="IV490" s="738"/>
    </row>
    <row r="491" spans="238:256" ht="12.75">
      <c r="ID491" s="738"/>
      <c r="IE491" s="738"/>
      <c r="IF491" s="738"/>
      <c r="IG491" s="738"/>
      <c r="IH491" s="738"/>
      <c r="II491" s="738"/>
      <c r="IJ491" s="738"/>
      <c r="IK491" s="738"/>
      <c r="IL491" s="738"/>
      <c r="IM491" s="738"/>
      <c r="IN491" s="738"/>
      <c r="IO491" s="738"/>
      <c r="IP491" s="738"/>
      <c r="IQ491" s="738"/>
      <c r="IR491" s="738"/>
      <c r="IS491" s="738"/>
      <c r="IT491" s="738"/>
      <c r="IU491" s="738"/>
      <c r="IV491" s="738"/>
    </row>
    <row r="492" spans="238:256" ht="12.75">
      <c r="ID492" s="738"/>
      <c r="IE492" s="738"/>
      <c r="IF492" s="738"/>
      <c r="IG492" s="738"/>
      <c r="IH492" s="738"/>
      <c r="II492" s="738"/>
      <c r="IJ492" s="738"/>
      <c r="IK492" s="738"/>
      <c r="IL492" s="738"/>
      <c r="IM492" s="738"/>
      <c r="IN492" s="738"/>
      <c r="IO492" s="738"/>
      <c r="IP492" s="738"/>
      <c r="IQ492" s="738"/>
      <c r="IR492" s="738"/>
      <c r="IS492" s="738"/>
      <c r="IT492" s="738"/>
      <c r="IU492" s="738"/>
      <c r="IV492" s="738"/>
    </row>
    <row r="493" spans="238:256" ht="12.75">
      <c r="ID493" s="738"/>
      <c r="IE493" s="738"/>
      <c r="IF493" s="738"/>
      <c r="IG493" s="738"/>
      <c r="IH493" s="738"/>
      <c r="II493" s="738"/>
      <c r="IJ493" s="738"/>
      <c r="IK493" s="738"/>
      <c r="IL493" s="738"/>
      <c r="IM493" s="738"/>
      <c r="IN493" s="738"/>
      <c r="IO493" s="738"/>
      <c r="IP493" s="738"/>
      <c r="IQ493" s="738"/>
      <c r="IR493" s="738"/>
      <c r="IS493" s="738"/>
      <c r="IT493" s="738"/>
      <c r="IU493" s="738"/>
      <c r="IV493" s="738"/>
    </row>
    <row r="494" spans="238:256" ht="12.75">
      <c r="ID494" s="738"/>
      <c r="IE494" s="738"/>
      <c r="IF494" s="738"/>
      <c r="IG494" s="738"/>
      <c r="IH494" s="738"/>
      <c r="II494" s="738"/>
      <c r="IJ494" s="738"/>
      <c r="IK494" s="738"/>
      <c r="IL494" s="738"/>
      <c r="IM494" s="738"/>
      <c r="IN494" s="738"/>
      <c r="IO494" s="738"/>
      <c r="IP494" s="738"/>
      <c r="IQ494" s="738"/>
      <c r="IR494" s="738"/>
      <c r="IS494" s="738"/>
      <c r="IT494" s="738"/>
      <c r="IU494" s="738"/>
      <c r="IV494" s="738"/>
    </row>
    <row r="495" spans="238:256" ht="12.75">
      <c r="ID495" s="738"/>
      <c r="IE495" s="738"/>
      <c r="IF495" s="738"/>
      <c r="IG495" s="738"/>
      <c r="IH495" s="738"/>
      <c r="II495" s="738"/>
      <c r="IJ495" s="738"/>
      <c r="IK495" s="738"/>
      <c r="IL495" s="738"/>
      <c r="IM495" s="738"/>
      <c r="IN495" s="738"/>
      <c r="IO495" s="738"/>
      <c r="IP495" s="738"/>
      <c r="IQ495" s="738"/>
      <c r="IR495" s="738"/>
      <c r="IS495" s="738"/>
      <c r="IT495" s="738"/>
      <c r="IU495" s="738"/>
      <c r="IV495" s="738"/>
    </row>
    <row r="496" spans="238:256" ht="12.75">
      <c r="ID496" s="738"/>
      <c r="IE496" s="738"/>
      <c r="IF496" s="738"/>
      <c r="IG496" s="738"/>
      <c r="IH496" s="738"/>
      <c r="II496" s="738"/>
      <c r="IJ496" s="738"/>
      <c r="IK496" s="738"/>
      <c r="IL496" s="738"/>
      <c r="IM496" s="738"/>
      <c r="IN496" s="738"/>
      <c r="IO496" s="738"/>
      <c r="IP496" s="738"/>
      <c r="IQ496" s="738"/>
      <c r="IR496" s="738"/>
      <c r="IS496" s="738"/>
      <c r="IT496" s="738"/>
      <c r="IU496" s="738"/>
      <c r="IV496" s="738"/>
    </row>
    <row r="497" spans="238:256" ht="12.75">
      <c r="ID497" s="738"/>
      <c r="IE497" s="738"/>
      <c r="IF497" s="738"/>
      <c r="IG497" s="738"/>
      <c r="IH497" s="738"/>
      <c r="II497" s="738"/>
      <c r="IJ497" s="738"/>
      <c r="IK497" s="738"/>
      <c r="IL497" s="738"/>
      <c r="IM497" s="738"/>
      <c r="IN497" s="738"/>
      <c r="IO497" s="738"/>
      <c r="IP497" s="738"/>
      <c r="IQ497" s="738"/>
      <c r="IR497" s="738"/>
      <c r="IS497" s="738"/>
      <c r="IT497" s="738"/>
      <c r="IU497" s="738"/>
      <c r="IV497" s="738"/>
    </row>
    <row r="498" spans="238:256" ht="12.75">
      <c r="ID498" s="738"/>
      <c r="IE498" s="738"/>
      <c r="IF498" s="738"/>
      <c r="IG498" s="738"/>
      <c r="IH498" s="738"/>
      <c r="II498" s="738"/>
      <c r="IJ498" s="738"/>
      <c r="IK498" s="738"/>
      <c r="IL498" s="738"/>
      <c r="IM498" s="738"/>
      <c r="IN498" s="738"/>
      <c r="IO498" s="738"/>
      <c r="IP498" s="738"/>
      <c r="IQ498" s="738"/>
      <c r="IR498" s="738"/>
      <c r="IS498" s="738"/>
      <c r="IT498" s="738"/>
      <c r="IU498" s="738"/>
      <c r="IV498" s="738"/>
    </row>
    <row r="499" spans="238:256" ht="12.75">
      <c r="ID499" s="738"/>
      <c r="IE499" s="738"/>
      <c r="IF499" s="738"/>
      <c r="IG499" s="738"/>
      <c r="IH499" s="738"/>
      <c r="II499" s="738"/>
      <c r="IJ499" s="738"/>
      <c r="IK499" s="738"/>
      <c r="IL499" s="738"/>
      <c r="IM499" s="738"/>
      <c r="IN499" s="738"/>
      <c r="IO499" s="738"/>
      <c r="IP499" s="738"/>
      <c r="IQ499" s="738"/>
      <c r="IR499" s="738"/>
      <c r="IS499" s="738"/>
      <c r="IT499" s="738"/>
      <c r="IU499" s="738"/>
      <c r="IV499" s="738"/>
    </row>
    <row r="500" spans="238:256" ht="12.75">
      <c r="ID500" s="738"/>
      <c r="IE500" s="738"/>
      <c r="IF500" s="738"/>
      <c r="IG500" s="738"/>
      <c r="IH500" s="738"/>
      <c r="II500" s="738"/>
      <c r="IJ500" s="738"/>
      <c r="IK500" s="738"/>
      <c r="IL500" s="738"/>
      <c r="IM500" s="738"/>
      <c r="IN500" s="738"/>
      <c r="IO500" s="738"/>
      <c r="IP500" s="738"/>
      <c r="IQ500" s="738"/>
      <c r="IR500" s="738"/>
      <c r="IS500" s="738"/>
      <c r="IT500" s="738"/>
      <c r="IU500" s="738"/>
      <c r="IV500" s="738"/>
    </row>
    <row r="501" spans="238:256" ht="12.75">
      <c r="ID501" s="738"/>
      <c r="IE501" s="738"/>
      <c r="IF501" s="738"/>
      <c r="IG501" s="738"/>
      <c r="IH501" s="738"/>
      <c r="II501" s="738"/>
      <c r="IJ501" s="738"/>
      <c r="IK501" s="738"/>
      <c r="IL501" s="738"/>
      <c r="IM501" s="738"/>
      <c r="IN501" s="738"/>
      <c r="IO501" s="738"/>
      <c r="IP501" s="738"/>
      <c r="IQ501" s="738"/>
      <c r="IR501" s="738"/>
      <c r="IS501" s="738"/>
      <c r="IT501" s="738"/>
      <c r="IU501" s="738"/>
      <c r="IV501" s="738"/>
    </row>
    <row r="502" spans="238:256" ht="12.75">
      <c r="ID502" s="738"/>
      <c r="IE502" s="738"/>
      <c r="IF502" s="738"/>
      <c r="IG502" s="738"/>
      <c r="IH502" s="738"/>
      <c r="II502" s="738"/>
      <c r="IJ502" s="738"/>
      <c r="IK502" s="738"/>
      <c r="IL502" s="738"/>
      <c r="IM502" s="738"/>
      <c r="IN502" s="738"/>
      <c r="IO502" s="738"/>
      <c r="IP502" s="738"/>
      <c r="IQ502" s="738"/>
      <c r="IR502" s="738"/>
      <c r="IS502" s="738"/>
      <c r="IT502" s="738"/>
      <c r="IU502" s="738"/>
      <c r="IV502" s="738"/>
    </row>
    <row r="503" spans="238:256" ht="12.75">
      <c r="ID503" s="738"/>
      <c r="IE503" s="738"/>
      <c r="IF503" s="738"/>
      <c r="IG503" s="738"/>
      <c r="IH503" s="738"/>
      <c r="II503" s="738"/>
      <c r="IJ503" s="738"/>
      <c r="IK503" s="738"/>
      <c r="IL503" s="738"/>
      <c r="IM503" s="738"/>
      <c r="IN503" s="738"/>
      <c r="IO503" s="738"/>
      <c r="IP503" s="738"/>
      <c r="IQ503" s="738"/>
      <c r="IR503" s="738"/>
      <c r="IS503" s="738"/>
      <c r="IT503" s="738"/>
      <c r="IU503" s="738"/>
      <c r="IV503" s="738"/>
    </row>
    <row r="504" spans="238:256" ht="12.75">
      <c r="ID504" s="738"/>
      <c r="IE504" s="738"/>
      <c r="IF504" s="738"/>
      <c r="IG504" s="738"/>
      <c r="IH504" s="738"/>
      <c r="II504" s="738"/>
      <c r="IJ504" s="738"/>
      <c r="IK504" s="738"/>
      <c r="IL504" s="738"/>
      <c r="IM504" s="738"/>
      <c r="IN504" s="738"/>
      <c r="IO504" s="738"/>
      <c r="IP504" s="738"/>
      <c r="IQ504" s="738"/>
      <c r="IR504" s="738"/>
      <c r="IS504" s="738"/>
      <c r="IT504" s="738"/>
      <c r="IU504" s="738"/>
      <c r="IV504" s="738"/>
    </row>
    <row r="505" spans="238:256" ht="12.75">
      <c r="ID505" s="738"/>
      <c r="IE505" s="738"/>
      <c r="IF505" s="738"/>
      <c r="IG505" s="738"/>
      <c r="IH505" s="738"/>
      <c r="II505" s="738"/>
      <c r="IJ505" s="738"/>
      <c r="IK505" s="738"/>
      <c r="IL505" s="738"/>
      <c r="IM505" s="738"/>
      <c r="IN505" s="738"/>
      <c r="IO505" s="738"/>
      <c r="IP505" s="738"/>
      <c r="IQ505" s="738"/>
      <c r="IR505" s="738"/>
      <c r="IS505" s="738"/>
      <c r="IT505" s="738"/>
      <c r="IU505" s="738"/>
      <c r="IV505" s="738"/>
    </row>
    <row r="506" spans="238:256" ht="12.75">
      <c r="ID506" s="738"/>
      <c r="IE506" s="738"/>
      <c r="IF506" s="738"/>
      <c r="IG506" s="738"/>
      <c r="IH506" s="738"/>
      <c r="II506" s="738"/>
      <c r="IJ506" s="738"/>
      <c r="IK506" s="738"/>
      <c r="IL506" s="738"/>
      <c r="IM506" s="738"/>
      <c r="IN506" s="738"/>
      <c r="IO506" s="738"/>
      <c r="IP506" s="738"/>
      <c r="IQ506" s="738"/>
      <c r="IR506" s="738"/>
      <c r="IS506" s="738"/>
      <c r="IT506" s="738"/>
      <c r="IU506" s="738"/>
      <c r="IV506" s="738"/>
    </row>
    <row r="507" spans="238:256" ht="12.75">
      <c r="ID507" s="738"/>
      <c r="IE507" s="738"/>
      <c r="IF507" s="738"/>
      <c r="IG507" s="738"/>
      <c r="IH507" s="738"/>
      <c r="II507" s="738"/>
      <c r="IJ507" s="738"/>
      <c r="IK507" s="738"/>
      <c r="IL507" s="738"/>
      <c r="IM507" s="738"/>
      <c r="IN507" s="738"/>
      <c r="IO507" s="738"/>
      <c r="IP507" s="738"/>
      <c r="IQ507" s="738"/>
      <c r="IR507" s="738"/>
      <c r="IS507" s="738"/>
      <c r="IT507" s="738"/>
      <c r="IU507" s="738"/>
      <c r="IV507" s="738"/>
    </row>
    <row r="508" spans="238:256" ht="12.75">
      <c r="ID508" s="738"/>
      <c r="IE508" s="738"/>
      <c r="IF508" s="738"/>
      <c r="IG508" s="738"/>
      <c r="IH508" s="738"/>
      <c r="II508" s="738"/>
      <c r="IJ508" s="738"/>
      <c r="IK508" s="738"/>
      <c r="IL508" s="738"/>
      <c r="IM508" s="738"/>
      <c r="IN508" s="738"/>
      <c r="IO508" s="738"/>
      <c r="IP508" s="738"/>
      <c r="IQ508" s="738"/>
      <c r="IR508" s="738"/>
      <c r="IS508" s="738"/>
      <c r="IT508" s="738"/>
      <c r="IU508" s="738"/>
      <c r="IV508" s="738"/>
    </row>
    <row r="509" spans="238:256" ht="12.75">
      <c r="ID509" s="738"/>
      <c r="IE509" s="738"/>
      <c r="IF509" s="738"/>
      <c r="IG509" s="738"/>
      <c r="IH509" s="738"/>
      <c r="II509" s="738"/>
      <c r="IJ509" s="738"/>
      <c r="IK509" s="738"/>
      <c r="IL509" s="738"/>
      <c r="IM509" s="738"/>
      <c r="IN509" s="738"/>
      <c r="IO509" s="738"/>
      <c r="IP509" s="738"/>
      <c r="IQ509" s="738"/>
      <c r="IR509" s="738"/>
      <c r="IS509" s="738"/>
      <c r="IT509" s="738"/>
      <c r="IU509" s="738"/>
      <c r="IV509" s="738"/>
    </row>
    <row r="510" spans="238:256" ht="12.75">
      <c r="ID510" s="738"/>
      <c r="IE510" s="738"/>
      <c r="IF510" s="738"/>
      <c r="IG510" s="738"/>
      <c r="IH510" s="738"/>
      <c r="II510" s="738"/>
      <c r="IJ510" s="738"/>
      <c r="IK510" s="738"/>
      <c r="IL510" s="738"/>
      <c r="IM510" s="738"/>
      <c r="IN510" s="738"/>
      <c r="IO510" s="738"/>
      <c r="IP510" s="738"/>
      <c r="IQ510" s="738"/>
      <c r="IR510" s="738"/>
      <c r="IS510" s="738"/>
      <c r="IT510" s="738"/>
      <c r="IU510" s="738"/>
      <c r="IV510" s="738"/>
    </row>
    <row r="511" spans="238:256" ht="12.75">
      <c r="ID511" s="738"/>
      <c r="IE511" s="738"/>
      <c r="IF511" s="738"/>
      <c r="IG511" s="738"/>
      <c r="IH511" s="738"/>
      <c r="II511" s="738"/>
      <c r="IJ511" s="738"/>
      <c r="IK511" s="738"/>
      <c r="IL511" s="738"/>
      <c r="IM511" s="738"/>
      <c r="IN511" s="738"/>
      <c r="IO511" s="738"/>
      <c r="IP511" s="738"/>
      <c r="IQ511" s="738"/>
      <c r="IR511" s="738"/>
      <c r="IS511" s="738"/>
      <c r="IT511" s="738"/>
      <c r="IU511" s="738"/>
      <c r="IV511" s="738"/>
    </row>
    <row r="512" spans="238:256" ht="12.75">
      <c r="ID512" s="738"/>
      <c r="IE512" s="738"/>
      <c r="IF512" s="738"/>
      <c r="IG512" s="738"/>
      <c r="IH512" s="738"/>
      <c r="II512" s="738"/>
      <c r="IJ512" s="738"/>
      <c r="IK512" s="738"/>
      <c r="IL512" s="738"/>
      <c r="IM512" s="738"/>
      <c r="IN512" s="738"/>
      <c r="IO512" s="738"/>
      <c r="IP512" s="738"/>
      <c r="IQ512" s="738"/>
      <c r="IR512" s="738"/>
      <c r="IS512" s="738"/>
      <c r="IT512" s="738"/>
      <c r="IU512" s="738"/>
      <c r="IV512" s="738"/>
    </row>
    <row r="513" spans="238:256" ht="12.75">
      <c r="ID513" s="738"/>
      <c r="IE513" s="738"/>
      <c r="IF513" s="738"/>
      <c r="IG513" s="738"/>
      <c r="IH513" s="738"/>
      <c r="II513" s="738"/>
      <c r="IJ513" s="738"/>
      <c r="IK513" s="738"/>
      <c r="IL513" s="738"/>
      <c r="IM513" s="738"/>
      <c r="IN513" s="738"/>
      <c r="IO513" s="738"/>
      <c r="IP513" s="738"/>
      <c r="IQ513" s="738"/>
      <c r="IR513" s="738"/>
      <c r="IS513" s="738"/>
      <c r="IT513" s="738"/>
      <c r="IU513" s="738"/>
      <c r="IV513" s="738"/>
    </row>
    <row r="514" spans="238:256" ht="12.75">
      <c r="ID514" s="738"/>
      <c r="IE514" s="738"/>
      <c r="IF514" s="738"/>
      <c r="IG514" s="738"/>
      <c r="IH514" s="738"/>
      <c r="II514" s="738"/>
      <c r="IJ514" s="738"/>
      <c r="IK514" s="738"/>
      <c r="IL514" s="738"/>
      <c r="IM514" s="738"/>
      <c r="IN514" s="738"/>
      <c r="IO514" s="738"/>
      <c r="IP514" s="738"/>
      <c r="IQ514" s="738"/>
      <c r="IR514" s="738"/>
      <c r="IS514" s="738"/>
      <c r="IT514" s="738"/>
      <c r="IU514" s="738"/>
      <c r="IV514" s="738"/>
    </row>
    <row r="515" spans="238:256" ht="12.75">
      <c r="ID515" s="738"/>
      <c r="IE515" s="738"/>
      <c r="IF515" s="738"/>
      <c r="IG515" s="738"/>
      <c r="IH515" s="738"/>
      <c r="II515" s="738"/>
      <c r="IJ515" s="738"/>
      <c r="IK515" s="738"/>
      <c r="IL515" s="738"/>
      <c r="IM515" s="738"/>
      <c r="IN515" s="738"/>
      <c r="IO515" s="738"/>
      <c r="IP515" s="738"/>
      <c r="IQ515" s="738"/>
      <c r="IR515" s="738"/>
      <c r="IS515" s="738"/>
      <c r="IT515" s="738"/>
      <c r="IU515" s="738"/>
      <c r="IV515" s="738"/>
    </row>
    <row r="516" spans="238:256" ht="12.75">
      <c r="ID516" s="738"/>
      <c r="IE516" s="738"/>
      <c r="IF516" s="738"/>
      <c r="IG516" s="738"/>
      <c r="IH516" s="738"/>
      <c r="II516" s="738"/>
      <c r="IJ516" s="738"/>
      <c r="IK516" s="738"/>
      <c r="IL516" s="738"/>
      <c r="IM516" s="738"/>
      <c r="IN516" s="738"/>
      <c r="IO516" s="738"/>
      <c r="IP516" s="738"/>
      <c r="IQ516" s="738"/>
      <c r="IR516" s="738"/>
      <c r="IS516" s="738"/>
      <c r="IT516" s="738"/>
      <c r="IU516" s="738"/>
      <c r="IV516" s="738"/>
    </row>
    <row r="517" spans="238:256" ht="12.75">
      <c r="ID517" s="738"/>
      <c r="IE517" s="738"/>
      <c r="IF517" s="738"/>
      <c r="IG517" s="738"/>
      <c r="IH517" s="738"/>
      <c r="II517" s="738"/>
      <c r="IJ517" s="738"/>
      <c r="IK517" s="738"/>
      <c r="IL517" s="738"/>
      <c r="IM517" s="738"/>
      <c r="IN517" s="738"/>
      <c r="IO517" s="738"/>
      <c r="IP517" s="738"/>
      <c r="IQ517" s="738"/>
      <c r="IR517" s="738"/>
      <c r="IS517" s="738"/>
      <c r="IT517" s="738"/>
      <c r="IU517" s="738"/>
      <c r="IV517" s="738"/>
    </row>
    <row r="518" spans="238:256" ht="12.75">
      <c r="ID518" s="738"/>
      <c r="IE518" s="738"/>
      <c r="IF518" s="738"/>
      <c r="IG518" s="738"/>
      <c r="IH518" s="738"/>
      <c r="II518" s="738"/>
      <c r="IJ518" s="738"/>
      <c r="IK518" s="738"/>
      <c r="IL518" s="738"/>
      <c r="IM518" s="738"/>
      <c r="IN518" s="738"/>
      <c r="IO518" s="738"/>
      <c r="IP518" s="738"/>
      <c r="IQ518" s="738"/>
      <c r="IR518" s="738"/>
      <c r="IS518" s="738"/>
      <c r="IT518" s="738"/>
      <c r="IU518" s="738"/>
      <c r="IV518" s="738"/>
    </row>
    <row r="519" spans="238:256" ht="12.75">
      <c r="ID519" s="738"/>
      <c r="IE519" s="738"/>
      <c r="IF519" s="738"/>
      <c r="IG519" s="738"/>
      <c r="IH519" s="738"/>
      <c r="II519" s="738"/>
      <c r="IJ519" s="738"/>
      <c r="IK519" s="738"/>
      <c r="IL519" s="738"/>
      <c r="IM519" s="738"/>
      <c r="IN519" s="738"/>
      <c r="IO519" s="738"/>
      <c r="IP519" s="738"/>
      <c r="IQ519" s="738"/>
      <c r="IR519" s="738"/>
      <c r="IS519" s="738"/>
      <c r="IT519" s="738"/>
      <c r="IU519" s="738"/>
      <c r="IV519" s="738"/>
    </row>
    <row r="520" spans="238:256" ht="12.75">
      <c r="ID520" s="738"/>
      <c r="IE520" s="738"/>
      <c r="IF520" s="738"/>
      <c r="IG520" s="738"/>
      <c r="IH520" s="738"/>
      <c r="II520" s="738"/>
      <c r="IJ520" s="738"/>
      <c r="IK520" s="738"/>
      <c r="IL520" s="738"/>
      <c r="IM520" s="738"/>
      <c r="IN520" s="738"/>
      <c r="IO520" s="738"/>
      <c r="IP520" s="738"/>
      <c r="IQ520" s="738"/>
      <c r="IR520" s="738"/>
      <c r="IS520" s="738"/>
      <c r="IT520" s="738"/>
      <c r="IU520" s="738"/>
      <c r="IV520" s="738"/>
    </row>
    <row r="521" spans="238:256" ht="12.75">
      <c r="ID521" s="738"/>
      <c r="IE521" s="738"/>
      <c r="IF521" s="738"/>
      <c r="IG521" s="738"/>
      <c r="IH521" s="738"/>
      <c r="II521" s="738"/>
      <c r="IJ521" s="738"/>
      <c r="IK521" s="738"/>
      <c r="IL521" s="738"/>
      <c r="IM521" s="738"/>
      <c r="IN521" s="738"/>
      <c r="IO521" s="738"/>
      <c r="IP521" s="738"/>
      <c r="IQ521" s="738"/>
      <c r="IR521" s="738"/>
      <c r="IS521" s="738"/>
      <c r="IT521" s="738"/>
      <c r="IU521" s="738"/>
      <c r="IV521" s="738"/>
    </row>
    <row r="522" spans="238:256" ht="12.75">
      <c r="ID522" s="738"/>
      <c r="IE522" s="738"/>
      <c r="IF522" s="738"/>
      <c r="IG522" s="738"/>
      <c r="IH522" s="738"/>
      <c r="II522" s="738"/>
      <c r="IJ522" s="738"/>
      <c r="IK522" s="738"/>
      <c r="IL522" s="738"/>
      <c r="IM522" s="738"/>
      <c r="IN522" s="738"/>
      <c r="IO522" s="738"/>
      <c r="IP522" s="738"/>
      <c r="IQ522" s="738"/>
      <c r="IR522" s="738"/>
      <c r="IS522" s="738"/>
      <c r="IT522" s="738"/>
      <c r="IU522" s="738"/>
      <c r="IV522" s="738"/>
    </row>
    <row r="523" spans="238:256" ht="12.75">
      <c r="ID523" s="738"/>
      <c r="IE523" s="738"/>
      <c r="IF523" s="738"/>
      <c r="IG523" s="738"/>
      <c r="IH523" s="738"/>
      <c r="II523" s="738"/>
      <c r="IJ523" s="738"/>
      <c r="IK523" s="738"/>
      <c r="IL523" s="738"/>
      <c r="IM523" s="738"/>
      <c r="IN523" s="738"/>
      <c r="IO523" s="738"/>
      <c r="IP523" s="738"/>
      <c r="IQ523" s="738"/>
      <c r="IR523" s="738"/>
      <c r="IS523" s="738"/>
      <c r="IT523" s="738"/>
      <c r="IU523" s="738"/>
      <c r="IV523" s="738"/>
    </row>
    <row r="524" spans="238:256" ht="12.75">
      <c r="ID524" s="738"/>
      <c r="IE524" s="738"/>
      <c r="IF524" s="738"/>
      <c r="IG524" s="738"/>
      <c r="IH524" s="738"/>
      <c r="II524" s="738"/>
      <c r="IJ524" s="738"/>
      <c r="IK524" s="738"/>
      <c r="IL524" s="738"/>
      <c r="IM524" s="738"/>
      <c r="IN524" s="738"/>
      <c r="IO524" s="738"/>
      <c r="IP524" s="738"/>
      <c r="IQ524" s="738"/>
      <c r="IR524" s="738"/>
      <c r="IS524" s="738"/>
      <c r="IT524" s="738"/>
      <c r="IU524" s="738"/>
      <c r="IV524" s="738"/>
    </row>
    <row r="525" spans="238:256" ht="12.75">
      <c r="ID525" s="738"/>
      <c r="IE525" s="738"/>
      <c r="IF525" s="738"/>
      <c r="IG525" s="738"/>
      <c r="IH525" s="738"/>
      <c r="II525" s="738"/>
      <c r="IJ525" s="738"/>
      <c r="IK525" s="738"/>
      <c r="IL525" s="738"/>
      <c r="IM525" s="738"/>
      <c r="IN525" s="738"/>
      <c r="IO525" s="738"/>
      <c r="IP525" s="738"/>
      <c r="IQ525" s="738"/>
      <c r="IR525" s="738"/>
      <c r="IS525" s="738"/>
      <c r="IT525" s="738"/>
      <c r="IU525" s="738"/>
      <c r="IV525" s="738"/>
    </row>
    <row r="526" spans="238:256" ht="12.75">
      <c r="ID526" s="738"/>
      <c r="IE526" s="738"/>
      <c r="IF526" s="738"/>
      <c r="IG526" s="738"/>
      <c r="IH526" s="738"/>
      <c r="II526" s="738"/>
      <c r="IJ526" s="738"/>
      <c r="IK526" s="738"/>
      <c r="IL526" s="738"/>
      <c r="IM526" s="738"/>
      <c r="IN526" s="738"/>
      <c r="IO526" s="738"/>
      <c r="IP526" s="738"/>
      <c r="IQ526" s="738"/>
      <c r="IR526" s="738"/>
      <c r="IS526" s="738"/>
      <c r="IT526" s="738"/>
      <c r="IU526" s="738"/>
      <c r="IV526" s="738"/>
    </row>
    <row r="527" spans="238:256" ht="12.75">
      <c r="ID527" s="738"/>
      <c r="IE527" s="738"/>
      <c r="IF527" s="738"/>
      <c r="IG527" s="738"/>
      <c r="IH527" s="738"/>
      <c r="II527" s="738"/>
      <c r="IJ527" s="738"/>
      <c r="IK527" s="738"/>
      <c r="IL527" s="738"/>
      <c r="IM527" s="738"/>
      <c r="IN527" s="738"/>
      <c r="IO527" s="738"/>
      <c r="IP527" s="738"/>
      <c r="IQ527" s="738"/>
      <c r="IR527" s="738"/>
      <c r="IS527" s="738"/>
      <c r="IT527" s="738"/>
      <c r="IU527" s="738"/>
      <c r="IV527" s="738"/>
    </row>
    <row r="528" spans="238:256" ht="12.75">
      <c r="ID528" s="738"/>
      <c r="IE528" s="738"/>
      <c r="IF528" s="738"/>
      <c r="IG528" s="738"/>
      <c r="IH528" s="738"/>
      <c r="II528" s="738"/>
      <c r="IJ528" s="738"/>
      <c r="IK528" s="738"/>
      <c r="IL528" s="738"/>
      <c r="IM528" s="738"/>
      <c r="IN528" s="738"/>
      <c r="IO528" s="738"/>
      <c r="IP528" s="738"/>
      <c r="IQ528" s="738"/>
      <c r="IR528" s="738"/>
      <c r="IS528" s="738"/>
      <c r="IT528" s="738"/>
      <c r="IU528" s="738"/>
      <c r="IV528" s="738"/>
    </row>
    <row r="529" spans="238:256" ht="12.75">
      <c r="ID529" s="738"/>
      <c r="IE529" s="738"/>
      <c r="IF529" s="738"/>
      <c r="IG529" s="738"/>
      <c r="IH529" s="738"/>
      <c r="II529" s="738"/>
      <c r="IJ529" s="738"/>
      <c r="IK529" s="738"/>
      <c r="IL529" s="738"/>
      <c r="IM529" s="738"/>
      <c r="IN529" s="738"/>
      <c r="IO529" s="738"/>
      <c r="IP529" s="738"/>
      <c r="IQ529" s="738"/>
      <c r="IR529" s="738"/>
      <c r="IS529" s="738"/>
      <c r="IT529" s="738"/>
      <c r="IU529" s="738"/>
      <c r="IV529" s="738"/>
    </row>
    <row r="530" spans="238:256" ht="12.75">
      <c r="ID530" s="738"/>
      <c r="IE530" s="738"/>
      <c r="IF530" s="738"/>
      <c r="IG530" s="738"/>
      <c r="IH530" s="738"/>
      <c r="II530" s="738"/>
      <c r="IJ530" s="738"/>
      <c r="IK530" s="738"/>
      <c r="IL530" s="738"/>
      <c r="IM530" s="738"/>
      <c r="IN530" s="738"/>
      <c r="IO530" s="738"/>
      <c r="IP530" s="738"/>
      <c r="IQ530" s="738"/>
      <c r="IR530" s="738"/>
      <c r="IS530" s="738"/>
      <c r="IT530" s="738"/>
      <c r="IU530" s="738"/>
      <c r="IV530" s="738"/>
    </row>
    <row r="531" spans="238:256" ht="12.75">
      <c r="ID531" s="738"/>
      <c r="IE531" s="738"/>
      <c r="IF531" s="738"/>
      <c r="IG531" s="738"/>
      <c r="IH531" s="738"/>
      <c r="II531" s="738"/>
      <c r="IJ531" s="738"/>
      <c r="IK531" s="738"/>
      <c r="IL531" s="738"/>
      <c r="IM531" s="738"/>
      <c r="IN531" s="738"/>
      <c r="IO531" s="738"/>
      <c r="IP531" s="738"/>
      <c r="IQ531" s="738"/>
      <c r="IR531" s="738"/>
      <c r="IS531" s="738"/>
      <c r="IT531" s="738"/>
      <c r="IU531" s="738"/>
      <c r="IV531" s="738"/>
    </row>
    <row r="532" spans="238:256" ht="12.75">
      <c r="ID532" s="738"/>
      <c r="IE532" s="738"/>
      <c r="IF532" s="738"/>
      <c r="IG532" s="738"/>
      <c r="IH532" s="738"/>
      <c r="II532" s="738"/>
      <c r="IJ532" s="738"/>
      <c r="IK532" s="738"/>
      <c r="IL532" s="738"/>
      <c r="IM532" s="738"/>
      <c r="IN532" s="738"/>
      <c r="IO532" s="738"/>
      <c r="IP532" s="738"/>
      <c r="IQ532" s="738"/>
      <c r="IR532" s="738"/>
      <c r="IS532" s="738"/>
      <c r="IT532" s="738"/>
      <c r="IU532" s="738"/>
      <c r="IV532" s="738"/>
    </row>
    <row r="533" spans="238:256" ht="12.75">
      <c r="ID533" s="738"/>
      <c r="IE533" s="738"/>
      <c r="IF533" s="738"/>
      <c r="IG533" s="738"/>
      <c r="IH533" s="738"/>
      <c r="II533" s="738"/>
      <c r="IJ533" s="738"/>
      <c r="IK533" s="738"/>
      <c r="IL533" s="738"/>
      <c r="IM533" s="738"/>
      <c r="IN533" s="738"/>
      <c r="IO533" s="738"/>
      <c r="IP533" s="738"/>
      <c r="IQ533" s="738"/>
      <c r="IR533" s="738"/>
      <c r="IS533" s="738"/>
      <c r="IT533" s="738"/>
      <c r="IU533" s="738"/>
      <c r="IV533" s="738"/>
    </row>
    <row r="534" spans="238:256" ht="12.75">
      <c r="ID534" s="738"/>
      <c r="IE534" s="738"/>
      <c r="IF534" s="738"/>
      <c r="IG534" s="738"/>
      <c r="IH534" s="738"/>
      <c r="II534" s="738"/>
      <c r="IJ534" s="738"/>
      <c r="IK534" s="738"/>
      <c r="IL534" s="738"/>
      <c r="IM534" s="738"/>
      <c r="IN534" s="738"/>
      <c r="IO534" s="738"/>
      <c r="IP534" s="738"/>
      <c r="IQ534" s="738"/>
      <c r="IR534" s="738"/>
      <c r="IS534" s="738"/>
      <c r="IT534" s="738"/>
      <c r="IU534" s="738"/>
      <c r="IV534" s="738"/>
    </row>
    <row r="535" spans="238:256" ht="12.75">
      <c r="ID535" s="738"/>
      <c r="IE535" s="738"/>
      <c r="IF535" s="738"/>
      <c r="IG535" s="738"/>
      <c r="IH535" s="738"/>
      <c r="II535" s="738"/>
      <c r="IJ535" s="738"/>
      <c r="IK535" s="738"/>
      <c r="IL535" s="738"/>
      <c r="IM535" s="738"/>
      <c r="IN535" s="738"/>
      <c r="IO535" s="738"/>
      <c r="IP535" s="738"/>
      <c r="IQ535" s="738"/>
      <c r="IR535" s="738"/>
      <c r="IS535" s="738"/>
      <c r="IT535" s="738"/>
      <c r="IU535" s="738"/>
      <c r="IV535" s="738"/>
    </row>
    <row r="536" spans="238:256" ht="12.75">
      <c r="ID536" s="738"/>
      <c r="IE536" s="738"/>
      <c r="IF536" s="738"/>
      <c r="IG536" s="738"/>
      <c r="IH536" s="738"/>
      <c r="II536" s="738"/>
      <c r="IJ536" s="738"/>
      <c r="IK536" s="738"/>
      <c r="IL536" s="738"/>
      <c r="IM536" s="738"/>
      <c r="IN536" s="738"/>
      <c r="IO536" s="738"/>
      <c r="IP536" s="738"/>
      <c r="IQ536" s="738"/>
      <c r="IR536" s="738"/>
      <c r="IS536" s="738"/>
      <c r="IT536" s="738"/>
      <c r="IU536" s="738"/>
      <c r="IV536" s="738"/>
    </row>
    <row r="537" spans="238:256" ht="12.75">
      <c r="ID537" s="738"/>
      <c r="IE537" s="738"/>
      <c r="IF537" s="738"/>
      <c r="IG537" s="738"/>
      <c r="IH537" s="738"/>
      <c r="II537" s="738"/>
      <c r="IJ537" s="738"/>
      <c r="IK537" s="738"/>
      <c r="IL537" s="738"/>
      <c r="IM537" s="738"/>
      <c r="IN537" s="738"/>
      <c r="IO537" s="738"/>
      <c r="IP537" s="738"/>
      <c r="IQ537" s="738"/>
      <c r="IR537" s="738"/>
      <c r="IS537" s="738"/>
      <c r="IT537" s="738"/>
      <c r="IU537" s="738"/>
      <c r="IV537" s="738"/>
    </row>
    <row r="538" spans="238:256" ht="12.75">
      <c r="ID538" s="738"/>
      <c r="IE538" s="738"/>
      <c r="IF538" s="738"/>
      <c r="IG538" s="738"/>
      <c r="IH538" s="738"/>
      <c r="II538" s="738"/>
      <c r="IJ538" s="738"/>
      <c r="IK538" s="738"/>
      <c r="IL538" s="738"/>
      <c r="IM538" s="738"/>
      <c r="IN538" s="738"/>
      <c r="IO538" s="738"/>
      <c r="IP538" s="738"/>
      <c r="IQ538" s="738"/>
      <c r="IR538" s="738"/>
      <c r="IS538" s="738"/>
      <c r="IT538" s="738"/>
      <c r="IU538" s="738"/>
      <c r="IV538" s="738"/>
    </row>
    <row r="539" spans="238:256" ht="12.75">
      <c r="ID539" s="738"/>
      <c r="IE539" s="738"/>
      <c r="IF539" s="738"/>
      <c r="IG539" s="738"/>
      <c r="IH539" s="738"/>
      <c r="II539" s="738"/>
      <c r="IJ539" s="738"/>
      <c r="IK539" s="738"/>
      <c r="IL539" s="738"/>
      <c r="IM539" s="738"/>
      <c r="IN539" s="738"/>
      <c r="IO539" s="738"/>
      <c r="IP539" s="738"/>
      <c r="IQ539" s="738"/>
      <c r="IR539" s="738"/>
      <c r="IS539" s="738"/>
      <c r="IT539" s="738"/>
      <c r="IU539" s="738"/>
      <c r="IV539" s="738"/>
    </row>
    <row r="540" spans="238:256" ht="12.75">
      <c r="ID540" s="738"/>
      <c r="IE540" s="738"/>
      <c r="IF540" s="738"/>
      <c r="IG540" s="738"/>
      <c r="IH540" s="738"/>
      <c r="II540" s="738"/>
      <c r="IJ540" s="738"/>
      <c r="IK540" s="738"/>
      <c r="IL540" s="738"/>
      <c r="IM540" s="738"/>
      <c r="IN540" s="738"/>
      <c r="IO540" s="738"/>
      <c r="IP540" s="738"/>
      <c r="IQ540" s="738"/>
      <c r="IR540" s="738"/>
      <c r="IS540" s="738"/>
      <c r="IT540" s="738"/>
      <c r="IU540" s="738"/>
      <c r="IV540" s="738"/>
    </row>
    <row r="541" spans="238:256" ht="12.75">
      <c r="ID541" s="738"/>
      <c r="IE541" s="738"/>
      <c r="IF541" s="738"/>
      <c r="IG541" s="738"/>
      <c r="IH541" s="738"/>
      <c r="II541" s="738"/>
      <c r="IJ541" s="738"/>
      <c r="IK541" s="738"/>
      <c r="IL541" s="738"/>
      <c r="IM541" s="738"/>
      <c r="IN541" s="738"/>
      <c r="IO541" s="738"/>
      <c r="IP541" s="738"/>
      <c r="IQ541" s="738"/>
      <c r="IR541" s="738"/>
      <c r="IS541" s="738"/>
      <c r="IT541" s="738"/>
      <c r="IU541" s="738"/>
      <c r="IV541" s="738"/>
    </row>
    <row r="542" spans="238:256" ht="12.75">
      <c r="ID542" s="738"/>
      <c r="IE542" s="738"/>
      <c r="IF542" s="738"/>
      <c r="IG542" s="738"/>
      <c r="IH542" s="738"/>
      <c r="II542" s="738"/>
      <c r="IJ542" s="738"/>
      <c r="IK542" s="738"/>
      <c r="IL542" s="738"/>
      <c r="IM542" s="738"/>
      <c r="IN542" s="738"/>
      <c r="IO542" s="738"/>
      <c r="IP542" s="738"/>
      <c r="IQ542" s="738"/>
      <c r="IR542" s="738"/>
      <c r="IS542" s="738"/>
      <c r="IT542" s="738"/>
      <c r="IU542" s="738"/>
      <c r="IV542" s="738"/>
    </row>
    <row r="543" spans="238:256" ht="12.75">
      <c r="ID543" s="738"/>
      <c r="IE543" s="738"/>
      <c r="IF543" s="738"/>
      <c r="IG543" s="738"/>
      <c r="IH543" s="738"/>
      <c r="II543" s="738"/>
      <c r="IJ543" s="738"/>
      <c r="IK543" s="738"/>
      <c r="IL543" s="738"/>
      <c r="IM543" s="738"/>
      <c r="IN543" s="738"/>
      <c r="IO543" s="738"/>
      <c r="IP543" s="738"/>
      <c r="IQ543" s="738"/>
      <c r="IR543" s="738"/>
      <c r="IS543" s="738"/>
      <c r="IT543" s="738"/>
      <c r="IU543" s="738"/>
      <c r="IV543" s="738"/>
    </row>
    <row r="544" spans="238:256" ht="12.75">
      <c r="ID544" s="738"/>
      <c r="IE544" s="738"/>
      <c r="IF544" s="738"/>
      <c r="IG544" s="738"/>
      <c r="IH544" s="738"/>
      <c r="II544" s="738"/>
      <c r="IJ544" s="738"/>
      <c r="IK544" s="738"/>
      <c r="IL544" s="738"/>
      <c r="IM544" s="738"/>
      <c r="IN544" s="738"/>
      <c r="IO544" s="738"/>
      <c r="IP544" s="738"/>
      <c r="IQ544" s="738"/>
      <c r="IR544" s="738"/>
      <c r="IS544" s="738"/>
      <c r="IT544" s="738"/>
      <c r="IU544" s="738"/>
      <c r="IV544" s="738"/>
    </row>
    <row r="545" spans="238:256" ht="12.75">
      <c r="ID545" s="738"/>
      <c r="IE545" s="738"/>
      <c r="IF545" s="738"/>
      <c r="IG545" s="738"/>
      <c r="IH545" s="738"/>
      <c r="II545" s="738"/>
      <c r="IJ545" s="738"/>
      <c r="IK545" s="738"/>
      <c r="IL545" s="738"/>
      <c r="IM545" s="738"/>
      <c r="IN545" s="738"/>
      <c r="IO545" s="738"/>
      <c r="IP545" s="738"/>
      <c r="IQ545" s="738"/>
      <c r="IR545" s="738"/>
      <c r="IS545" s="738"/>
      <c r="IT545" s="738"/>
      <c r="IU545" s="738"/>
      <c r="IV545" s="738"/>
    </row>
    <row r="546" spans="238:256" ht="12.75">
      <c r="ID546" s="738"/>
      <c r="IE546" s="738"/>
      <c r="IF546" s="738"/>
      <c r="IG546" s="738"/>
      <c r="IH546" s="738"/>
      <c r="II546" s="738"/>
      <c r="IJ546" s="738"/>
      <c r="IK546" s="738"/>
      <c r="IL546" s="738"/>
      <c r="IM546" s="738"/>
      <c r="IN546" s="738"/>
      <c r="IO546" s="738"/>
      <c r="IP546" s="738"/>
      <c r="IQ546" s="738"/>
      <c r="IR546" s="738"/>
      <c r="IS546" s="738"/>
      <c r="IT546" s="738"/>
      <c r="IU546" s="738"/>
      <c r="IV546" s="738"/>
    </row>
    <row r="547" spans="238:256" ht="12.75">
      <c r="ID547" s="738"/>
      <c r="IE547" s="738"/>
      <c r="IF547" s="738"/>
      <c r="IG547" s="738"/>
      <c r="IH547" s="738"/>
      <c r="II547" s="738"/>
      <c r="IJ547" s="738"/>
      <c r="IK547" s="738"/>
      <c r="IL547" s="738"/>
      <c r="IM547" s="738"/>
      <c r="IN547" s="738"/>
      <c r="IO547" s="738"/>
      <c r="IP547" s="738"/>
      <c r="IQ547" s="738"/>
      <c r="IR547" s="738"/>
      <c r="IS547" s="738"/>
      <c r="IT547" s="738"/>
      <c r="IU547" s="738"/>
      <c r="IV547" s="738"/>
    </row>
    <row r="548" spans="238:256" ht="12.75">
      <c r="ID548" s="738"/>
      <c r="IE548" s="738"/>
      <c r="IF548" s="738"/>
      <c r="IG548" s="738"/>
      <c r="IH548" s="738"/>
      <c r="II548" s="738"/>
      <c r="IJ548" s="738"/>
      <c r="IK548" s="738"/>
      <c r="IL548" s="738"/>
      <c r="IM548" s="738"/>
      <c r="IN548" s="738"/>
      <c r="IO548" s="738"/>
      <c r="IP548" s="738"/>
      <c r="IQ548" s="738"/>
      <c r="IR548" s="738"/>
      <c r="IS548" s="738"/>
      <c r="IT548" s="738"/>
      <c r="IU548" s="738"/>
      <c r="IV548" s="738"/>
    </row>
    <row r="549" spans="238:256" ht="12.75">
      <c r="ID549" s="738"/>
      <c r="IE549" s="738"/>
      <c r="IF549" s="738"/>
      <c r="IG549" s="738"/>
      <c r="IH549" s="738"/>
      <c r="II549" s="738"/>
      <c r="IJ549" s="738"/>
      <c r="IK549" s="738"/>
      <c r="IL549" s="738"/>
      <c r="IM549" s="738"/>
      <c r="IN549" s="738"/>
      <c r="IO549" s="738"/>
      <c r="IP549" s="738"/>
      <c r="IQ549" s="738"/>
      <c r="IR549" s="738"/>
      <c r="IS549" s="738"/>
      <c r="IT549" s="738"/>
      <c r="IU549" s="738"/>
      <c r="IV549" s="738"/>
    </row>
    <row r="550" spans="238:256" ht="12.75">
      <c r="ID550" s="738"/>
      <c r="IE550" s="738"/>
      <c r="IF550" s="738"/>
      <c r="IG550" s="738"/>
      <c r="IH550" s="738"/>
      <c r="II550" s="738"/>
      <c r="IJ550" s="738"/>
      <c r="IK550" s="738"/>
      <c r="IL550" s="738"/>
      <c r="IM550" s="738"/>
      <c r="IN550" s="738"/>
      <c r="IO550" s="738"/>
      <c r="IP550" s="738"/>
      <c r="IQ550" s="738"/>
      <c r="IR550" s="738"/>
      <c r="IS550" s="738"/>
      <c r="IT550" s="738"/>
      <c r="IU550" s="738"/>
      <c r="IV550" s="738"/>
    </row>
    <row r="551" spans="238:256" ht="12.75">
      <c r="ID551" s="738"/>
      <c r="IE551" s="738"/>
      <c r="IF551" s="738"/>
      <c r="IG551" s="738"/>
      <c r="IH551" s="738"/>
      <c r="II551" s="738"/>
      <c r="IJ551" s="738"/>
      <c r="IK551" s="738"/>
      <c r="IL551" s="738"/>
      <c r="IM551" s="738"/>
      <c r="IN551" s="738"/>
      <c r="IO551" s="738"/>
      <c r="IP551" s="738"/>
      <c r="IQ551" s="738"/>
      <c r="IR551" s="738"/>
      <c r="IS551" s="738"/>
      <c r="IT551" s="738"/>
      <c r="IU551" s="738"/>
      <c r="IV551" s="738"/>
    </row>
    <row r="552" spans="238:256" ht="12.75">
      <c r="ID552" s="738"/>
      <c r="IE552" s="738"/>
      <c r="IF552" s="738"/>
      <c r="IG552" s="738"/>
      <c r="IH552" s="738"/>
      <c r="II552" s="738"/>
      <c r="IJ552" s="738"/>
      <c r="IK552" s="738"/>
      <c r="IL552" s="738"/>
      <c r="IM552" s="738"/>
      <c r="IN552" s="738"/>
      <c r="IO552" s="738"/>
      <c r="IP552" s="738"/>
      <c r="IQ552" s="738"/>
      <c r="IR552" s="738"/>
      <c r="IS552" s="738"/>
      <c r="IT552" s="738"/>
      <c r="IU552" s="738"/>
      <c r="IV552" s="738"/>
    </row>
    <row r="553" spans="238:256" ht="12.75">
      <c r="ID553" s="738"/>
      <c r="IE553" s="738"/>
      <c r="IF553" s="738"/>
      <c r="IG553" s="738"/>
      <c r="IH553" s="738"/>
      <c r="II553" s="738"/>
      <c r="IJ553" s="738"/>
      <c r="IK553" s="738"/>
      <c r="IL553" s="738"/>
      <c r="IM553" s="738"/>
      <c r="IN553" s="738"/>
      <c r="IO553" s="738"/>
      <c r="IP553" s="738"/>
      <c r="IQ553" s="738"/>
      <c r="IR553" s="738"/>
      <c r="IS553" s="738"/>
      <c r="IT553" s="738"/>
      <c r="IU553" s="738"/>
      <c r="IV553" s="738"/>
    </row>
    <row r="554" spans="238:256" ht="12.75">
      <c r="ID554" s="738"/>
      <c r="IE554" s="738"/>
      <c r="IF554" s="738"/>
      <c r="IG554" s="738"/>
      <c r="IH554" s="738"/>
      <c r="II554" s="738"/>
      <c r="IJ554" s="738"/>
      <c r="IK554" s="738"/>
      <c r="IL554" s="738"/>
      <c r="IM554" s="738"/>
      <c r="IN554" s="738"/>
      <c r="IO554" s="738"/>
      <c r="IP554" s="738"/>
      <c r="IQ554" s="738"/>
      <c r="IR554" s="738"/>
      <c r="IS554" s="738"/>
      <c r="IT554" s="738"/>
      <c r="IU554" s="738"/>
      <c r="IV554" s="738"/>
    </row>
    <row r="555" spans="238:256" ht="12.75">
      <c r="ID555" s="738"/>
      <c r="IE555" s="738"/>
      <c r="IF555" s="738"/>
      <c r="IG555" s="738"/>
      <c r="IH555" s="738"/>
      <c r="II555" s="738"/>
      <c r="IJ555" s="738"/>
      <c r="IK555" s="738"/>
      <c r="IL555" s="738"/>
      <c r="IM555" s="738"/>
      <c r="IN555" s="738"/>
      <c r="IO555" s="738"/>
      <c r="IP555" s="738"/>
      <c r="IQ555" s="738"/>
      <c r="IR555" s="738"/>
      <c r="IS555" s="738"/>
      <c r="IT555" s="738"/>
      <c r="IU555" s="738"/>
      <c r="IV555" s="738"/>
    </row>
    <row r="556" spans="238:256" ht="12.75">
      <c r="ID556" s="738"/>
      <c r="IE556" s="738"/>
      <c r="IF556" s="738"/>
      <c r="IG556" s="738"/>
      <c r="IH556" s="738"/>
      <c r="II556" s="738"/>
      <c r="IJ556" s="738"/>
      <c r="IK556" s="738"/>
      <c r="IL556" s="738"/>
      <c r="IM556" s="738"/>
      <c r="IN556" s="738"/>
      <c r="IO556" s="738"/>
      <c r="IP556" s="738"/>
      <c r="IQ556" s="738"/>
      <c r="IR556" s="738"/>
      <c r="IS556" s="738"/>
      <c r="IT556" s="738"/>
      <c r="IU556" s="738"/>
      <c r="IV556" s="738"/>
    </row>
    <row r="557" spans="238:256" ht="12.75">
      <c r="ID557" s="738"/>
      <c r="IE557" s="738"/>
      <c r="IF557" s="738"/>
      <c r="IG557" s="738"/>
      <c r="IH557" s="738"/>
      <c r="II557" s="738"/>
      <c r="IJ557" s="738"/>
      <c r="IK557" s="738"/>
      <c r="IL557" s="738"/>
      <c r="IM557" s="738"/>
      <c r="IN557" s="738"/>
      <c r="IO557" s="738"/>
      <c r="IP557" s="738"/>
      <c r="IQ557" s="738"/>
      <c r="IR557" s="738"/>
      <c r="IS557" s="738"/>
      <c r="IT557" s="738"/>
      <c r="IU557" s="738"/>
      <c r="IV557" s="738"/>
    </row>
    <row r="558" spans="238:256" ht="12.75">
      <c r="ID558" s="738"/>
      <c r="IE558" s="738"/>
      <c r="IF558" s="738"/>
      <c r="IG558" s="738"/>
      <c r="IH558" s="738"/>
      <c r="II558" s="738"/>
      <c r="IJ558" s="738"/>
      <c r="IK558" s="738"/>
      <c r="IL558" s="738"/>
      <c r="IM558" s="738"/>
      <c r="IN558" s="738"/>
      <c r="IO558" s="738"/>
      <c r="IP558" s="738"/>
      <c r="IQ558" s="738"/>
      <c r="IR558" s="738"/>
      <c r="IS558" s="738"/>
      <c r="IT558" s="738"/>
      <c r="IU558" s="738"/>
      <c r="IV558" s="738"/>
    </row>
    <row r="559" spans="238:256" ht="12.75">
      <c r="ID559" s="738"/>
      <c r="IE559" s="738"/>
      <c r="IF559" s="738"/>
      <c r="IG559" s="738"/>
      <c r="IH559" s="738"/>
      <c r="II559" s="738"/>
      <c r="IJ559" s="738"/>
      <c r="IK559" s="738"/>
      <c r="IL559" s="738"/>
      <c r="IM559" s="738"/>
      <c r="IN559" s="738"/>
      <c r="IO559" s="738"/>
      <c r="IP559" s="738"/>
      <c r="IQ559" s="738"/>
      <c r="IR559" s="738"/>
      <c r="IS559" s="738"/>
      <c r="IT559" s="738"/>
      <c r="IU559" s="738"/>
      <c r="IV559" s="738"/>
    </row>
    <row r="560" spans="238:256" ht="12.75">
      <c r="ID560" s="738"/>
      <c r="IE560" s="738"/>
      <c r="IF560" s="738"/>
      <c r="IG560" s="738"/>
      <c r="IH560" s="738"/>
      <c r="II560" s="738"/>
      <c r="IJ560" s="738"/>
      <c r="IK560" s="738"/>
      <c r="IL560" s="738"/>
      <c r="IM560" s="738"/>
      <c r="IN560" s="738"/>
      <c r="IO560" s="738"/>
      <c r="IP560" s="738"/>
      <c r="IQ560" s="738"/>
      <c r="IR560" s="738"/>
      <c r="IS560" s="738"/>
      <c r="IT560" s="738"/>
      <c r="IU560" s="738"/>
      <c r="IV560" s="738"/>
    </row>
    <row r="561" spans="238:256" ht="12.75">
      <c r="ID561" s="738"/>
      <c r="IE561" s="738"/>
      <c r="IF561" s="738"/>
      <c r="IG561" s="738"/>
      <c r="IH561" s="738"/>
      <c r="II561" s="738"/>
      <c r="IJ561" s="738"/>
      <c r="IK561" s="738"/>
      <c r="IL561" s="738"/>
      <c r="IM561" s="738"/>
      <c r="IN561" s="738"/>
      <c r="IO561" s="738"/>
      <c r="IP561" s="738"/>
      <c r="IQ561" s="738"/>
      <c r="IR561" s="738"/>
      <c r="IS561" s="738"/>
      <c r="IT561" s="738"/>
      <c r="IU561" s="738"/>
      <c r="IV561" s="738"/>
    </row>
    <row r="562" spans="238:256" ht="12.75">
      <c r="ID562" s="738"/>
      <c r="IE562" s="738"/>
      <c r="IF562" s="738"/>
      <c r="IG562" s="738"/>
      <c r="IH562" s="738"/>
      <c r="II562" s="738"/>
      <c r="IJ562" s="738"/>
      <c r="IK562" s="738"/>
      <c r="IL562" s="738"/>
      <c r="IM562" s="738"/>
      <c r="IN562" s="738"/>
      <c r="IO562" s="738"/>
      <c r="IP562" s="738"/>
      <c r="IQ562" s="738"/>
      <c r="IR562" s="738"/>
      <c r="IS562" s="738"/>
      <c r="IT562" s="738"/>
      <c r="IU562" s="738"/>
      <c r="IV562" s="738"/>
    </row>
    <row r="563" spans="238:256" ht="12.75">
      <c r="ID563" s="738"/>
      <c r="IE563" s="738"/>
      <c r="IF563" s="738"/>
      <c r="IG563" s="738"/>
      <c r="IH563" s="738"/>
      <c r="II563" s="738"/>
      <c r="IJ563" s="738"/>
      <c r="IK563" s="738"/>
      <c r="IL563" s="738"/>
      <c r="IM563" s="738"/>
      <c r="IN563" s="738"/>
      <c r="IO563" s="738"/>
      <c r="IP563" s="738"/>
      <c r="IQ563" s="738"/>
      <c r="IR563" s="738"/>
      <c r="IS563" s="738"/>
      <c r="IT563" s="738"/>
      <c r="IU563" s="738"/>
      <c r="IV563" s="738"/>
    </row>
    <row r="564" spans="238:256" ht="12.75">
      <c r="ID564" s="738"/>
      <c r="IE564" s="738"/>
      <c r="IF564" s="738"/>
      <c r="IG564" s="738"/>
      <c r="IH564" s="738"/>
      <c r="II564" s="738"/>
      <c r="IJ564" s="738"/>
      <c r="IK564" s="738"/>
      <c r="IL564" s="738"/>
      <c r="IM564" s="738"/>
      <c r="IN564" s="738"/>
      <c r="IO564" s="738"/>
      <c r="IP564" s="738"/>
      <c r="IQ564" s="738"/>
      <c r="IR564" s="738"/>
      <c r="IS564" s="738"/>
      <c r="IT564" s="738"/>
      <c r="IU564" s="738"/>
      <c r="IV564" s="738"/>
    </row>
    <row r="565" spans="238:256" ht="12.75">
      <c r="ID565" s="738"/>
      <c r="IE565" s="738"/>
      <c r="IF565" s="738"/>
      <c r="IG565" s="738"/>
      <c r="IH565" s="738"/>
      <c r="II565" s="738"/>
      <c r="IJ565" s="738"/>
      <c r="IK565" s="738"/>
      <c r="IL565" s="738"/>
      <c r="IM565" s="738"/>
      <c r="IN565" s="738"/>
      <c r="IO565" s="738"/>
      <c r="IP565" s="738"/>
      <c r="IQ565" s="738"/>
      <c r="IR565" s="738"/>
      <c r="IS565" s="738"/>
      <c r="IT565" s="738"/>
      <c r="IU565" s="738"/>
      <c r="IV565" s="738"/>
    </row>
    <row r="566" spans="238:256" ht="12.75">
      <c r="ID566" s="738"/>
      <c r="IE566" s="738"/>
      <c r="IF566" s="738"/>
      <c r="IG566" s="738"/>
      <c r="IH566" s="738"/>
      <c r="II566" s="738"/>
      <c r="IJ566" s="738"/>
      <c r="IK566" s="738"/>
      <c r="IL566" s="738"/>
      <c r="IM566" s="738"/>
      <c r="IN566" s="738"/>
      <c r="IO566" s="738"/>
      <c r="IP566" s="738"/>
      <c r="IQ566" s="738"/>
      <c r="IR566" s="738"/>
      <c r="IS566" s="738"/>
      <c r="IT566" s="738"/>
      <c r="IU566" s="738"/>
      <c r="IV566" s="738"/>
    </row>
    <row r="567" spans="238:256" ht="12.75">
      <c r="ID567" s="738"/>
      <c r="IE567" s="738"/>
      <c r="IF567" s="738"/>
      <c r="IG567" s="738"/>
      <c r="IH567" s="738"/>
      <c r="II567" s="738"/>
      <c r="IJ567" s="738"/>
      <c r="IK567" s="738"/>
      <c r="IL567" s="738"/>
      <c r="IM567" s="738"/>
      <c r="IN567" s="738"/>
      <c r="IO567" s="738"/>
      <c r="IP567" s="738"/>
      <c r="IQ567" s="738"/>
      <c r="IR567" s="738"/>
      <c r="IS567" s="738"/>
      <c r="IT567" s="738"/>
      <c r="IU567" s="738"/>
      <c r="IV567" s="738"/>
    </row>
    <row r="568" spans="238:256" ht="12.75">
      <c r="ID568" s="738"/>
      <c r="IE568" s="738"/>
      <c r="IF568" s="738"/>
      <c r="IG568" s="738"/>
      <c r="IH568" s="738"/>
      <c r="II568" s="738"/>
      <c r="IJ568" s="738"/>
      <c r="IK568" s="738"/>
      <c r="IL568" s="738"/>
      <c r="IM568" s="738"/>
      <c r="IN568" s="738"/>
      <c r="IO568" s="738"/>
      <c r="IP568" s="738"/>
      <c r="IQ568" s="738"/>
      <c r="IR568" s="738"/>
      <c r="IS568" s="738"/>
      <c r="IT568" s="738"/>
      <c r="IU568" s="738"/>
      <c r="IV568" s="738"/>
    </row>
    <row r="569" spans="238:256" ht="12.75">
      <c r="ID569" s="738"/>
      <c r="IE569" s="738"/>
      <c r="IF569" s="738"/>
      <c r="IG569" s="738"/>
      <c r="IH569" s="738"/>
      <c r="II569" s="738"/>
      <c r="IJ569" s="738"/>
      <c r="IK569" s="738"/>
      <c r="IL569" s="738"/>
      <c r="IM569" s="738"/>
      <c r="IN569" s="738"/>
      <c r="IO569" s="738"/>
      <c r="IP569" s="738"/>
      <c r="IQ569" s="738"/>
      <c r="IR569" s="738"/>
      <c r="IS569" s="738"/>
      <c r="IT569" s="738"/>
      <c r="IU569" s="738"/>
      <c r="IV569" s="738"/>
    </row>
    <row r="570" spans="238:256" ht="12.75">
      <c r="ID570" s="738"/>
      <c r="IE570" s="738"/>
      <c r="IF570" s="738"/>
      <c r="IG570" s="738"/>
      <c r="IH570" s="738"/>
      <c r="II570" s="738"/>
      <c r="IJ570" s="738"/>
      <c r="IK570" s="738"/>
      <c r="IL570" s="738"/>
      <c r="IM570" s="738"/>
      <c r="IN570" s="738"/>
      <c r="IO570" s="738"/>
      <c r="IP570" s="738"/>
      <c r="IQ570" s="738"/>
      <c r="IR570" s="738"/>
      <c r="IS570" s="738"/>
      <c r="IT570" s="738"/>
      <c r="IU570" s="738"/>
      <c r="IV570" s="738"/>
    </row>
    <row r="571" spans="238:256" ht="12.75">
      <c r="ID571" s="738"/>
      <c r="IE571" s="738"/>
      <c r="IF571" s="738"/>
      <c r="IG571" s="738"/>
      <c r="IH571" s="738"/>
      <c r="II571" s="738"/>
      <c r="IJ571" s="738"/>
      <c r="IK571" s="738"/>
      <c r="IL571" s="738"/>
      <c r="IM571" s="738"/>
      <c r="IN571" s="738"/>
      <c r="IO571" s="738"/>
      <c r="IP571" s="738"/>
      <c r="IQ571" s="738"/>
      <c r="IR571" s="738"/>
      <c r="IS571" s="738"/>
      <c r="IT571" s="738"/>
      <c r="IU571" s="738"/>
      <c r="IV571" s="738"/>
    </row>
    <row r="572" spans="238:256" ht="12.75">
      <c r="ID572" s="738"/>
      <c r="IE572" s="738"/>
      <c r="IF572" s="738"/>
      <c r="IG572" s="738"/>
      <c r="IH572" s="738"/>
      <c r="II572" s="738"/>
      <c r="IJ572" s="738"/>
      <c r="IK572" s="738"/>
      <c r="IL572" s="738"/>
      <c r="IM572" s="738"/>
      <c r="IN572" s="738"/>
      <c r="IO572" s="738"/>
      <c r="IP572" s="738"/>
      <c r="IQ572" s="738"/>
      <c r="IR572" s="738"/>
      <c r="IS572" s="738"/>
      <c r="IT572" s="738"/>
      <c r="IU572" s="738"/>
      <c r="IV572" s="738"/>
    </row>
    <row r="573" spans="238:256" ht="12.75">
      <c r="ID573" s="738"/>
      <c r="IE573" s="738"/>
      <c r="IF573" s="738"/>
      <c r="IG573" s="738"/>
      <c r="IH573" s="738"/>
      <c r="II573" s="738"/>
      <c r="IJ573" s="738"/>
      <c r="IK573" s="738"/>
      <c r="IL573" s="738"/>
      <c r="IM573" s="738"/>
      <c r="IN573" s="738"/>
      <c r="IO573" s="738"/>
      <c r="IP573" s="738"/>
      <c r="IQ573" s="738"/>
      <c r="IR573" s="738"/>
      <c r="IS573" s="738"/>
      <c r="IT573" s="738"/>
      <c r="IU573" s="738"/>
      <c r="IV573" s="738"/>
    </row>
    <row r="574" spans="238:256" ht="12.75">
      <c r="ID574" s="738"/>
      <c r="IE574" s="738"/>
      <c r="IF574" s="738"/>
      <c r="IG574" s="738"/>
      <c r="IH574" s="738"/>
      <c r="II574" s="738"/>
      <c r="IJ574" s="738"/>
      <c r="IK574" s="738"/>
      <c r="IL574" s="738"/>
      <c r="IM574" s="738"/>
      <c r="IN574" s="738"/>
      <c r="IO574" s="738"/>
      <c r="IP574" s="738"/>
      <c r="IQ574" s="738"/>
      <c r="IR574" s="738"/>
      <c r="IS574" s="738"/>
      <c r="IT574" s="738"/>
      <c r="IU574" s="738"/>
      <c r="IV574" s="738"/>
    </row>
    <row r="575" spans="238:256" ht="12.75">
      <c r="ID575" s="738"/>
      <c r="IE575" s="738"/>
      <c r="IF575" s="738"/>
      <c r="IG575" s="738"/>
      <c r="IH575" s="738"/>
      <c r="II575" s="738"/>
      <c r="IJ575" s="738"/>
      <c r="IK575" s="738"/>
      <c r="IL575" s="738"/>
      <c r="IM575" s="738"/>
      <c r="IN575" s="738"/>
      <c r="IO575" s="738"/>
      <c r="IP575" s="738"/>
      <c r="IQ575" s="738"/>
      <c r="IR575" s="738"/>
      <c r="IS575" s="738"/>
      <c r="IT575" s="738"/>
      <c r="IU575" s="738"/>
      <c r="IV575" s="738"/>
    </row>
    <row r="576" spans="238:256" ht="12.75">
      <c r="ID576" s="738"/>
      <c r="IE576" s="738"/>
      <c r="IF576" s="738"/>
      <c r="IG576" s="738"/>
      <c r="IH576" s="738"/>
      <c r="II576" s="738"/>
      <c r="IJ576" s="738"/>
      <c r="IK576" s="738"/>
      <c r="IL576" s="738"/>
      <c r="IM576" s="738"/>
      <c r="IN576" s="738"/>
      <c r="IO576" s="738"/>
      <c r="IP576" s="738"/>
      <c r="IQ576" s="738"/>
      <c r="IR576" s="738"/>
      <c r="IS576" s="738"/>
      <c r="IT576" s="738"/>
      <c r="IU576" s="738"/>
      <c r="IV576" s="738"/>
    </row>
    <row r="577" spans="238:256" ht="12.75">
      <c r="ID577" s="738"/>
      <c r="IE577" s="738"/>
      <c r="IF577" s="738"/>
      <c r="IG577" s="738"/>
      <c r="IH577" s="738"/>
      <c r="II577" s="738"/>
      <c r="IJ577" s="738"/>
      <c r="IK577" s="738"/>
      <c r="IL577" s="738"/>
      <c r="IM577" s="738"/>
      <c r="IN577" s="738"/>
      <c r="IO577" s="738"/>
      <c r="IP577" s="738"/>
      <c r="IQ577" s="738"/>
      <c r="IR577" s="738"/>
      <c r="IS577" s="738"/>
      <c r="IT577" s="738"/>
      <c r="IU577" s="738"/>
      <c r="IV577" s="738"/>
    </row>
    <row r="578" spans="238:256" ht="12.75">
      <c r="ID578" s="738"/>
      <c r="IE578" s="738"/>
      <c r="IF578" s="738"/>
      <c r="IG578" s="738"/>
      <c r="IH578" s="738"/>
      <c r="II578" s="738"/>
      <c r="IJ578" s="738"/>
      <c r="IK578" s="738"/>
      <c r="IL578" s="738"/>
      <c r="IM578" s="738"/>
      <c r="IN578" s="738"/>
      <c r="IO578" s="738"/>
      <c r="IP578" s="738"/>
      <c r="IQ578" s="738"/>
      <c r="IR578" s="738"/>
      <c r="IS578" s="738"/>
      <c r="IT578" s="738"/>
      <c r="IU578" s="738"/>
      <c r="IV578" s="738"/>
    </row>
    <row r="579" spans="238:256" ht="12.75">
      <c r="ID579" s="738"/>
      <c r="IE579" s="738"/>
      <c r="IF579" s="738"/>
      <c r="IG579" s="738"/>
      <c r="IH579" s="738"/>
      <c r="II579" s="738"/>
      <c r="IJ579" s="738"/>
      <c r="IK579" s="738"/>
      <c r="IL579" s="738"/>
      <c r="IM579" s="738"/>
      <c r="IN579" s="738"/>
      <c r="IO579" s="738"/>
      <c r="IP579" s="738"/>
      <c r="IQ579" s="738"/>
      <c r="IR579" s="738"/>
      <c r="IS579" s="738"/>
      <c r="IT579" s="738"/>
      <c r="IU579" s="738"/>
      <c r="IV579" s="738"/>
    </row>
    <row r="580" spans="238:256" ht="12.75">
      <c r="ID580" s="738"/>
      <c r="IE580" s="738"/>
      <c r="IF580" s="738"/>
      <c r="IG580" s="738"/>
      <c r="IH580" s="738"/>
      <c r="II580" s="738"/>
      <c r="IJ580" s="738"/>
      <c r="IK580" s="738"/>
      <c r="IL580" s="738"/>
      <c r="IM580" s="738"/>
      <c r="IN580" s="738"/>
      <c r="IO580" s="738"/>
      <c r="IP580" s="738"/>
      <c r="IQ580" s="738"/>
      <c r="IR580" s="738"/>
      <c r="IS580" s="738"/>
      <c r="IT580" s="738"/>
      <c r="IU580" s="738"/>
      <c r="IV580" s="738"/>
    </row>
    <row r="581" spans="238:256" ht="12.75">
      <c r="ID581" s="738"/>
      <c r="IE581" s="738"/>
      <c r="IF581" s="738"/>
      <c r="IG581" s="738"/>
      <c r="IH581" s="738"/>
      <c r="II581" s="738"/>
      <c r="IJ581" s="738"/>
      <c r="IK581" s="738"/>
      <c r="IL581" s="738"/>
      <c r="IM581" s="738"/>
      <c r="IN581" s="738"/>
      <c r="IO581" s="738"/>
      <c r="IP581" s="738"/>
      <c r="IQ581" s="738"/>
      <c r="IR581" s="738"/>
      <c r="IS581" s="738"/>
      <c r="IT581" s="738"/>
      <c r="IU581" s="738"/>
      <c r="IV581" s="738"/>
    </row>
    <row r="582" spans="238:256" ht="12.75">
      <c r="ID582" s="738"/>
      <c r="IE582" s="738"/>
      <c r="IF582" s="738"/>
      <c r="IG582" s="738"/>
      <c r="IH582" s="738"/>
      <c r="II582" s="738"/>
      <c r="IJ582" s="738"/>
      <c r="IK582" s="738"/>
      <c r="IL582" s="738"/>
      <c r="IM582" s="738"/>
      <c r="IN582" s="738"/>
      <c r="IO582" s="738"/>
      <c r="IP582" s="738"/>
      <c r="IQ582" s="738"/>
      <c r="IR582" s="738"/>
      <c r="IS582" s="738"/>
      <c r="IT582" s="738"/>
      <c r="IU582" s="738"/>
      <c r="IV582" s="738"/>
    </row>
    <row r="583" spans="238:256" ht="12.75">
      <c r="ID583" s="738"/>
      <c r="IE583" s="738"/>
      <c r="IF583" s="738"/>
      <c r="IG583" s="738"/>
      <c r="IH583" s="738"/>
      <c r="II583" s="738"/>
      <c r="IJ583" s="738"/>
      <c r="IK583" s="738"/>
      <c r="IL583" s="738"/>
      <c r="IM583" s="738"/>
      <c r="IN583" s="738"/>
      <c r="IO583" s="738"/>
      <c r="IP583" s="738"/>
      <c r="IQ583" s="738"/>
      <c r="IR583" s="738"/>
      <c r="IS583" s="738"/>
      <c r="IT583" s="738"/>
      <c r="IU583" s="738"/>
      <c r="IV583" s="738"/>
    </row>
    <row r="584" spans="238:256" ht="12.75">
      <c r="ID584" s="738"/>
      <c r="IE584" s="738"/>
      <c r="IF584" s="738"/>
      <c r="IG584" s="738"/>
      <c r="IH584" s="738"/>
      <c r="II584" s="738"/>
      <c r="IJ584" s="738"/>
      <c r="IK584" s="738"/>
      <c r="IL584" s="738"/>
      <c r="IM584" s="738"/>
      <c r="IN584" s="738"/>
      <c r="IO584" s="738"/>
      <c r="IP584" s="738"/>
      <c r="IQ584" s="738"/>
      <c r="IR584" s="738"/>
      <c r="IS584" s="738"/>
      <c r="IT584" s="738"/>
      <c r="IU584" s="738"/>
      <c r="IV584" s="738"/>
    </row>
    <row r="585" spans="238:256" ht="12.75">
      <c r="ID585" s="738"/>
      <c r="IE585" s="738"/>
      <c r="IF585" s="738"/>
      <c r="IG585" s="738"/>
      <c r="IH585" s="738"/>
      <c r="II585" s="738"/>
      <c r="IJ585" s="738"/>
      <c r="IK585" s="738"/>
      <c r="IL585" s="738"/>
      <c r="IM585" s="738"/>
      <c r="IN585" s="738"/>
      <c r="IO585" s="738"/>
      <c r="IP585" s="738"/>
      <c r="IQ585" s="738"/>
      <c r="IR585" s="738"/>
      <c r="IS585" s="738"/>
      <c r="IT585" s="738"/>
      <c r="IU585" s="738"/>
      <c r="IV585" s="738"/>
    </row>
    <row r="586" spans="238:256" ht="12.75">
      <c r="ID586" s="738"/>
      <c r="IE586" s="738"/>
      <c r="IF586" s="738"/>
      <c r="IG586" s="738"/>
      <c r="IH586" s="738"/>
      <c r="II586" s="738"/>
      <c r="IJ586" s="738"/>
      <c r="IK586" s="738"/>
      <c r="IL586" s="738"/>
      <c r="IM586" s="738"/>
      <c r="IN586" s="738"/>
      <c r="IO586" s="738"/>
      <c r="IP586" s="738"/>
      <c r="IQ586" s="738"/>
      <c r="IR586" s="738"/>
      <c r="IS586" s="738"/>
      <c r="IT586" s="738"/>
      <c r="IU586" s="738"/>
      <c r="IV586" s="738"/>
    </row>
    <row r="587" spans="238:256" ht="12.75">
      <c r="ID587" s="738"/>
      <c r="IE587" s="738"/>
      <c r="IF587" s="738"/>
      <c r="IG587" s="738"/>
      <c r="IH587" s="738"/>
      <c r="II587" s="738"/>
      <c r="IJ587" s="738"/>
      <c r="IK587" s="738"/>
      <c r="IL587" s="738"/>
      <c r="IM587" s="738"/>
      <c r="IN587" s="738"/>
      <c r="IO587" s="738"/>
      <c r="IP587" s="738"/>
      <c r="IQ587" s="738"/>
      <c r="IR587" s="738"/>
      <c r="IS587" s="738"/>
      <c r="IT587" s="738"/>
      <c r="IU587" s="738"/>
      <c r="IV587" s="738"/>
    </row>
    <row r="588" spans="238:256" ht="12.75">
      <c r="ID588" s="738"/>
      <c r="IE588" s="738"/>
      <c r="IF588" s="738"/>
      <c r="IG588" s="738"/>
      <c r="IH588" s="738"/>
      <c r="II588" s="738"/>
      <c r="IJ588" s="738"/>
      <c r="IK588" s="738"/>
      <c r="IL588" s="738"/>
      <c r="IM588" s="738"/>
      <c r="IN588" s="738"/>
      <c r="IO588" s="738"/>
      <c r="IP588" s="738"/>
      <c r="IQ588" s="738"/>
      <c r="IR588" s="738"/>
      <c r="IS588" s="738"/>
      <c r="IT588" s="738"/>
      <c r="IU588" s="738"/>
      <c r="IV588" s="738"/>
    </row>
    <row r="589" spans="238:256" ht="12.75">
      <c r="ID589" s="738"/>
      <c r="IE589" s="738"/>
      <c r="IF589" s="738"/>
      <c r="IG589" s="738"/>
      <c r="IH589" s="738"/>
      <c r="II589" s="738"/>
      <c r="IJ589" s="738"/>
      <c r="IK589" s="738"/>
      <c r="IL589" s="738"/>
      <c r="IM589" s="738"/>
      <c r="IN589" s="738"/>
      <c r="IO589" s="738"/>
      <c r="IP589" s="738"/>
      <c r="IQ589" s="738"/>
      <c r="IR589" s="738"/>
      <c r="IS589" s="738"/>
      <c r="IT589" s="738"/>
      <c r="IU589" s="738"/>
      <c r="IV589" s="738"/>
    </row>
    <row r="590" spans="238:256" ht="12.75">
      <c r="ID590" s="738"/>
      <c r="IE590" s="738"/>
      <c r="IF590" s="738"/>
      <c r="IG590" s="738"/>
      <c r="IH590" s="738"/>
      <c r="II590" s="738"/>
      <c r="IJ590" s="738"/>
      <c r="IK590" s="738"/>
      <c r="IL590" s="738"/>
      <c r="IM590" s="738"/>
      <c r="IN590" s="738"/>
      <c r="IO590" s="738"/>
      <c r="IP590" s="738"/>
      <c r="IQ590" s="738"/>
      <c r="IR590" s="738"/>
      <c r="IS590" s="738"/>
      <c r="IT590" s="738"/>
      <c r="IU590" s="738"/>
      <c r="IV590" s="738"/>
    </row>
    <row r="591" spans="238:256" ht="12.75">
      <c r="ID591" s="738"/>
      <c r="IE591" s="738"/>
      <c r="IF591" s="738"/>
      <c r="IG591" s="738"/>
      <c r="IH591" s="738"/>
      <c r="II591" s="738"/>
      <c r="IJ591" s="738"/>
      <c r="IK591" s="738"/>
      <c r="IL591" s="738"/>
      <c r="IM591" s="738"/>
      <c r="IN591" s="738"/>
      <c r="IO591" s="738"/>
      <c r="IP591" s="738"/>
      <c r="IQ591" s="738"/>
      <c r="IR591" s="738"/>
      <c r="IS591" s="738"/>
      <c r="IT591" s="738"/>
      <c r="IU591" s="738"/>
      <c r="IV591" s="738"/>
    </row>
    <row r="592" spans="238:256" ht="12.75">
      <c r="ID592" s="738"/>
      <c r="IE592" s="738"/>
      <c r="IF592" s="738"/>
      <c r="IG592" s="738"/>
      <c r="IH592" s="738"/>
      <c r="II592" s="738"/>
      <c r="IJ592" s="738"/>
      <c r="IK592" s="738"/>
      <c r="IL592" s="738"/>
      <c r="IM592" s="738"/>
      <c r="IN592" s="738"/>
      <c r="IO592" s="738"/>
      <c r="IP592" s="738"/>
      <c r="IQ592" s="738"/>
      <c r="IR592" s="738"/>
      <c r="IS592" s="738"/>
      <c r="IT592" s="738"/>
      <c r="IU592" s="738"/>
      <c r="IV592" s="738"/>
    </row>
    <row r="593" spans="238:256" ht="12.75">
      <c r="ID593" s="738"/>
      <c r="IE593" s="738"/>
      <c r="IF593" s="738"/>
      <c r="IG593" s="738"/>
      <c r="IH593" s="738"/>
      <c r="II593" s="738"/>
      <c r="IJ593" s="738"/>
      <c r="IK593" s="738"/>
      <c r="IL593" s="738"/>
      <c r="IM593" s="738"/>
      <c r="IN593" s="738"/>
      <c r="IO593" s="738"/>
      <c r="IP593" s="738"/>
      <c r="IQ593" s="738"/>
      <c r="IR593" s="738"/>
      <c r="IS593" s="738"/>
      <c r="IT593" s="738"/>
      <c r="IU593" s="738"/>
      <c r="IV593" s="738"/>
    </row>
    <row r="594" spans="238:256" ht="12.75">
      <c r="ID594" s="738"/>
      <c r="IE594" s="738"/>
      <c r="IF594" s="738"/>
      <c r="IG594" s="738"/>
      <c r="IH594" s="738"/>
      <c r="II594" s="738"/>
      <c r="IJ594" s="738"/>
      <c r="IK594" s="738"/>
      <c r="IL594" s="738"/>
      <c r="IM594" s="738"/>
      <c r="IN594" s="738"/>
      <c r="IO594" s="738"/>
      <c r="IP594" s="738"/>
      <c r="IQ594" s="738"/>
      <c r="IR594" s="738"/>
      <c r="IS594" s="738"/>
      <c r="IT594" s="738"/>
      <c r="IU594" s="738"/>
      <c r="IV594" s="738"/>
    </row>
    <row r="595" spans="238:256" ht="12.75">
      <c r="ID595" s="738"/>
      <c r="IE595" s="738"/>
      <c r="IF595" s="738"/>
      <c r="IG595" s="738"/>
      <c r="IH595" s="738"/>
      <c r="II595" s="738"/>
      <c r="IJ595" s="738"/>
      <c r="IK595" s="738"/>
      <c r="IL595" s="738"/>
      <c r="IM595" s="738"/>
      <c r="IN595" s="738"/>
      <c r="IO595" s="738"/>
      <c r="IP595" s="738"/>
      <c r="IQ595" s="738"/>
      <c r="IR595" s="738"/>
      <c r="IS595" s="738"/>
      <c r="IT595" s="738"/>
      <c r="IU595" s="738"/>
      <c r="IV595" s="738"/>
    </row>
    <row r="596" spans="238:256" ht="12.75">
      <c r="ID596" s="738"/>
      <c r="IE596" s="738"/>
      <c r="IF596" s="738"/>
      <c r="IG596" s="738"/>
      <c r="IH596" s="738"/>
      <c r="II596" s="738"/>
      <c r="IJ596" s="738"/>
      <c r="IK596" s="738"/>
      <c r="IL596" s="738"/>
      <c r="IM596" s="738"/>
      <c r="IN596" s="738"/>
      <c r="IO596" s="738"/>
      <c r="IP596" s="738"/>
      <c r="IQ596" s="738"/>
      <c r="IR596" s="738"/>
      <c r="IS596" s="738"/>
      <c r="IT596" s="738"/>
      <c r="IU596" s="738"/>
      <c r="IV596" s="738"/>
    </row>
    <row r="597" spans="238:256" ht="12.75">
      <c r="ID597" s="738"/>
      <c r="IE597" s="738"/>
      <c r="IF597" s="738"/>
      <c r="IG597" s="738"/>
      <c r="IH597" s="738"/>
      <c r="II597" s="738"/>
      <c r="IJ597" s="738"/>
      <c r="IK597" s="738"/>
      <c r="IL597" s="738"/>
      <c r="IM597" s="738"/>
      <c r="IN597" s="738"/>
      <c r="IO597" s="738"/>
      <c r="IP597" s="738"/>
      <c r="IQ597" s="738"/>
      <c r="IR597" s="738"/>
      <c r="IS597" s="738"/>
      <c r="IT597" s="738"/>
      <c r="IU597" s="738"/>
      <c r="IV597" s="738"/>
    </row>
    <row r="598" spans="238:256" ht="12.75">
      <c r="ID598" s="738"/>
      <c r="IE598" s="738"/>
      <c r="IF598" s="738"/>
      <c r="IG598" s="738"/>
      <c r="IH598" s="738"/>
      <c r="II598" s="738"/>
      <c r="IJ598" s="738"/>
      <c r="IK598" s="738"/>
      <c r="IL598" s="738"/>
      <c r="IM598" s="738"/>
      <c r="IN598" s="738"/>
      <c r="IO598" s="738"/>
      <c r="IP598" s="738"/>
      <c r="IQ598" s="738"/>
      <c r="IR598" s="738"/>
      <c r="IS598" s="738"/>
      <c r="IT598" s="738"/>
      <c r="IU598" s="738"/>
      <c r="IV598" s="738"/>
    </row>
    <row r="599" spans="238:256" ht="12.75">
      <c r="ID599" s="738"/>
      <c r="IE599" s="738"/>
      <c r="IF599" s="738"/>
      <c r="IG599" s="738"/>
      <c r="IH599" s="738"/>
      <c r="II599" s="738"/>
      <c r="IJ599" s="738"/>
      <c r="IK599" s="738"/>
      <c r="IL599" s="738"/>
      <c r="IM599" s="738"/>
      <c r="IN599" s="738"/>
      <c r="IO599" s="738"/>
      <c r="IP599" s="738"/>
      <c r="IQ599" s="738"/>
      <c r="IR599" s="738"/>
      <c r="IS599" s="738"/>
      <c r="IT599" s="738"/>
      <c r="IU599" s="738"/>
      <c r="IV599" s="738"/>
    </row>
    <row r="600" spans="238:256" ht="12.75">
      <c r="ID600" s="738"/>
      <c r="IE600" s="738"/>
      <c r="IF600" s="738"/>
      <c r="IG600" s="738"/>
      <c r="IH600" s="738"/>
      <c r="II600" s="738"/>
      <c r="IJ600" s="738"/>
      <c r="IK600" s="738"/>
      <c r="IL600" s="738"/>
      <c r="IM600" s="738"/>
      <c r="IN600" s="738"/>
      <c r="IO600" s="738"/>
      <c r="IP600" s="738"/>
      <c r="IQ600" s="738"/>
      <c r="IR600" s="738"/>
      <c r="IS600" s="738"/>
      <c r="IT600" s="738"/>
      <c r="IU600" s="738"/>
      <c r="IV600" s="738"/>
    </row>
    <row r="601" spans="238:256" ht="12.75">
      <c r="ID601" s="738"/>
      <c r="IE601" s="738"/>
      <c r="IF601" s="738"/>
      <c r="IG601" s="738"/>
      <c r="IH601" s="738"/>
      <c r="II601" s="738"/>
      <c r="IJ601" s="738"/>
      <c r="IK601" s="738"/>
      <c r="IL601" s="738"/>
      <c r="IM601" s="738"/>
      <c r="IN601" s="738"/>
      <c r="IO601" s="738"/>
      <c r="IP601" s="738"/>
      <c r="IQ601" s="738"/>
      <c r="IR601" s="738"/>
      <c r="IS601" s="738"/>
      <c r="IT601" s="738"/>
      <c r="IU601" s="738"/>
      <c r="IV601" s="738"/>
    </row>
    <row r="602" spans="238:256" ht="12.75">
      <c r="ID602" s="738"/>
      <c r="IE602" s="738"/>
      <c r="IF602" s="738"/>
      <c r="IG602" s="738"/>
      <c r="IH602" s="738"/>
      <c r="II602" s="738"/>
      <c r="IJ602" s="738"/>
      <c r="IK602" s="738"/>
      <c r="IL602" s="738"/>
      <c r="IM602" s="738"/>
      <c r="IN602" s="738"/>
      <c r="IO602" s="738"/>
      <c r="IP602" s="738"/>
      <c r="IQ602" s="738"/>
      <c r="IR602" s="738"/>
      <c r="IS602" s="738"/>
      <c r="IT602" s="738"/>
      <c r="IU602" s="738"/>
      <c r="IV602" s="738"/>
    </row>
    <row r="603" spans="238:256" ht="12.75">
      <c r="ID603" s="738"/>
      <c r="IE603" s="738"/>
      <c r="IF603" s="738"/>
      <c r="IG603" s="738"/>
      <c r="IH603" s="738"/>
      <c r="II603" s="738"/>
      <c r="IJ603" s="738"/>
      <c r="IK603" s="738"/>
      <c r="IL603" s="738"/>
      <c r="IM603" s="738"/>
      <c r="IN603" s="738"/>
      <c r="IO603" s="738"/>
      <c r="IP603" s="738"/>
      <c r="IQ603" s="738"/>
      <c r="IR603" s="738"/>
      <c r="IS603" s="738"/>
      <c r="IT603" s="738"/>
      <c r="IU603" s="738"/>
      <c r="IV603" s="738"/>
    </row>
    <row r="604" spans="238:256" ht="12.75">
      <c r="ID604" s="738"/>
      <c r="IE604" s="738"/>
      <c r="IF604" s="738"/>
      <c r="IG604" s="738"/>
      <c r="IH604" s="738"/>
      <c r="II604" s="738"/>
      <c r="IJ604" s="738"/>
      <c r="IK604" s="738"/>
      <c r="IL604" s="738"/>
      <c r="IM604" s="738"/>
      <c r="IN604" s="738"/>
      <c r="IO604" s="738"/>
      <c r="IP604" s="738"/>
      <c r="IQ604" s="738"/>
      <c r="IR604" s="738"/>
      <c r="IS604" s="738"/>
      <c r="IT604" s="738"/>
      <c r="IU604" s="738"/>
      <c r="IV604" s="738"/>
    </row>
    <row r="605" spans="238:256" ht="12.75">
      <c r="ID605" s="738"/>
      <c r="IE605" s="738"/>
      <c r="IF605" s="738"/>
      <c r="IG605" s="738"/>
      <c r="IH605" s="738"/>
      <c r="II605" s="738"/>
      <c r="IJ605" s="738"/>
      <c r="IK605" s="738"/>
      <c r="IL605" s="738"/>
      <c r="IM605" s="738"/>
      <c r="IN605" s="738"/>
      <c r="IO605" s="738"/>
      <c r="IP605" s="738"/>
      <c r="IQ605" s="738"/>
      <c r="IR605" s="738"/>
      <c r="IS605" s="738"/>
      <c r="IT605" s="738"/>
      <c r="IU605" s="738"/>
      <c r="IV605" s="738"/>
    </row>
    <row r="606" spans="238:256" ht="12.75">
      <c r="ID606" s="738"/>
      <c r="IE606" s="738"/>
      <c r="IF606" s="738"/>
      <c r="IG606" s="738"/>
      <c r="IH606" s="738"/>
      <c r="II606" s="738"/>
      <c r="IJ606" s="738"/>
      <c r="IK606" s="738"/>
      <c r="IL606" s="738"/>
      <c r="IM606" s="738"/>
      <c r="IN606" s="738"/>
      <c r="IO606" s="738"/>
      <c r="IP606" s="738"/>
      <c r="IQ606" s="738"/>
      <c r="IR606" s="738"/>
      <c r="IS606" s="738"/>
      <c r="IT606" s="738"/>
      <c r="IU606" s="738"/>
      <c r="IV606" s="738"/>
    </row>
    <row r="607" spans="238:256" ht="12.75">
      <c r="ID607" s="738"/>
      <c r="IE607" s="738"/>
      <c r="IF607" s="738"/>
      <c r="IG607" s="738"/>
      <c r="IH607" s="738"/>
      <c r="II607" s="738"/>
      <c r="IJ607" s="738"/>
      <c r="IK607" s="738"/>
      <c r="IL607" s="738"/>
      <c r="IM607" s="738"/>
      <c r="IN607" s="738"/>
      <c r="IO607" s="738"/>
      <c r="IP607" s="738"/>
      <c r="IQ607" s="738"/>
      <c r="IR607" s="738"/>
      <c r="IS607" s="738"/>
      <c r="IT607" s="738"/>
      <c r="IU607" s="738"/>
      <c r="IV607" s="738"/>
    </row>
    <row r="608" spans="238:256" ht="12.75">
      <c r="ID608" s="738"/>
      <c r="IE608" s="738"/>
      <c r="IF608" s="738"/>
      <c r="IG608" s="738"/>
      <c r="IH608" s="738"/>
      <c r="II608" s="738"/>
      <c r="IJ608" s="738"/>
      <c r="IK608" s="738"/>
      <c r="IL608" s="738"/>
      <c r="IM608" s="738"/>
      <c r="IN608" s="738"/>
      <c r="IO608" s="738"/>
      <c r="IP608" s="738"/>
      <c r="IQ608" s="738"/>
      <c r="IR608" s="738"/>
      <c r="IS608" s="738"/>
      <c r="IT608" s="738"/>
      <c r="IU608" s="738"/>
      <c r="IV608" s="738"/>
    </row>
    <row r="609" spans="238:256" ht="12.75">
      <c r="ID609" s="738"/>
      <c r="IE609" s="738"/>
      <c r="IF609" s="738"/>
      <c r="IG609" s="738"/>
      <c r="IH609" s="738"/>
      <c r="II609" s="738"/>
      <c r="IJ609" s="738"/>
      <c r="IK609" s="738"/>
      <c r="IL609" s="738"/>
      <c r="IM609" s="738"/>
      <c r="IN609" s="738"/>
      <c r="IO609" s="738"/>
      <c r="IP609" s="738"/>
      <c r="IQ609" s="738"/>
      <c r="IR609" s="738"/>
      <c r="IS609" s="738"/>
      <c r="IT609" s="738"/>
      <c r="IU609" s="738"/>
      <c r="IV609" s="738"/>
    </row>
    <row r="610" spans="238:256" ht="12.75">
      <c r="ID610" s="738"/>
      <c r="IE610" s="738"/>
      <c r="IF610" s="738"/>
      <c r="IG610" s="738"/>
      <c r="IH610" s="738"/>
      <c r="II610" s="738"/>
      <c r="IJ610" s="738"/>
      <c r="IK610" s="738"/>
      <c r="IL610" s="738"/>
      <c r="IM610" s="738"/>
      <c r="IN610" s="738"/>
      <c r="IO610" s="738"/>
      <c r="IP610" s="738"/>
      <c r="IQ610" s="738"/>
      <c r="IR610" s="738"/>
      <c r="IS610" s="738"/>
      <c r="IT610" s="738"/>
      <c r="IU610" s="738"/>
      <c r="IV610" s="738"/>
    </row>
    <row r="611" spans="238:256" ht="12.75">
      <c r="ID611" s="738"/>
      <c r="IE611" s="738"/>
      <c r="IF611" s="738"/>
      <c r="IG611" s="738"/>
      <c r="IH611" s="738"/>
      <c r="II611" s="738"/>
      <c r="IJ611" s="738"/>
      <c r="IK611" s="738"/>
      <c r="IL611" s="738"/>
      <c r="IM611" s="738"/>
      <c r="IN611" s="738"/>
      <c r="IO611" s="738"/>
      <c r="IP611" s="738"/>
      <c r="IQ611" s="738"/>
      <c r="IR611" s="738"/>
      <c r="IS611" s="738"/>
      <c r="IT611" s="738"/>
      <c r="IU611" s="738"/>
      <c r="IV611" s="738"/>
    </row>
    <row r="612" spans="238:256" ht="12.75">
      <c r="ID612" s="738"/>
      <c r="IE612" s="738"/>
      <c r="IF612" s="738"/>
      <c r="IG612" s="738"/>
      <c r="IH612" s="738"/>
      <c r="II612" s="738"/>
      <c r="IJ612" s="738"/>
      <c r="IK612" s="738"/>
      <c r="IL612" s="738"/>
      <c r="IM612" s="738"/>
      <c r="IN612" s="738"/>
      <c r="IO612" s="738"/>
      <c r="IP612" s="738"/>
      <c r="IQ612" s="738"/>
      <c r="IR612" s="738"/>
      <c r="IS612" s="738"/>
      <c r="IT612" s="738"/>
      <c r="IU612" s="738"/>
      <c r="IV612" s="738"/>
    </row>
    <row r="613" spans="238:256" ht="12.75">
      <c r="ID613" s="738"/>
      <c r="IE613" s="738"/>
      <c r="IF613" s="738"/>
      <c r="IG613" s="738"/>
      <c r="IH613" s="738"/>
      <c r="II613" s="738"/>
      <c r="IJ613" s="738"/>
      <c r="IK613" s="738"/>
      <c r="IL613" s="738"/>
      <c r="IM613" s="738"/>
      <c r="IN613" s="738"/>
      <c r="IO613" s="738"/>
      <c r="IP613" s="738"/>
      <c r="IQ613" s="738"/>
      <c r="IR613" s="738"/>
      <c r="IS613" s="738"/>
      <c r="IT613" s="738"/>
      <c r="IU613" s="738"/>
      <c r="IV613" s="738"/>
    </row>
    <row r="614" spans="238:256" ht="12.75">
      <c r="ID614" s="738"/>
      <c r="IE614" s="738"/>
      <c r="IF614" s="738"/>
      <c r="IG614" s="738"/>
      <c r="IH614" s="738"/>
      <c r="II614" s="738"/>
      <c r="IJ614" s="738"/>
      <c r="IK614" s="738"/>
      <c r="IL614" s="738"/>
      <c r="IM614" s="738"/>
      <c r="IN614" s="738"/>
      <c r="IO614" s="738"/>
      <c r="IP614" s="738"/>
      <c r="IQ614" s="738"/>
      <c r="IR614" s="738"/>
      <c r="IS614" s="738"/>
      <c r="IT614" s="738"/>
      <c r="IU614" s="738"/>
      <c r="IV614" s="738"/>
    </row>
    <row r="615" spans="238:256" ht="12.75">
      <c r="ID615" s="738"/>
      <c r="IE615" s="738"/>
      <c r="IF615" s="738"/>
      <c r="IG615" s="738"/>
      <c r="IH615" s="738"/>
      <c r="II615" s="738"/>
      <c r="IJ615" s="738"/>
      <c r="IK615" s="738"/>
      <c r="IL615" s="738"/>
      <c r="IM615" s="738"/>
      <c r="IN615" s="738"/>
      <c r="IO615" s="738"/>
      <c r="IP615" s="738"/>
      <c r="IQ615" s="738"/>
      <c r="IR615" s="738"/>
      <c r="IS615" s="738"/>
      <c r="IT615" s="738"/>
      <c r="IU615" s="738"/>
      <c r="IV615" s="738"/>
    </row>
    <row r="616" spans="238:256" ht="12.75">
      <c r="ID616" s="738"/>
      <c r="IE616" s="738"/>
      <c r="IF616" s="738"/>
      <c r="IG616" s="738"/>
      <c r="IH616" s="738"/>
      <c r="II616" s="738"/>
      <c r="IJ616" s="738"/>
      <c r="IK616" s="738"/>
      <c r="IL616" s="738"/>
      <c r="IM616" s="738"/>
      <c r="IN616" s="738"/>
      <c r="IO616" s="738"/>
      <c r="IP616" s="738"/>
      <c r="IQ616" s="738"/>
      <c r="IR616" s="738"/>
      <c r="IS616" s="738"/>
      <c r="IT616" s="738"/>
      <c r="IU616" s="738"/>
      <c r="IV616" s="738"/>
    </row>
    <row r="617" spans="238:256" ht="12.75">
      <c r="ID617" s="738"/>
      <c r="IE617" s="738"/>
      <c r="IF617" s="738"/>
      <c r="IG617" s="738"/>
      <c r="IH617" s="738"/>
      <c r="II617" s="738"/>
      <c r="IJ617" s="738"/>
      <c r="IK617" s="738"/>
      <c r="IL617" s="738"/>
      <c r="IM617" s="738"/>
      <c r="IN617" s="738"/>
      <c r="IO617" s="738"/>
      <c r="IP617" s="738"/>
      <c r="IQ617" s="738"/>
      <c r="IR617" s="738"/>
      <c r="IS617" s="738"/>
      <c r="IT617" s="738"/>
      <c r="IU617" s="738"/>
      <c r="IV617" s="738"/>
    </row>
    <row r="618" spans="238:256" ht="12.75">
      <c r="ID618" s="738"/>
      <c r="IE618" s="738"/>
      <c r="IF618" s="738"/>
      <c r="IG618" s="738"/>
      <c r="IH618" s="738"/>
      <c r="II618" s="738"/>
      <c r="IJ618" s="738"/>
      <c r="IK618" s="738"/>
      <c r="IL618" s="738"/>
      <c r="IM618" s="738"/>
      <c r="IN618" s="738"/>
      <c r="IO618" s="738"/>
      <c r="IP618" s="738"/>
      <c r="IQ618" s="738"/>
      <c r="IR618" s="738"/>
      <c r="IS618" s="738"/>
      <c r="IT618" s="738"/>
      <c r="IU618" s="738"/>
      <c r="IV618" s="738"/>
    </row>
    <row r="619" spans="238:256" ht="12.75">
      <c r="ID619" s="738"/>
      <c r="IE619" s="738"/>
      <c r="IF619" s="738"/>
      <c r="IG619" s="738"/>
      <c r="IH619" s="738"/>
      <c r="II619" s="738"/>
      <c r="IJ619" s="738"/>
      <c r="IK619" s="738"/>
      <c r="IL619" s="738"/>
      <c r="IM619" s="738"/>
      <c r="IN619" s="738"/>
      <c r="IO619" s="738"/>
      <c r="IP619" s="738"/>
      <c r="IQ619" s="738"/>
      <c r="IR619" s="738"/>
      <c r="IS619" s="738"/>
      <c r="IT619" s="738"/>
      <c r="IU619" s="738"/>
      <c r="IV619" s="738"/>
    </row>
    <row r="620" spans="238:256" ht="12.75">
      <c r="ID620" s="738"/>
      <c r="IE620" s="738"/>
      <c r="IF620" s="738"/>
      <c r="IG620" s="738"/>
      <c r="IH620" s="738"/>
      <c r="II620" s="738"/>
      <c r="IJ620" s="738"/>
      <c r="IK620" s="738"/>
      <c r="IL620" s="738"/>
      <c r="IM620" s="738"/>
      <c r="IN620" s="738"/>
      <c r="IO620" s="738"/>
      <c r="IP620" s="738"/>
      <c r="IQ620" s="738"/>
      <c r="IR620" s="738"/>
      <c r="IS620" s="738"/>
      <c r="IT620" s="738"/>
      <c r="IU620" s="738"/>
      <c r="IV620" s="738"/>
    </row>
    <row r="621" spans="238:256" ht="12.75">
      <c r="ID621" s="738"/>
      <c r="IE621" s="738"/>
      <c r="IF621" s="738"/>
      <c r="IG621" s="738"/>
      <c r="IH621" s="738"/>
      <c r="II621" s="738"/>
      <c r="IJ621" s="738"/>
      <c r="IK621" s="738"/>
      <c r="IL621" s="738"/>
      <c r="IM621" s="738"/>
      <c r="IN621" s="738"/>
      <c r="IO621" s="738"/>
      <c r="IP621" s="738"/>
      <c r="IQ621" s="738"/>
      <c r="IR621" s="738"/>
      <c r="IS621" s="738"/>
      <c r="IT621" s="738"/>
      <c r="IU621" s="738"/>
      <c r="IV621" s="738"/>
    </row>
    <row r="622" spans="238:256" ht="12.75">
      <c r="ID622" s="738"/>
      <c r="IE622" s="738"/>
      <c r="IF622" s="738"/>
      <c r="IG622" s="738"/>
      <c r="IH622" s="738"/>
      <c r="II622" s="738"/>
      <c r="IJ622" s="738"/>
      <c r="IK622" s="738"/>
      <c r="IL622" s="738"/>
      <c r="IM622" s="738"/>
      <c r="IN622" s="738"/>
      <c r="IO622" s="738"/>
      <c r="IP622" s="738"/>
      <c r="IQ622" s="738"/>
      <c r="IR622" s="738"/>
      <c r="IS622" s="738"/>
      <c r="IT622" s="738"/>
      <c r="IU622" s="738"/>
      <c r="IV622" s="738"/>
    </row>
    <row r="623" spans="238:256" ht="12.75">
      <c r="ID623" s="738"/>
      <c r="IE623" s="738"/>
      <c r="IF623" s="738"/>
      <c r="IG623" s="738"/>
      <c r="IH623" s="738"/>
      <c r="II623" s="738"/>
      <c r="IJ623" s="738"/>
      <c r="IK623" s="738"/>
      <c r="IL623" s="738"/>
      <c r="IM623" s="738"/>
      <c r="IN623" s="738"/>
      <c r="IO623" s="738"/>
      <c r="IP623" s="738"/>
      <c r="IQ623" s="738"/>
      <c r="IR623" s="738"/>
      <c r="IS623" s="738"/>
      <c r="IT623" s="738"/>
      <c r="IU623" s="738"/>
      <c r="IV623" s="738"/>
    </row>
    <row r="624" spans="238:256" ht="12.75">
      <c r="ID624" s="738"/>
      <c r="IE624" s="738"/>
      <c r="IF624" s="738"/>
      <c r="IG624" s="738"/>
      <c r="IH624" s="738"/>
      <c r="II624" s="738"/>
      <c r="IJ624" s="738"/>
      <c r="IK624" s="738"/>
      <c r="IL624" s="738"/>
      <c r="IM624" s="738"/>
      <c r="IN624" s="738"/>
      <c r="IO624" s="738"/>
      <c r="IP624" s="738"/>
      <c r="IQ624" s="738"/>
      <c r="IR624" s="738"/>
      <c r="IS624" s="738"/>
      <c r="IT624" s="738"/>
      <c r="IU624" s="738"/>
      <c r="IV624" s="738"/>
    </row>
    <row r="625" spans="238:256" ht="12.75">
      <c r="ID625" s="738"/>
      <c r="IE625" s="738"/>
      <c r="IF625" s="738"/>
      <c r="IG625" s="738"/>
      <c r="IH625" s="738"/>
      <c r="II625" s="738"/>
      <c r="IJ625" s="738"/>
      <c r="IK625" s="738"/>
      <c r="IL625" s="738"/>
      <c r="IM625" s="738"/>
      <c r="IN625" s="738"/>
      <c r="IO625" s="738"/>
      <c r="IP625" s="738"/>
      <c r="IQ625" s="738"/>
      <c r="IR625" s="738"/>
      <c r="IS625" s="738"/>
      <c r="IT625" s="738"/>
      <c r="IU625" s="738"/>
      <c r="IV625" s="738"/>
    </row>
    <row r="626" spans="238:256" ht="12.75">
      <c r="ID626" s="738"/>
      <c r="IE626" s="738"/>
      <c r="IF626" s="738"/>
      <c r="IG626" s="738"/>
      <c r="IH626" s="738"/>
      <c r="II626" s="738"/>
      <c r="IJ626" s="738"/>
      <c r="IK626" s="738"/>
      <c r="IL626" s="738"/>
      <c r="IM626" s="738"/>
      <c r="IN626" s="738"/>
      <c r="IO626" s="738"/>
      <c r="IP626" s="738"/>
      <c r="IQ626" s="738"/>
      <c r="IR626" s="738"/>
      <c r="IS626" s="738"/>
      <c r="IT626" s="738"/>
      <c r="IU626" s="738"/>
      <c r="IV626" s="738"/>
    </row>
    <row r="627" spans="238:256" ht="12.75">
      <c r="ID627" s="738"/>
      <c r="IE627" s="738"/>
      <c r="IF627" s="738"/>
      <c r="IG627" s="738"/>
      <c r="IH627" s="738"/>
      <c r="II627" s="738"/>
      <c r="IJ627" s="738"/>
      <c r="IK627" s="738"/>
      <c r="IL627" s="738"/>
      <c r="IM627" s="738"/>
      <c r="IN627" s="738"/>
      <c r="IO627" s="738"/>
      <c r="IP627" s="738"/>
      <c r="IQ627" s="738"/>
      <c r="IR627" s="738"/>
      <c r="IS627" s="738"/>
      <c r="IT627" s="738"/>
      <c r="IU627" s="738"/>
      <c r="IV627" s="738"/>
    </row>
    <row r="628" spans="238:256" ht="12.75">
      <c r="ID628" s="738"/>
      <c r="IE628" s="738"/>
      <c r="IF628" s="738"/>
      <c r="IG628" s="738"/>
      <c r="IH628" s="738"/>
      <c r="II628" s="738"/>
      <c r="IJ628" s="738"/>
      <c r="IK628" s="738"/>
      <c r="IL628" s="738"/>
      <c r="IM628" s="738"/>
      <c r="IN628" s="738"/>
      <c r="IO628" s="738"/>
      <c r="IP628" s="738"/>
      <c r="IQ628" s="738"/>
      <c r="IR628" s="738"/>
      <c r="IS628" s="738"/>
      <c r="IT628" s="738"/>
      <c r="IU628" s="738"/>
      <c r="IV628" s="738"/>
    </row>
    <row r="629" spans="238:256" ht="12.75">
      <c r="ID629" s="738"/>
      <c r="IE629" s="738"/>
      <c r="IF629" s="738"/>
      <c r="IG629" s="738"/>
      <c r="IH629" s="738"/>
      <c r="II629" s="738"/>
      <c r="IJ629" s="738"/>
      <c r="IK629" s="738"/>
      <c r="IL629" s="738"/>
      <c r="IM629" s="738"/>
      <c r="IN629" s="738"/>
      <c r="IO629" s="738"/>
      <c r="IP629" s="738"/>
      <c r="IQ629" s="738"/>
      <c r="IR629" s="738"/>
      <c r="IS629" s="738"/>
      <c r="IT629" s="738"/>
      <c r="IU629" s="738"/>
      <c r="IV629" s="738"/>
    </row>
    <row r="630" spans="238:256" ht="12.75">
      <c r="ID630" s="738"/>
      <c r="IE630" s="738"/>
      <c r="IF630" s="738"/>
      <c r="IG630" s="738"/>
      <c r="IH630" s="738"/>
      <c r="II630" s="738"/>
      <c r="IJ630" s="738"/>
      <c r="IK630" s="738"/>
      <c r="IL630" s="738"/>
      <c r="IM630" s="738"/>
      <c r="IN630" s="738"/>
      <c r="IO630" s="738"/>
      <c r="IP630" s="738"/>
      <c r="IQ630" s="738"/>
      <c r="IR630" s="738"/>
      <c r="IS630" s="738"/>
      <c r="IT630" s="738"/>
      <c r="IU630" s="738"/>
      <c r="IV630" s="738"/>
    </row>
    <row r="631" spans="238:256" ht="12.75">
      <c r="ID631" s="738"/>
      <c r="IE631" s="738"/>
      <c r="IF631" s="738"/>
      <c r="IG631" s="738"/>
      <c r="IH631" s="738"/>
      <c r="II631" s="738"/>
      <c r="IJ631" s="738"/>
      <c r="IK631" s="738"/>
      <c r="IL631" s="738"/>
      <c r="IM631" s="738"/>
      <c r="IN631" s="738"/>
      <c r="IO631" s="738"/>
      <c r="IP631" s="738"/>
      <c r="IQ631" s="738"/>
      <c r="IR631" s="738"/>
      <c r="IS631" s="738"/>
      <c r="IT631" s="738"/>
      <c r="IU631" s="738"/>
      <c r="IV631" s="738"/>
    </row>
    <row r="632" spans="238:256" ht="12.75">
      <c r="ID632" s="738"/>
      <c r="IE632" s="738"/>
      <c r="IF632" s="738"/>
      <c r="IG632" s="738"/>
      <c r="IH632" s="738"/>
      <c r="II632" s="738"/>
      <c r="IJ632" s="738"/>
      <c r="IK632" s="738"/>
      <c r="IL632" s="738"/>
      <c r="IM632" s="738"/>
      <c r="IN632" s="738"/>
      <c r="IO632" s="738"/>
      <c r="IP632" s="738"/>
      <c r="IQ632" s="738"/>
      <c r="IR632" s="738"/>
      <c r="IS632" s="738"/>
      <c r="IT632" s="738"/>
      <c r="IU632" s="738"/>
      <c r="IV632" s="738"/>
    </row>
    <row r="633" spans="238:256" ht="12.75">
      <c r="ID633" s="738"/>
      <c r="IE633" s="738"/>
      <c r="IF633" s="738"/>
      <c r="IG633" s="738"/>
      <c r="IH633" s="738"/>
      <c r="II633" s="738"/>
      <c r="IJ633" s="738"/>
      <c r="IK633" s="738"/>
      <c r="IL633" s="738"/>
      <c r="IM633" s="738"/>
      <c r="IN633" s="738"/>
      <c r="IO633" s="738"/>
      <c r="IP633" s="738"/>
      <c r="IQ633" s="738"/>
      <c r="IR633" s="738"/>
      <c r="IS633" s="738"/>
      <c r="IT633" s="738"/>
      <c r="IU633" s="738"/>
      <c r="IV633" s="738"/>
    </row>
    <row r="634" spans="238:256" ht="12.75">
      <c r="ID634" s="738"/>
      <c r="IE634" s="738"/>
      <c r="IF634" s="738"/>
      <c r="IG634" s="738"/>
      <c r="IH634" s="738"/>
      <c r="II634" s="738"/>
      <c r="IJ634" s="738"/>
      <c r="IK634" s="738"/>
      <c r="IL634" s="738"/>
      <c r="IM634" s="738"/>
      <c r="IN634" s="738"/>
      <c r="IO634" s="738"/>
      <c r="IP634" s="738"/>
      <c r="IQ634" s="738"/>
      <c r="IR634" s="738"/>
      <c r="IS634" s="738"/>
      <c r="IT634" s="738"/>
      <c r="IU634" s="738"/>
      <c r="IV634" s="738"/>
    </row>
    <row r="635" spans="238:256" ht="12.75">
      <c r="ID635" s="738"/>
      <c r="IE635" s="738"/>
      <c r="IF635" s="738"/>
      <c r="IG635" s="738"/>
      <c r="IH635" s="738"/>
      <c r="II635" s="738"/>
      <c r="IJ635" s="738"/>
      <c r="IK635" s="738"/>
      <c r="IL635" s="738"/>
      <c r="IM635" s="738"/>
      <c r="IN635" s="738"/>
      <c r="IO635" s="738"/>
      <c r="IP635" s="738"/>
      <c r="IQ635" s="738"/>
      <c r="IR635" s="738"/>
      <c r="IS635" s="738"/>
      <c r="IT635" s="738"/>
      <c r="IU635" s="738"/>
      <c r="IV635" s="738"/>
    </row>
    <row r="636" spans="238:256" ht="12.75">
      <c r="ID636" s="738"/>
      <c r="IE636" s="738"/>
      <c r="IF636" s="738"/>
      <c r="IG636" s="738"/>
      <c r="IH636" s="738"/>
      <c r="II636" s="738"/>
      <c r="IJ636" s="738"/>
      <c r="IK636" s="738"/>
      <c r="IL636" s="738"/>
      <c r="IM636" s="738"/>
      <c r="IN636" s="738"/>
      <c r="IO636" s="738"/>
      <c r="IP636" s="738"/>
      <c r="IQ636" s="738"/>
      <c r="IR636" s="738"/>
      <c r="IS636" s="738"/>
      <c r="IT636" s="738"/>
      <c r="IU636" s="738"/>
      <c r="IV636" s="738"/>
    </row>
    <row r="637" spans="238:256" ht="12.75">
      <c r="ID637" s="738"/>
      <c r="IE637" s="738"/>
      <c r="IF637" s="738"/>
      <c r="IG637" s="738"/>
      <c r="IH637" s="738"/>
      <c r="II637" s="738"/>
      <c r="IJ637" s="738"/>
      <c r="IK637" s="738"/>
      <c r="IL637" s="738"/>
      <c r="IM637" s="738"/>
      <c r="IN637" s="738"/>
      <c r="IO637" s="738"/>
      <c r="IP637" s="738"/>
      <c r="IQ637" s="738"/>
      <c r="IR637" s="738"/>
      <c r="IS637" s="738"/>
      <c r="IT637" s="738"/>
      <c r="IU637" s="738"/>
      <c r="IV637" s="738"/>
    </row>
    <row r="638" spans="238:256" ht="12.75">
      <c r="ID638" s="738"/>
      <c r="IE638" s="738"/>
      <c r="IF638" s="738"/>
      <c r="IG638" s="738"/>
      <c r="IH638" s="738"/>
      <c r="II638" s="738"/>
      <c r="IJ638" s="738"/>
      <c r="IK638" s="738"/>
      <c r="IL638" s="738"/>
      <c r="IM638" s="738"/>
      <c r="IN638" s="738"/>
      <c r="IO638" s="738"/>
      <c r="IP638" s="738"/>
      <c r="IQ638" s="738"/>
      <c r="IR638" s="738"/>
      <c r="IS638" s="738"/>
      <c r="IT638" s="738"/>
      <c r="IU638" s="738"/>
      <c r="IV638" s="738"/>
    </row>
    <row r="639" spans="238:256" ht="12.75">
      <c r="ID639" s="738"/>
      <c r="IE639" s="738"/>
      <c r="IF639" s="738"/>
      <c r="IG639" s="738"/>
      <c r="IH639" s="738"/>
      <c r="II639" s="738"/>
      <c r="IJ639" s="738"/>
      <c r="IK639" s="738"/>
      <c r="IL639" s="738"/>
      <c r="IM639" s="738"/>
      <c r="IN639" s="738"/>
      <c r="IO639" s="738"/>
      <c r="IP639" s="738"/>
      <c r="IQ639" s="738"/>
      <c r="IR639" s="738"/>
      <c r="IS639" s="738"/>
      <c r="IT639" s="738"/>
      <c r="IU639" s="738"/>
      <c r="IV639" s="738"/>
    </row>
    <row r="640" spans="238:256" ht="12.75">
      <c r="ID640" s="738"/>
      <c r="IE640" s="738"/>
      <c r="IF640" s="738"/>
      <c r="IG640" s="738"/>
      <c r="IH640" s="738"/>
      <c r="II640" s="738"/>
      <c r="IJ640" s="738"/>
      <c r="IK640" s="738"/>
      <c r="IL640" s="738"/>
      <c r="IM640" s="738"/>
      <c r="IN640" s="738"/>
      <c r="IO640" s="738"/>
      <c r="IP640" s="738"/>
      <c r="IQ640" s="738"/>
      <c r="IR640" s="738"/>
      <c r="IS640" s="738"/>
      <c r="IT640" s="738"/>
      <c r="IU640" s="738"/>
      <c r="IV640" s="738"/>
    </row>
    <row r="641" spans="238:256" ht="12.75">
      <c r="ID641" s="738"/>
      <c r="IE641" s="738"/>
      <c r="IF641" s="738"/>
      <c r="IG641" s="738"/>
      <c r="IH641" s="738"/>
      <c r="II641" s="738"/>
      <c r="IJ641" s="738"/>
      <c r="IK641" s="738"/>
      <c r="IL641" s="738"/>
      <c r="IM641" s="738"/>
      <c r="IN641" s="738"/>
      <c r="IO641" s="738"/>
      <c r="IP641" s="738"/>
      <c r="IQ641" s="738"/>
      <c r="IR641" s="738"/>
      <c r="IS641" s="738"/>
      <c r="IT641" s="738"/>
      <c r="IU641" s="738"/>
      <c r="IV641" s="738"/>
    </row>
    <row r="642" spans="238:256" ht="12.75">
      <c r="ID642" s="738"/>
      <c r="IE642" s="738"/>
      <c r="IF642" s="738"/>
      <c r="IG642" s="738"/>
      <c r="IH642" s="738"/>
      <c r="II642" s="738"/>
      <c r="IJ642" s="738"/>
      <c r="IK642" s="738"/>
      <c r="IL642" s="738"/>
      <c r="IM642" s="738"/>
      <c r="IN642" s="738"/>
      <c r="IO642" s="738"/>
      <c r="IP642" s="738"/>
      <c r="IQ642" s="738"/>
      <c r="IR642" s="738"/>
      <c r="IS642" s="738"/>
      <c r="IT642" s="738"/>
      <c r="IU642" s="738"/>
      <c r="IV642" s="738"/>
    </row>
    <row r="643" spans="238:256" ht="12.75">
      <c r="ID643" s="738"/>
      <c r="IE643" s="738"/>
      <c r="IF643" s="738"/>
      <c r="IG643" s="738"/>
      <c r="IH643" s="738"/>
      <c r="II643" s="738"/>
      <c r="IJ643" s="738"/>
      <c r="IK643" s="738"/>
      <c r="IL643" s="738"/>
      <c r="IM643" s="738"/>
      <c r="IN643" s="738"/>
      <c r="IO643" s="738"/>
      <c r="IP643" s="738"/>
      <c r="IQ643" s="738"/>
      <c r="IR643" s="738"/>
      <c r="IS643" s="738"/>
      <c r="IT643" s="738"/>
      <c r="IU643" s="738"/>
      <c r="IV643" s="738"/>
    </row>
    <row r="644" spans="238:256" ht="12.75">
      <c r="ID644" s="738"/>
      <c r="IE644" s="738"/>
      <c r="IF644" s="738"/>
      <c r="IG644" s="738"/>
      <c r="IH644" s="738"/>
      <c r="II644" s="738"/>
      <c r="IJ644" s="738"/>
      <c r="IK644" s="738"/>
      <c r="IL644" s="738"/>
      <c r="IM644" s="738"/>
      <c r="IN644" s="738"/>
      <c r="IO644" s="738"/>
      <c r="IP644" s="738"/>
      <c r="IQ644" s="738"/>
      <c r="IR644" s="738"/>
      <c r="IS644" s="738"/>
      <c r="IT644" s="738"/>
      <c r="IU644" s="738"/>
      <c r="IV644" s="738"/>
    </row>
    <row r="645" spans="238:256" ht="12.75">
      <c r="ID645" s="738"/>
      <c r="IE645" s="738"/>
      <c r="IF645" s="738"/>
      <c r="IG645" s="738"/>
      <c r="IH645" s="738"/>
      <c r="II645" s="738"/>
      <c r="IJ645" s="738"/>
      <c r="IK645" s="738"/>
      <c r="IL645" s="738"/>
      <c r="IM645" s="738"/>
      <c r="IN645" s="738"/>
      <c r="IO645" s="738"/>
      <c r="IP645" s="738"/>
      <c r="IQ645" s="738"/>
      <c r="IR645" s="738"/>
      <c r="IS645" s="738"/>
      <c r="IT645" s="738"/>
      <c r="IU645" s="738"/>
      <c r="IV645" s="738"/>
    </row>
    <row r="646" spans="238:256" ht="12.75">
      <c r="ID646" s="738"/>
      <c r="IE646" s="738"/>
      <c r="IF646" s="738"/>
      <c r="IG646" s="738"/>
      <c r="IH646" s="738"/>
      <c r="II646" s="738"/>
      <c r="IJ646" s="738"/>
      <c r="IK646" s="738"/>
      <c r="IL646" s="738"/>
      <c r="IM646" s="738"/>
      <c r="IN646" s="738"/>
      <c r="IO646" s="738"/>
      <c r="IP646" s="738"/>
      <c r="IQ646" s="738"/>
      <c r="IR646" s="738"/>
      <c r="IS646" s="738"/>
      <c r="IT646" s="738"/>
      <c r="IU646" s="738"/>
      <c r="IV646" s="738"/>
    </row>
    <row r="647" spans="238:256" ht="12.75">
      <c r="ID647" s="738"/>
      <c r="IE647" s="738"/>
      <c r="IF647" s="738"/>
      <c r="IG647" s="738"/>
      <c r="IH647" s="738"/>
      <c r="II647" s="738"/>
      <c r="IJ647" s="738"/>
      <c r="IK647" s="738"/>
      <c r="IL647" s="738"/>
      <c r="IM647" s="738"/>
      <c r="IN647" s="738"/>
      <c r="IO647" s="738"/>
      <c r="IP647" s="738"/>
      <c r="IQ647" s="738"/>
      <c r="IR647" s="738"/>
      <c r="IS647" s="738"/>
      <c r="IT647" s="738"/>
      <c r="IU647" s="738"/>
      <c r="IV647" s="738"/>
    </row>
    <row r="648" spans="238:256" ht="12.75">
      <c r="ID648" s="738"/>
      <c r="IE648" s="738"/>
      <c r="IF648" s="738"/>
      <c r="IG648" s="738"/>
      <c r="IH648" s="738"/>
      <c r="II648" s="738"/>
      <c r="IJ648" s="738"/>
      <c r="IK648" s="738"/>
      <c r="IL648" s="738"/>
      <c r="IM648" s="738"/>
      <c r="IN648" s="738"/>
      <c r="IO648" s="738"/>
      <c r="IP648" s="738"/>
      <c r="IQ648" s="738"/>
      <c r="IR648" s="738"/>
      <c r="IS648" s="738"/>
      <c r="IT648" s="738"/>
      <c r="IU648" s="738"/>
      <c r="IV648" s="738"/>
    </row>
    <row r="649" spans="238:256" ht="12.75">
      <c r="ID649" s="738"/>
      <c r="IE649" s="738"/>
      <c r="IF649" s="738"/>
      <c r="IG649" s="738"/>
      <c r="IH649" s="738"/>
      <c r="II649" s="738"/>
      <c r="IJ649" s="738"/>
      <c r="IK649" s="738"/>
      <c r="IL649" s="738"/>
      <c r="IM649" s="738"/>
      <c r="IN649" s="738"/>
      <c r="IO649" s="738"/>
      <c r="IP649" s="738"/>
      <c r="IQ649" s="738"/>
      <c r="IR649" s="738"/>
      <c r="IS649" s="738"/>
      <c r="IT649" s="738"/>
      <c r="IU649" s="738"/>
      <c r="IV649" s="738"/>
    </row>
    <row r="650" spans="238:256" ht="12.75">
      <c r="ID650" s="738"/>
      <c r="IE650" s="738"/>
      <c r="IF650" s="738"/>
      <c r="IG650" s="738"/>
      <c r="IH650" s="738"/>
      <c r="II650" s="738"/>
      <c r="IJ650" s="738"/>
      <c r="IK650" s="738"/>
      <c r="IL650" s="738"/>
      <c r="IM650" s="738"/>
      <c r="IN650" s="738"/>
      <c r="IO650" s="738"/>
      <c r="IP650" s="738"/>
      <c r="IQ650" s="738"/>
      <c r="IR650" s="738"/>
      <c r="IS650" s="738"/>
      <c r="IT650" s="738"/>
      <c r="IU650" s="738"/>
      <c r="IV650" s="738"/>
    </row>
    <row r="651" spans="238:256" ht="12.75">
      <c r="ID651" s="738"/>
      <c r="IE651" s="738"/>
      <c r="IF651" s="738"/>
      <c r="IG651" s="738"/>
      <c r="IH651" s="738"/>
      <c r="II651" s="738"/>
      <c r="IJ651" s="738"/>
      <c r="IK651" s="738"/>
      <c r="IL651" s="738"/>
      <c r="IM651" s="738"/>
      <c r="IN651" s="738"/>
      <c r="IO651" s="738"/>
      <c r="IP651" s="738"/>
      <c r="IQ651" s="738"/>
      <c r="IR651" s="738"/>
      <c r="IS651" s="738"/>
      <c r="IT651" s="738"/>
      <c r="IU651" s="738"/>
      <c r="IV651" s="738"/>
    </row>
    <row r="652" spans="238:256" ht="12.75">
      <c r="ID652" s="738"/>
      <c r="IE652" s="738"/>
      <c r="IF652" s="738"/>
      <c r="IG652" s="738"/>
      <c r="IH652" s="738"/>
      <c r="II652" s="738"/>
      <c r="IJ652" s="738"/>
      <c r="IK652" s="738"/>
      <c r="IL652" s="738"/>
      <c r="IM652" s="738"/>
      <c r="IN652" s="738"/>
      <c r="IO652" s="738"/>
      <c r="IP652" s="738"/>
      <c r="IQ652" s="738"/>
      <c r="IR652" s="738"/>
      <c r="IS652" s="738"/>
      <c r="IT652" s="738"/>
      <c r="IU652" s="738"/>
      <c r="IV652" s="738"/>
    </row>
    <row r="653" spans="238:256" ht="12.75">
      <c r="ID653" s="738"/>
      <c r="IE653" s="738"/>
      <c r="IF653" s="738"/>
      <c r="IG653" s="738"/>
      <c r="IH653" s="738"/>
      <c r="II653" s="738"/>
      <c r="IJ653" s="738"/>
      <c r="IK653" s="738"/>
      <c r="IL653" s="738"/>
      <c r="IM653" s="738"/>
      <c r="IN653" s="738"/>
      <c r="IO653" s="738"/>
      <c r="IP653" s="738"/>
      <c r="IQ653" s="738"/>
      <c r="IR653" s="738"/>
      <c r="IS653" s="738"/>
      <c r="IT653" s="738"/>
      <c r="IU653" s="738"/>
      <c r="IV653" s="738"/>
    </row>
    <row r="654" spans="238:256" ht="12.75">
      <c r="ID654" s="738"/>
      <c r="IE654" s="738"/>
      <c r="IF654" s="738"/>
      <c r="IG654" s="738"/>
      <c r="IH654" s="738"/>
      <c r="II654" s="738"/>
      <c r="IJ654" s="738"/>
      <c r="IK654" s="738"/>
      <c r="IL654" s="738"/>
      <c r="IM654" s="738"/>
      <c r="IN654" s="738"/>
      <c r="IO654" s="738"/>
      <c r="IP654" s="738"/>
      <c r="IQ654" s="738"/>
      <c r="IR654" s="738"/>
      <c r="IS654" s="738"/>
      <c r="IT654" s="738"/>
      <c r="IU654" s="738"/>
      <c r="IV654" s="738"/>
    </row>
    <row r="655" spans="238:256" ht="12.75">
      <c r="ID655" s="738"/>
      <c r="IE655" s="738"/>
      <c r="IF655" s="738"/>
      <c r="IG655" s="738"/>
      <c r="IH655" s="738"/>
      <c r="II655" s="738"/>
      <c r="IJ655" s="738"/>
      <c r="IK655" s="738"/>
      <c r="IL655" s="738"/>
      <c r="IM655" s="738"/>
      <c r="IN655" s="738"/>
      <c r="IO655" s="738"/>
      <c r="IP655" s="738"/>
      <c r="IQ655" s="738"/>
      <c r="IR655" s="738"/>
      <c r="IS655" s="738"/>
      <c r="IT655" s="738"/>
      <c r="IU655" s="738"/>
      <c r="IV655" s="738"/>
    </row>
    <row r="656" spans="238:256" ht="12.75">
      <c r="ID656" s="738"/>
      <c r="IE656" s="738"/>
      <c r="IF656" s="738"/>
      <c r="IG656" s="738"/>
      <c r="IH656" s="738"/>
      <c r="II656" s="738"/>
      <c r="IJ656" s="738"/>
      <c r="IK656" s="738"/>
      <c r="IL656" s="738"/>
      <c r="IM656" s="738"/>
      <c r="IN656" s="738"/>
      <c r="IO656" s="738"/>
      <c r="IP656" s="738"/>
      <c r="IQ656" s="738"/>
      <c r="IR656" s="738"/>
      <c r="IS656" s="738"/>
      <c r="IT656" s="738"/>
      <c r="IU656" s="738"/>
      <c r="IV656" s="738"/>
    </row>
    <row r="657" spans="238:256" ht="12.75">
      <c r="ID657" s="738"/>
      <c r="IE657" s="738"/>
      <c r="IF657" s="738"/>
      <c r="IG657" s="738"/>
      <c r="IH657" s="738"/>
      <c r="II657" s="738"/>
      <c r="IJ657" s="738"/>
      <c r="IK657" s="738"/>
      <c r="IL657" s="738"/>
      <c r="IM657" s="738"/>
      <c r="IN657" s="738"/>
      <c r="IO657" s="738"/>
      <c r="IP657" s="738"/>
      <c r="IQ657" s="738"/>
      <c r="IR657" s="738"/>
      <c r="IS657" s="738"/>
      <c r="IT657" s="738"/>
      <c r="IU657" s="738"/>
      <c r="IV657" s="738"/>
    </row>
    <row r="658" spans="238:256" ht="12.75">
      <c r="ID658" s="738"/>
      <c r="IE658" s="738"/>
      <c r="IF658" s="738"/>
      <c r="IG658" s="738"/>
      <c r="IH658" s="738"/>
      <c r="II658" s="738"/>
      <c r="IJ658" s="738"/>
      <c r="IK658" s="738"/>
      <c r="IL658" s="738"/>
      <c r="IM658" s="738"/>
      <c r="IN658" s="738"/>
      <c r="IO658" s="738"/>
      <c r="IP658" s="738"/>
      <c r="IQ658" s="738"/>
      <c r="IR658" s="738"/>
      <c r="IS658" s="738"/>
      <c r="IT658" s="738"/>
      <c r="IU658" s="738"/>
      <c r="IV658" s="738"/>
    </row>
    <row r="659" spans="238:256" ht="12.75">
      <c r="ID659" s="738"/>
      <c r="IE659" s="738"/>
      <c r="IF659" s="738"/>
      <c r="IG659" s="738"/>
      <c r="IH659" s="738"/>
      <c r="II659" s="738"/>
      <c r="IJ659" s="738"/>
      <c r="IK659" s="738"/>
      <c r="IL659" s="738"/>
      <c r="IM659" s="738"/>
      <c r="IN659" s="738"/>
      <c r="IO659" s="738"/>
      <c r="IP659" s="738"/>
      <c r="IQ659" s="738"/>
      <c r="IR659" s="738"/>
      <c r="IS659" s="738"/>
      <c r="IT659" s="738"/>
      <c r="IU659" s="738"/>
      <c r="IV659" s="738"/>
    </row>
    <row r="660" spans="238:256" ht="12.75">
      <c r="ID660" s="738"/>
      <c r="IE660" s="738"/>
      <c r="IF660" s="738"/>
      <c r="IG660" s="738"/>
      <c r="IH660" s="738"/>
      <c r="II660" s="738"/>
      <c r="IJ660" s="738"/>
      <c r="IK660" s="738"/>
      <c r="IL660" s="738"/>
      <c r="IM660" s="738"/>
      <c r="IN660" s="738"/>
      <c r="IO660" s="738"/>
      <c r="IP660" s="738"/>
      <c r="IQ660" s="738"/>
      <c r="IR660" s="738"/>
      <c r="IS660" s="738"/>
      <c r="IT660" s="738"/>
      <c r="IU660" s="738"/>
      <c r="IV660" s="738"/>
    </row>
    <row r="661" spans="238:256" ht="12.75">
      <c r="ID661" s="738"/>
      <c r="IE661" s="738"/>
      <c r="IF661" s="738"/>
      <c r="IG661" s="738"/>
      <c r="IH661" s="738"/>
      <c r="II661" s="738"/>
      <c r="IJ661" s="738"/>
      <c r="IK661" s="738"/>
      <c r="IL661" s="738"/>
      <c r="IM661" s="738"/>
      <c r="IN661" s="738"/>
      <c r="IO661" s="738"/>
      <c r="IP661" s="738"/>
      <c r="IQ661" s="738"/>
      <c r="IR661" s="738"/>
      <c r="IS661" s="738"/>
      <c r="IT661" s="738"/>
      <c r="IU661" s="738"/>
      <c r="IV661" s="738"/>
    </row>
    <row r="662" spans="238:256" ht="12.75">
      <c r="ID662" s="738"/>
      <c r="IE662" s="738"/>
      <c r="IF662" s="738"/>
      <c r="IG662" s="738"/>
      <c r="IH662" s="738"/>
      <c r="II662" s="738"/>
      <c r="IJ662" s="738"/>
      <c r="IK662" s="738"/>
      <c r="IL662" s="738"/>
      <c r="IM662" s="738"/>
      <c r="IN662" s="738"/>
      <c r="IO662" s="738"/>
      <c r="IP662" s="738"/>
      <c r="IQ662" s="738"/>
      <c r="IR662" s="738"/>
      <c r="IS662" s="738"/>
      <c r="IT662" s="738"/>
      <c r="IU662" s="738"/>
      <c r="IV662" s="738"/>
    </row>
    <row r="663" spans="238:256" ht="12.75">
      <c r="ID663" s="738"/>
      <c r="IE663" s="738"/>
      <c r="IF663" s="738"/>
      <c r="IG663" s="738"/>
      <c r="IH663" s="738"/>
      <c r="II663" s="738"/>
      <c r="IJ663" s="738"/>
      <c r="IK663" s="738"/>
      <c r="IL663" s="738"/>
      <c r="IM663" s="738"/>
      <c r="IN663" s="738"/>
      <c r="IO663" s="738"/>
      <c r="IP663" s="738"/>
      <c r="IQ663" s="738"/>
      <c r="IR663" s="738"/>
      <c r="IS663" s="738"/>
      <c r="IT663" s="738"/>
      <c r="IU663" s="738"/>
      <c r="IV663" s="738"/>
    </row>
    <row r="664" spans="238:256" ht="12.75">
      <c r="ID664" s="738"/>
      <c r="IE664" s="738"/>
      <c r="IF664" s="738"/>
      <c r="IG664" s="738"/>
      <c r="IH664" s="738"/>
      <c r="II664" s="738"/>
      <c r="IJ664" s="738"/>
      <c r="IK664" s="738"/>
      <c r="IL664" s="738"/>
      <c r="IM664" s="738"/>
      <c r="IN664" s="738"/>
      <c r="IO664" s="738"/>
      <c r="IP664" s="738"/>
      <c r="IQ664" s="738"/>
      <c r="IR664" s="738"/>
      <c r="IS664" s="738"/>
      <c r="IT664" s="738"/>
      <c r="IU664" s="738"/>
      <c r="IV664" s="738"/>
    </row>
    <row r="665" spans="238:256" ht="12.75">
      <c r="ID665" s="738"/>
      <c r="IE665" s="738"/>
      <c r="IF665" s="738"/>
      <c r="IG665" s="738"/>
      <c r="IH665" s="738"/>
      <c r="II665" s="738"/>
      <c r="IJ665" s="738"/>
      <c r="IK665" s="738"/>
      <c r="IL665" s="738"/>
      <c r="IM665" s="738"/>
      <c r="IN665" s="738"/>
      <c r="IO665" s="738"/>
      <c r="IP665" s="738"/>
      <c r="IQ665" s="738"/>
      <c r="IR665" s="738"/>
      <c r="IS665" s="738"/>
      <c r="IT665" s="738"/>
      <c r="IU665" s="738"/>
      <c r="IV665" s="738"/>
    </row>
    <row r="666" spans="238:256" ht="12.75">
      <c r="ID666" s="738"/>
      <c r="IE666" s="738"/>
      <c r="IF666" s="738"/>
      <c r="IG666" s="738"/>
      <c r="IH666" s="738"/>
      <c r="II666" s="738"/>
      <c r="IJ666" s="738"/>
      <c r="IK666" s="738"/>
      <c r="IL666" s="738"/>
      <c r="IM666" s="738"/>
      <c r="IN666" s="738"/>
      <c r="IO666" s="738"/>
      <c r="IP666" s="738"/>
      <c r="IQ666" s="738"/>
      <c r="IR666" s="738"/>
      <c r="IS666" s="738"/>
      <c r="IT666" s="738"/>
      <c r="IU666" s="738"/>
      <c r="IV666" s="738"/>
    </row>
    <row r="667" spans="238:256" ht="12.75">
      <c r="ID667" s="738"/>
      <c r="IE667" s="738"/>
      <c r="IF667" s="738"/>
      <c r="IG667" s="738"/>
      <c r="IH667" s="738"/>
      <c r="II667" s="738"/>
      <c r="IJ667" s="738"/>
      <c r="IK667" s="738"/>
      <c r="IL667" s="738"/>
      <c r="IM667" s="738"/>
      <c r="IN667" s="738"/>
      <c r="IO667" s="738"/>
      <c r="IP667" s="738"/>
      <c r="IQ667" s="738"/>
      <c r="IR667" s="738"/>
      <c r="IS667" s="738"/>
      <c r="IT667" s="738"/>
      <c r="IU667" s="738"/>
      <c r="IV667" s="738"/>
    </row>
    <row r="668" spans="238:256" ht="12.75">
      <c r="ID668" s="738"/>
      <c r="IE668" s="738"/>
      <c r="IF668" s="738"/>
      <c r="IG668" s="738"/>
      <c r="IH668" s="738"/>
      <c r="II668" s="738"/>
      <c r="IJ668" s="738"/>
      <c r="IK668" s="738"/>
      <c r="IL668" s="738"/>
      <c r="IM668" s="738"/>
      <c r="IN668" s="738"/>
      <c r="IO668" s="738"/>
      <c r="IP668" s="738"/>
      <c r="IQ668" s="738"/>
      <c r="IR668" s="738"/>
      <c r="IS668" s="738"/>
      <c r="IT668" s="738"/>
      <c r="IU668" s="738"/>
      <c r="IV668" s="738"/>
    </row>
    <row r="669" spans="238:256" ht="12.75">
      <c r="ID669" s="738"/>
      <c r="IE669" s="738"/>
      <c r="IF669" s="738"/>
      <c r="IG669" s="738"/>
      <c r="IH669" s="738"/>
      <c r="II669" s="738"/>
      <c r="IJ669" s="738"/>
      <c r="IK669" s="738"/>
      <c r="IL669" s="738"/>
      <c r="IM669" s="738"/>
      <c r="IN669" s="738"/>
      <c r="IO669" s="738"/>
      <c r="IP669" s="738"/>
      <c r="IQ669" s="738"/>
      <c r="IR669" s="738"/>
      <c r="IS669" s="738"/>
      <c r="IT669" s="738"/>
      <c r="IU669" s="738"/>
      <c r="IV669" s="738"/>
    </row>
    <row r="670" spans="238:256" ht="12.75">
      <c r="ID670" s="738"/>
      <c r="IE670" s="738"/>
      <c r="IF670" s="738"/>
      <c r="IG670" s="738"/>
      <c r="IH670" s="738"/>
      <c r="II670" s="738"/>
      <c r="IJ670" s="738"/>
      <c r="IK670" s="738"/>
      <c r="IL670" s="738"/>
      <c r="IM670" s="738"/>
      <c r="IN670" s="738"/>
      <c r="IO670" s="738"/>
      <c r="IP670" s="738"/>
      <c r="IQ670" s="738"/>
      <c r="IR670" s="738"/>
      <c r="IS670" s="738"/>
      <c r="IT670" s="738"/>
      <c r="IU670" s="738"/>
      <c r="IV670" s="738"/>
    </row>
    <row r="671" spans="238:256" ht="12.75">
      <c r="ID671" s="738"/>
      <c r="IE671" s="738"/>
      <c r="IF671" s="738"/>
      <c r="IG671" s="738"/>
      <c r="IH671" s="738"/>
      <c r="II671" s="738"/>
      <c r="IJ671" s="738"/>
      <c r="IK671" s="738"/>
      <c r="IL671" s="738"/>
      <c r="IM671" s="738"/>
      <c r="IN671" s="738"/>
      <c r="IO671" s="738"/>
      <c r="IP671" s="738"/>
      <c r="IQ671" s="738"/>
      <c r="IR671" s="738"/>
      <c r="IS671" s="738"/>
      <c r="IT671" s="738"/>
      <c r="IU671" s="738"/>
      <c r="IV671" s="738"/>
    </row>
    <row r="672" spans="238:256" ht="12.75">
      <c r="ID672" s="738"/>
      <c r="IE672" s="738"/>
      <c r="IF672" s="738"/>
      <c r="IG672" s="738"/>
      <c r="IH672" s="738"/>
      <c r="II672" s="738"/>
      <c r="IJ672" s="738"/>
      <c r="IK672" s="738"/>
      <c r="IL672" s="738"/>
      <c r="IM672" s="738"/>
      <c r="IN672" s="738"/>
      <c r="IO672" s="738"/>
      <c r="IP672" s="738"/>
      <c r="IQ672" s="738"/>
      <c r="IR672" s="738"/>
      <c r="IS672" s="738"/>
      <c r="IT672" s="738"/>
      <c r="IU672" s="738"/>
      <c r="IV672" s="738"/>
    </row>
    <row r="673" spans="238:256" ht="12.75">
      <c r="ID673" s="738"/>
      <c r="IE673" s="738"/>
      <c r="IF673" s="738"/>
      <c r="IG673" s="738"/>
      <c r="IH673" s="738"/>
      <c r="II673" s="738"/>
      <c r="IJ673" s="738"/>
      <c r="IK673" s="738"/>
      <c r="IL673" s="738"/>
      <c r="IM673" s="738"/>
      <c r="IN673" s="738"/>
      <c r="IO673" s="738"/>
      <c r="IP673" s="738"/>
      <c r="IQ673" s="738"/>
      <c r="IR673" s="738"/>
      <c r="IS673" s="738"/>
      <c r="IT673" s="738"/>
      <c r="IU673" s="738"/>
      <c r="IV673" s="738"/>
    </row>
    <row r="674" spans="238:256" ht="12.75">
      <c r="ID674" s="738"/>
      <c r="IE674" s="738"/>
      <c r="IF674" s="738"/>
      <c r="IG674" s="738"/>
      <c r="IH674" s="738"/>
      <c r="II674" s="738"/>
      <c r="IJ674" s="738"/>
      <c r="IK674" s="738"/>
      <c r="IL674" s="738"/>
      <c r="IM674" s="738"/>
      <c r="IN674" s="738"/>
      <c r="IO674" s="738"/>
      <c r="IP674" s="738"/>
      <c r="IQ674" s="738"/>
      <c r="IR674" s="738"/>
      <c r="IS674" s="738"/>
      <c r="IT674" s="738"/>
      <c r="IU674" s="738"/>
      <c r="IV674" s="738"/>
    </row>
    <row r="675" spans="238:256" ht="12.75">
      <c r="ID675" s="738"/>
      <c r="IE675" s="738"/>
      <c r="IF675" s="738"/>
      <c r="IG675" s="738"/>
      <c r="IH675" s="738"/>
      <c r="II675" s="738"/>
      <c r="IJ675" s="738"/>
      <c r="IK675" s="738"/>
      <c r="IL675" s="738"/>
      <c r="IM675" s="738"/>
      <c r="IN675" s="738"/>
      <c r="IO675" s="738"/>
      <c r="IP675" s="738"/>
      <c r="IQ675" s="738"/>
      <c r="IR675" s="738"/>
      <c r="IS675" s="738"/>
      <c r="IT675" s="738"/>
      <c r="IU675" s="738"/>
      <c r="IV675" s="738"/>
    </row>
    <row r="676" spans="238:256" ht="12.75">
      <c r="ID676" s="738"/>
      <c r="IE676" s="738"/>
      <c r="IF676" s="738"/>
      <c r="IG676" s="738"/>
      <c r="IH676" s="738"/>
      <c r="II676" s="738"/>
      <c r="IJ676" s="738"/>
      <c r="IK676" s="738"/>
      <c r="IL676" s="738"/>
      <c r="IM676" s="738"/>
      <c r="IN676" s="738"/>
      <c r="IO676" s="738"/>
      <c r="IP676" s="738"/>
      <c r="IQ676" s="738"/>
      <c r="IR676" s="738"/>
      <c r="IS676" s="738"/>
      <c r="IT676" s="738"/>
      <c r="IU676" s="738"/>
      <c r="IV676" s="738"/>
    </row>
    <row r="677" spans="238:256" ht="12.75">
      <c r="ID677" s="738"/>
      <c r="IE677" s="738"/>
      <c r="IF677" s="738"/>
      <c r="IG677" s="738"/>
      <c r="IH677" s="738"/>
      <c r="II677" s="738"/>
      <c r="IJ677" s="738"/>
      <c r="IK677" s="738"/>
      <c r="IL677" s="738"/>
      <c r="IM677" s="738"/>
      <c r="IN677" s="738"/>
      <c r="IO677" s="738"/>
      <c r="IP677" s="738"/>
      <c r="IQ677" s="738"/>
      <c r="IR677" s="738"/>
      <c r="IS677" s="738"/>
      <c r="IT677" s="738"/>
      <c r="IU677" s="738"/>
      <c r="IV677" s="738"/>
    </row>
    <row r="678" spans="238:256" ht="12.75">
      <c r="ID678" s="738"/>
      <c r="IE678" s="738"/>
      <c r="IF678" s="738"/>
      <c r="IG678" s="738"/>
      <c r="IH678" s="738"/>
      <c r="II678" s="738"/>
      <c r="IJ678" s="738"/>
      <c r="IK678" s="738"/>
      <c r="IL678" s="738"/>
      <c r="IM678" s="738"/>
      <c r="IN678" s="738"/>
      <c r="IO678" s="738"/>
      <c r="IP678" s="738"/>
      <c r="IQ678" s="738"/>
      <c r="IR678" s="738"/>
      <c r="IS678" s="738"/>
      <c r="IT678" s="738"/>
      <c r="IU678" s="738"/>
      <c r="IV678" s="738"/>
    </row>
    <row r="679" spans="238:256" ht="12.75">
      <c r="ID679" s="738"/>
      <c r="IE679" s="738"/>
      <c r="IF679" s="738"/>
      <c r="IG679" s="738"/>
      <c r="IH679" s="738"/>
      <c r="II679" s="738"/>
      <c r="IJ679" s="738"/>
      <c r="IK679" s="738"/>
      <c r="IL679" s="738"/>
      <c r="IM679" s="738"/>
      <c r="IN679" s="738"/>
      <c r="IO679" s="738"/>
      <c r="IP679" s="738"/>
      <c r="IQ679" s="738"/>
      <c r="IR679" s="738"/>
      <c r="IS679" s="738"/>
      <c r="IT679" s="738"/>
      <c r="IU679" s="738"/>
      <c r="IV679" s="738"/>
    </row>
    <row r="680" spans="238:256" ht="12.75">
      <c r="ID680" s="738"/>
      <c r="IE680" s="738"/>
      <c r="IF680" s="738"/>
      <c r="IG680" s="738"/>
      <c r="IH680" s="738"/>
      <c r="II680" s="738"/>
      <c r="IJ680" s="738"/>
      <c r="IK680" s="738"/>
      <c r="IL680" s="738"/>
      <c r="IM680" s="738"/>
      <c r="IN680" s="738"/>
      <c r="IO680" s="738"/>
      <c r="IP680" s="738"/>
      <c r="IQ680" s="738"/>
      <c r="IR680" s="738"/>
      <c r="IS680" s="738"/>
      <c r="IT680" s="738"/>
      <c r="IU680" s="738"/>
      <c r="IV680" s="738"/>
    </row>
    <row r="681" spans="238:256" ht="12.75">
      <c r="ID681" s="738"/>
      <c r="IE681" s="738"/>
      <c r="IF681" s="738"/>
      <c r="IG681" s="738"/>
      <c r="IH681" s="738"/>
      <c r="II681" s="738"/>
      <c r="IJ681" s="738"/>
      <c r="IK681" s="738"/>
      <c r="IL681" s="738"/>
      <c r="IM681" s="738"/>
      <c r="IN681" s="738"/>
      <c r="IO681" s="738"/>
      <c r="IP681" s="738"/>
      <c r="IQ681" s="738"/>
      <c r="IR681" s="738"/>
      <c r="IS681" s="738"/>
      <c r="IT681" s="738"/>
      <c r="IU681" s="738"/>
      <c r="IV681" s="738"/>
    </row>
    <row r="682" spans="238:256" ht="12.75">
      <c r="ID682" s="738"/>
      <c r="IE682" s="738"/>
      <c r="IF682" s="738"/>
      <c r="IG682" s="738"/>
      <c r="IH682" s="738"/>
      <c r="II682" s="738"/>
      <c r="IJ682" s="738"/>
      <c r="IK682" s="738"/>
      <c r="IL682" s="738"/>
      <c r="IM682" s="738"/>
      <c r="IN682" s="738"/>
      <c r="IO682" s="738"/>
      <c r="IP682" s="738"/>
      <c r="IQ682" s="738"/>
      <c r="IR682" s="738"/>
      <c r="IS682" s="738"/>
      <c r="IT682" s="738"/>
      <c r="IU682" s="738"/>
      <c r="IV682" s="738"/>
    </row>
    <row r="683" spans="238:256" ht="12.75">
      <c r="ID683" s="738"/>
      <c r="IE683" s="738"/>
      <c r="IF683" s="738"/>
      <c r="IG683" s="738"/>
      <c r="IH683" s="738"/>
      <c r="II683" s="738"/>
      <c r="IJ683" s="738"/>
      <c r="IK683" s="738"/>
      <c r="IL683" s="738"/>
      <c r="IM683" s="738"/>
      <c r="IN683" s="738"/>
      <c r="IO683" s="738"/>
      <c r="IP683" s="738"/>
      <c r="IQ683" s="738"/>
      <c r="IR683" s="738"/>
      <c r="IS683" s="738"/>
      <c r="IT683" s="738"/>
      <c r="IU683" s="738"/>
      <c r="IV683" s="738"/>
    </row>
    <row r="684" spans="238:256" ht="12.75">
      <c r="ID684" s="738"/>
      <c r="IE684" s="738"/>
      <c r="IF684" s="738"/>
      <c r="IG684" s="738"/>
      <c r="IH684" s="738"/>
      <c r="II684" s="738"/>
      <c r="IJ684" s="738"/>
      <c r="IK684" s="738"/>
      <c r="IL684" s="738"/>
      <c r="IM684" s="738"/>
      <c r="IN684" s="738"/>
      <c r="IO684" s="738"/>
      <c r="IP684" s="738"/>
      <c r="IQ684" s="738"/>
      <c r="IR684" s="738"/>
      <c r="IS684" s="738"/>
      <c r="IT684" s="738"/>
      <c r="IU684" s="738"/>
      <c r="IV684" s="738"/>
    </row>
    <row r="685" spans="238:256" ht="12.75">
      <c r="ID685" s="738"/>
      <c r="IE685" s="738"/>
      <c r="IF685" s="738"/>
      <c r="IG685" s="738"/>
      <c r="IH685" s="738"/>
      <c r="II685" s="738"/>
      <c r="IJ685" s="738"/>
      <c r="IK685" s="738"/>
      <c r="IL685" s="738"/>
      <c r="IM685" s="738"/>
      <c r="IN685" s="738"/>
      <c r="IO685" s="738"/>
      <c r="IP685" s="738"/>
      <c r="IQ685" s="738"/>
      <c r="IR685" s="738"/>
      <c r="IS685" s="738"/>
      <c r="IT685" s="738"/>
      <c r="IU685" s="738"/>
      <c r="IV685" s="738"/>
    </row>
    <row r="686" spans="238:256" ht="12.75">
      <c r="ID686" s="738"/>
      <c r="IE686" s="738"/>
      <c r="IF686" s="738"/>
      <c r="IG686" s="738"/>
      <c r="IH686" s="738"/>
      <c r="II686" s="738"/>
      <c r="IJ686" s="738"/>
      <c r="IK686" s="738"/>
      <c r="IL686" s="738"/>
      <c r="IM686" s="738"/>
      <c r="IN686" s="738"/>
      <c r="IO686" s="738"/>
      <c r="IP686" s="738"/>
      <c r="IQ686" s="738"/>
      <c r="IR686" s="738"/>
      <c r="IS686" s="738"/>
      <c r="IT686" s="738"/>
      <c r="IU686" s="738"/>
      <c r="IV686" s="738"/>
    </row>
    <row r="687" spans="238:256" ht="12.75">
      <c r="ID687" s="738"/>
      <c r="IE687" s="738"/>
      <c r="IF687" s="738"/>
      <c r="IG687" s="738"/>
      <c r="IH687" s="738"/>
      <c r="II687" s="738"/>
      <c r="IJ687" s="738"/>
      <c r="IK687" s="738"/>
      <c r="IL687" s="738"/>
      <c r="IM687" s="738"/>
      <c r="IN687" s="738"/>
      <c r="IO687" s="738"/>
      <c r="IP687" s="738"/>
      <c r="IQ687" s="738"/>
      <c r="IR687" s="738"/>
      <c r="IS687" s="738"/>
      <c r="IT687" s="738"/>
      <c r="IU687" s="738"/>
      <c r="IV687" s="738"/>
    </row>
    <row r="688" spans="238:256" ht="12.75">
      <c r="ID688" s="738"/>
      <c r="IE688" s="738"/>
      <c r="IF688" s="738"/>
      <c r="IG688" s="738"/>
      <c r="IH688" s="738"/>
      <c r="II688" s="738"/>
      <c r="IJ688" s="738"/>
      <c r="IK688" s="738"/>
      <c r="IL688" s="738"/>
      <c r="IM688" s="738"/>
      <c r="IN688" s="738"/>
      <c r="IO688" s="738"/>
      <c r="IP688" s="738"/>
      <c r="IQ688" s="738"/>
      <c r="IR688" s="738"/>
      <c r="IS688" s="738"/>
      <c r="IT688" s="738"/>
      <c r="IU688" s="738"/>
      <c r="IV688" s="738"/>
    </row>
    <row r="689" spans="238:256" ht="12.75">
      <c r="ID689" s="738"/>
      <c r="IE689" s="738"/>
      <c r="IF689" s="738"/>
      <c r="IG689" s="738"/>
      <c r="IH689" s="738"/>
      <c r="II689" s="738"/>
      <c r="IJ689" s="738"/>
      <c r="IK689" s="738"/>
      <c r="IL689" s="738"/>
      <c r="IM689" s="738"/>
      <c r="IN689" s="738"/>
      <c r="IO689" s="738"/>
      <c r="IP689" s="738"/>
      <c r="IQ689" s="738"/>
      <c r="IR689" s="738"/>
      <c r="IS689" s="738"/>
      <c r="IT689" s="738"/>
      <c r="IU689" s="738"/>
      <c r="IV689" s="738"/>
    </row>
    <row r="690" spans="238:256" ht="12.75">
      <c r="ID690" s="738"/>
      <c r="IE690" s="738"/>
      <c r="IF690" s="738"/>
      <c r="IG690" s="738"/>
      <c r="IH690" s="738"/>
      <c r="II690" s="738"/>
      <c r="IJ690" s="738"/>
      <c r="IK690" s="738"/>
      <c r="IL690" s="738"/>
      <c r="IM690" s="738"/>
      <c r="IN690" s="738"/>
      <c r="IO690" s="738"/>
      <c r="IP690" s="738"/>
      <c r="IQ690" s="738"/>
      <c r="IR690" s="738"/>
      <c r="IS690" s="738"/>
      <c r="IT690" s="738"/>
      <c r="IU690" s="738"/>
      <c r="IV690" s="738"/>
    </row>
    <row r="691" spans="238:256" ht="12.75">
      <c r="ID691" s="738"/>
      <c r="IE691" s="738"/>
      <c r="IF691" s="738"/>
      <c r="IG691" s="738"/>
      <c r="IH691" s="738"/>
      <c r="II691" s="738"/>
      <c r="IJ691" s="738"/>
      <c r="IK691" s="738"/>
      <c r="IL691" s="738"/>
      <c r="IM691" s="738"/>
      <c r="IN691" s="738"/>
      <c r="IO691" s="738"/>
      <c r="IP691" s="738"/>
      <c r="IQ691" s="738"/>
      <c r="IR691" s="738"/>
      <c r="IS691" s="738"/>
      <c r="IT691" s="738"/>
      <c r="IU691" s="738"/>
      <c r="IV691" s="738"/>
    </row>
    <row r="692" spans="238:256" ht="12.75">
      <c r="ID692" s="738"/>
      <c r="IE692" s="738"/>
      <c r="IF692" s="738"/>
      <c r="IG692" s="738"/>
      <c r="IH692" s="738"/>
      <c r="II692" s="738"/>
      <c r="IJ692" s="738"/>
      <c r="IK692" s="738"/>
      <c r="IL692" s="738"/>
      <c r="IM692" s="738"/>
      <c r="IN692" s="738"/>
      <c r="IO692" s="738"/>
      <c r="IP692" s="738"/>
      <c r="IQ692" s="738"/>
      <c r="IR692" s="738"/>
      <c r="IS692" s="738"/>
      <c r="IT692" s="738"/>
      <c r="IU692" s="738"/>
      <c r="IV692" s="738"/>
    </row>
    <row r="693" spans="238:256" ht="12.75">
      <c r="ID693" s="738"/>
      <c r="IE693" s="738"/>
      <c r="IF693" s="738"/>
      <c r="IG693" s="738"/>
      <c r="IH693" s="738"/>
      <c r="II693" s="738"/>
      <c r="IJ693" s="738"/>
      <c r="IK693" s="738"/>
      <c r="IL693" s="738"/>
      <c r="IM693" s="738"/>
      <c r="IN693" s="738"/>
      <c r="IO693" s="738"/>
      <c r="IP693" s="738"/>
      <c r="IQ693" s="738"/>
      <c r="IR693" s="738"/>
      <c r="IS693" s="738"/>
      <c r="IT693" s="738"/>
      <c r="IU693" s="738"/>
      <c r="IV693" s="738"/>
    </row>
    <row r="694" spans="238:256" ht="12.75">
      <c r="ID694" s="738"/>
      <c r="IE694" s="738"/>
      <c r="IF694" s="738"/>
      <c r="IG694" s="738"/>
      <c r="IH694" s="738"/>
      <c r="II694" s="738"/>
      <c r="IJ694" s="738"/>
      <c r="IK694" s="738"/>
      <c r="IL694" s="738"/>
      <c r="IM694" s="738"/>
      <c r="IN694" s="738"/>
      <c r="IO694" s="738"/>
      <c r="IP694" s="738"/>
      <c r="IQ694" s="738"/>
      <c r="IR694" s="738"/>
      <c r="IS694" s="738"/>
      <c r="IT694" s="738"/>
      <c r="IU694" s="738"/>
      <c r="IV694" s="738"/>
    </row>
    <row r="695" spans="238:256" ht="12.75">
      <c r="ID695" s="738"/>
      <c r="IE695" s="738"/>
      <c r="IF695" s="738"/>
      <c r="IG695" s="738"/>
      <c r="IH695" s="738"/>
      <c r="II695" s="738"/>
      <c r="IJ695" s="738"/>
      <c r="IK695" s="738"/>
      <c r="IL695" s="738"/>
      <c r="IM695" s="738"/>
      <c r="IN695" s="738"/>
      <c r="IO695" s="738"/>
      <c r="IP695" s="738"/>
      <c r="IQ695" s="738"/>
      <c r="IR695" s="738"/>
      <c r="IS695" s="738"/>
      <c r="IT695" s="738"/>
      <c r="IU695" s="738"/>
      <c r="IV695" s="738"/>
    </row>
    <row r="696" spans="238:256" ht="12.75">
      <c r="ID696" s="738"/>
      <c r="IE696" s="738"/>
      <c r="IF696" s="738"/>
      <c r="IG696" s="738"/>
      <c r="IH696" s="738"/>
      <c r="II696" s="738"/>
      <c r="IJ696" s="738"/>
      <c r="IK696" s="738"/>
      <c r="IL696" s="738"/>
      <c r="IM696" s="738"/>
      <c r="IN696" s="738"/>
      <c r="IO696" s="738"/>
      <c r="IP696" s="738"/>
      <c r="IQ696" s="738"/>
      <c r="IR696" s="738"/>
      <c r="IS696" s="738"/>
      <c r="IT696" s="738"/>
      <c r="IU696" s="738"/>
      <c r="IV696" s="738"/>
    </row>
    <row r="697" spans="238:256" ht="12.75">
      <c r="ID697" s="738"/>
      <c r="IE697" s="738"/>
      <c r="IF697" s="738"/>
      <c r="IG697" s="738"/>
      <c r="IH697" s="738"/>
      <c r="II697" s="738"/>
      <c r="IJ697" s="738"/>
      <c r="IK697" s="738"/>
      <c r="IL697" s="738"/>
      <c r="IM697" s="738"/>
      <c r="IN697" s="738"/>
      <c r="IO697" s="738"/>
      <c r="IP697" s="738"/>
      <c r="IQ697" s="738"/>
      <c r="IR697" s="738"/>
      <c r="IS697" s="738"/>
      <c r="IT697" s="738"/>
      <c r="IU697" s="738"/>
      <c r="IV697" s="738"/>
    </row>
    <row r="698" spans="238:256" ht="12.75">
      <c r="ID698" s="738"/>
      <c r="IE698" s="738"/>
      <c r="IF698" s="738"/>
      <c r="IG698" s="738"/>
      <c r="IH698" s="738"/>
      <c r="II698" s="738"/>
      <c r="IJ698" s="738"/>
      <c r="IK698" s="738"/>
      <c r="IL698" s="738"/>
      <c r="IM698" s="738"/>
      <c r="IN698" s="738"/>
      <c r="IO698" s="738"/>
      <c r="IP698" s="738"/>
      <c r="IQ698" s="738"/>
      <c r="IR698" s="738"/>
      <c r="IS698" s="738"/>
      <c r="IT698" s="738"/>
      <c r="IU698" s="738"/>
      <c r="IV698" s="738"/>
    </row>
    <row r="699" spans="238:256" ht="12.75">
      <c r="ID699" s="738"/>
      <c r="IE699" s="738"/>
      <c r="IF699" s="738"/>
      <c r="IG699" s="738"/>
      <c r="IH699" s="738"/>
      <c r="II699" s="738"/>
      <c r="IJ699" s="738"/>
      <c r="IK699" s="738"/>
      <c r="IL699" s="738"/>
      <c r="IM699" s="738"/>
      <c r="IN699" s="738"/>
      <c r="IO699" s="738"/>
      <c r="IP699" s="738"/>
      <c r="IQ699" s="738"/>
      <c r="IR699" s="738"/>
      <c r="IS699" s="738"/>
      <c r="IT699" s="738"/>
      <c r="IU699" s="738"/>
      <c r="IV699" s="738"/>
    </row>
    <row r="700" spans="238:256" ht="12.75">
      <c r="ID700" s="738"/>
      <c r="IE700" s="738"/>
      <c r="IF700" s="738"/>
      <c r="IG700" s="738"/>
      <c r="IH700" s="738"/>
      <c r="II700" s="738"/>
      <c r="IJ700" s="738"/>
      <c r="IK700" s="738"/>
      <c r="IL700" s="738"/>
      <c r="IM700" s="738"/>
      <c r="IN700" s="738"/>
      <c r="IO700" s="738"/>
      <c r="IP700" s="738"/>
      <c r="IQ700" s="738"/>
      <c r="IR700" s="738"/>
      <c r="IS700" s="738"/>
      <c r="IT700" s="738"/>
      <c r="IU700" s="738"/>
      <c r="IV700" s="738"/>
    </row>
    <row r="701" spans="238:256" ht="12.75">
      <c r="ID701" s="738"/>
      <c r="IE701" s="738"/>
      <c r="IF701" s="738"/>
      <c r="IG701" s="738"/>
      <c r="IH701" s="738"/>
      <c r="II701" s="738"/>
      <c r="IJ701" s="738"/>
      <c r="IK701" s="738"/>
      <c r="IL701" s="738"/>
      <c r="IM701" s="738"/>
      <c r="IN701" s="738"/>
      <c r="IO701" s="738"/>
      <c r="IP701" s="738"/>
      <c r="IQ701" s="738"/>
      <c r="IR701" s="738"/>
      <c r="IS701" s="738"/>
      <c r="IT701" s="738"/>
      <c r="IU701" s="738"/>
      <c r="IV701" s="738"/>
    </row>
    <row r="702" spans="238:256" ht="12.75">
      <c r="ID702" s="738"/>
      <c r="IE702" s="738"/>
      <c r="IF702" s="738"/>
      <c r="IG702" s="738"/>
      <c r="IH702" s="738"/>
      <c r="II702" s="738"/>
      <c r="IJ702" s="738"/>
      <c r="IK702" s="738"/>
      <c r="IL702" s="738"/>
      <c r="IM702" s="738"/>
      <c r="IN702" s="738"/>
      <c r="IO702" s="738"/>
      <c r="IP702" s="738"/>
      <c r="IQ702" s="738"/>
      <c r="IR702" s="738"/>
      <c r="IS702" s="738"/>
      <c r="IT702" s="738"/>
      <c r="IU702" s="738"/>
      <c r="IV702" s="738"/>
    </row>
    <row r="703" spans="238:256" ht="12.75">
      <c r="ID703" s="738"/>
      <c r="IE703" s="738"/>
      <c r="IF703" s="738"/>
      <c r="IG703" s="738"/>
      <c r="IH703" s="738"/>
      <c r="II703" s="738"/>
      <c r="IJ703" s="738"/>
      <c r="IK703" s="738"/>
      <c r="IL703" s="738"/>
      <c r="IM703" s="738"/>
      <c r="IN703" s="738"/>
      <c r="IO703" s="738"/>
      <c r="IP703" s="738"/>
      <c r="IQ703" s="738"/>
      <c r="IR703" s="738"/>
      <c r="IS703" s="738"/>
      <c r="IT703" s="738"/>
      <c r="IU703" s="738"/>
      <c r="IV703" s="738"/>
    </row>
    <row r="704" spans="238:256" ht="12.75">
      <c r="ID704" s="738"/>
      <c r="IE704" s="738"/>
      <c r="IF704" s="738"/>
      <c r="IG704" s="738"/>
      <c r="IH704" s="738"/>
      <c r="II704" s="738"/>
      <c r="IJ704" s="738"/>
      <c r="IK704" s="738"/>
      <c r="IL704" s="738"/>
      <c r="IM704" s="738"/>
      <c r="IN704" s="738"/>
      <c r="IO704" s="738"/>
      <c r="IP704" s="738"/>
      <c r="IQ704" s="738"/>
      <c r="IR704" s="738"/>
      <c r="IS704" s="738"/>
      <c r="IT704" s="738"/>
      <c r="IU704" s="738"/>
      <c r="IV704" s="738"/>
    </row>
    <row r="705" spans="238:256" ht="12.75">
      <c r="ID705" s="738"/>
      <c r="IE705" s="738"/>
      <c r="IF705" s="738"/>
      <c r="IG705" s="738"/>
      <c r="IH705" s="738"/>
      <c r="II705" s="738"/>
      <c r="IJ705" s="738"/>
      <c r="IK705" s="738"/>
      <c r="IL705" s="738"/>
      <c r="IM705" s="738"/>
      <c r="IN705" s="738"/>
      <c r="IO705" s="738"/>
      <c r="IP705" s="738"/>
      <c r="IQ705" s="738"/>
      <c r="IR705" s="738"/>
      <c r="IS705" s="738"/>
      <c r="IT705" s="738"/>
      <c r="IU705" s="738"/>
      <c r="IV705" s="738"/>
    </row>
    <row r="706" spans="238:256" ht="12.75">
      <c r="ID706" s="738"/>
      <c r="IE706" s="738"/>
      <c r="IF706" s="738"/>
      <c r="IG706" s="738"/>
      <c r="IH706" s="738"/>
      <c r="II706" s="738"/>
      <c r="IJ706" s="738"/>
      <c r="IK706" s="738"/>
      <c r="IL706" s="738"/>
      <c r="IM706" s="738"/>
      <c r="IN706" s="738"/>
      <c r="IO706" s="738"/>
      <c r="IP706" s="738"/>
      <c r="IQ706" s="738"/>
      <c r="IR706" s="738"/>
      <c r="IS706" s="738"/>
      <c r="IT706" s="738"/>
      <c r="IU706" s="738"/>
      <c r="IV706" s="738"/>
    </row>
    <row r="707" spans="238:256" ht="12.75">
      <c r="ID707" s="738"/>
      <c r="IE707" s="738"/>
      <c r="IF707" s="738"/>
      <c r="IG707" s="738"/>
      <c r="IH707" s="738"/>
      <c r="II707" s="738"/>
      <c r="IJ707" s="738"/>
      <c r="IK707" s="738"/>
      <c r="IL707" s="738"/>
      <c r="IM707" s="738"/>
      <c r="IN707" s="738"/>
      <c r="IO707" s="738"/>
      <c r="IP707" s="738"/>
      <c r="IQ707" s="738"/>
      <c r="IR707" s="738"/>
      <c r="IS707" s="738"/>
      <c r="IT707" s="738"/>
      <c r="IU707" s="738"/>
      <c r="IV707" s="738"/>
    </row>
    <row r="708" spans="238:256" ht="12.75">
      <c r="ID708" s="738"/>
      <c r="IE708" s="738"/>
      <c r="IF708" s="738"/>
      <c r="IG708" s="738"/>
      <c r="IH708" s="738"/>
      <c r="II708" s="738"/>
      <c r="IJ708" s="738"/>
      <c r="IK708" s="738"/>
      <c r="IL708" s="738"/>
      <c r="IM708" s="738"/>
      <c r="IN708" s="738"/>
      <c r="IO708" s="738"/>
      <c r="IP708" s="738"/>
      <c r="IQ708" s="738"/>
      <c r="IR708" s="738"/>
      <c r="IS708" s="738"/>
      <c r="IT708" s="738"/>
      <c r="IU708" s="738"/>
      <c r="IV708" s="738"/>
    </row>
    <row r="709" spans="238:256" ht="12.75">
      <c r="ID709" s="738"/>
      <c r="IE709" s="738"/>
      <c r="IF709" s="738"/>
      <c r="IG709" s="738"/>
      <c r="IH709" s="738"/>
      <c r="II709" s="738"/>
      <c r="IJ709" s="738"/>
      <c r="IK709" s="738"/>
      <c r="IL709" s="738"/>
      <c r="IM709" s="738"/>
      <c r="IN709" s="738"/>
      <c r="IO709" s="738"/>
      <c r="IP709" s="738"/>
      <c r="IQ709" s="738"/>
      <c r="IR709" s="738"/>
      <c r="IS709" s="738"/>
      <c r="IT709" s="738"/>
      <c r="IU709" s="738"/>
      <c r="IV709" s="738"/>
    </row>
    <row r="710" spans="238:256" ht="12.75">
      <c r="ID710" s="738"/>
      <c r="IE710" s="738"/>
      <c r="IF710" s="738"/>
      <c r="IG710" s="738"/>
      <c r="IH710" s="738"/>
      <c r="II710" s="738"/>
      <c r="IJ710" s="738"/>
      <c r="IK710" s="738"/>
      <c r="IL710" s="738"/>
      <c r="IM710" s="738"/>
      <c r="IN710" s="738"/>
      <c r="IO710" s="738"/>
      <c r="IP710" s="738"/>
      <c r="IQ710" s="738"/>
      <c r="IR710" s="738"/>
      <c r="IS710" s="738"/>
      <c r="IT710" s="738"/>
      <c r="IU710" s="738"/>
      <c r="IV710" s="738"/>
    </row>
    <row r="711" spans="238:256" ht="12.75">
      <c r="ID711" s="738"/>
      <c r="IE711" s="738"/>
      <c r="IF711" s="738"/>
      <c r="IG711" s="738"/>
      <c r="IH711" s="738"/>
      <c r="II711" s="738"/>
      <c r="IJ711" s="738"/>
      <c r="IK711" s="738"/>
      <c r="IL711" s="738"/>
      <c r="IM711" s="738"/>
      <c r="IN711" s="738"/>
      <c r="IO711" s="738"/>
      <c r="IP711" s="738"/>
      <c r="IQ711" s="738"/>
      <c r="IR711" s="738"/>
      <c r="IS711" s="738"/>
      <c r="IT711" s="738"/>
      <c r="IU711" s="738"/>
      <c r="IV711" s="738"/>
    </row>
    <row r="712" spans="238:256" ht="12.75">
      <c r="ID712" s="738"/>
      <c r="IE712" s="738"/>
      <c r="IF712" s="738"/>
      <c r="IG712" s="738"/>
      <c r="IH712" s="738"/>
      <c r="II712" s="738"/>
      <c r="IJ712" s="738"/>
      <c r="IK712" s="738"/>
      <c r="IL712" s="738"/>
      <c r="IM712" s="738"/>
      <c r="IN712" s="738"/>
      <c r="IO712" s="738"/>
      <c r="IP712" s="738"/>
      <c r="IQ712" s="738"/>
      <c r="IR712" s="738"/>
      <c r="IS712" s="738"/>
      <c r="IT712" s="738"/>
      <c r="IU712" s="738"/>
      <c r="IV712" s="738"/>
    </row>
    <row r="713" spans="238:256" ht="12.75">
      <c r="ID713" s="738"/>
      <c r="IE713" s="738"/>
      <c r="IF713" s="738"/>
      <c r="IG713" s="738"/>
      <c r="IH713" s="738"/>
      <c r="II713" s="738"/>
      <c r="IJ713" s="738"/>
      <c r="IK713" s="738"/>
      <c r="IL713" s="738"/>
      <c r="IM713" s="738"/>
      <c r="IN713" s="738"/>
      <c r="IO713" s="738"/>
      <c r="IP713" s="738"/>
      <c r="IQ713" s="738"/>
      <c r="IR713" s="738"/>
      <c r="IS713" s="738"/>
      <c r="IT713" s="738"/>
      <c r="IU713" s="738"/>
      <c r="IV713" s="738"/>
    </row>
    <row r="714" spans="238:256" ht="12.75">
      <c r="ID714" s="738"/>
      <c r="IE714" s="738"/>
      <c r="IF714" s="738"/>
      <c r="IG714" s="738"/>
      <c r="IH714" s="738"/>
      <c r="II714" s="738"/>
      <c r="IJ714" s="738"/>
      <c r="IK714" s="738"/>
      <c r="IL714" s="738"/>
      <c r="IM714" s="738"/>
      <c r="IN714" s="738"/>
      <c r="IO714" s="738"/>
      <c r="IP714" s="738"/>
      <c r="IQ714" s="738"/>
      <c r="IR714" s="738"/>
      <c r="IS714" s="738"/>
      <c r="IT714" s="738"/>
      <c r="IU714" s="738"/>
      <c r="IV714" s="738"/>
    </row>
    <row r="715" spans="238:256" ht="12.75">
      <c r="ID715" s="738"/>
      <c r="IE715" s="738"/>
      <c r="IF715" s="738"/>
      <c r="IG715" s="738"/>
      <c r="IH715" s="738"/>
      <c r="II715" s="738"/>
      <c r="IJ715" s="738"/>
      <c r="IK715" s="738"/>
      <c r="IL715" s="738"/>
      <c r="IM715" s="738"/>
      <c r="IN715" s="738"/>
      <c r="IO715" s="738"/>
      <c r="IP715" s="738"/>
      <c r="IQ715" s="738"/>
      <c r="IR715" s="738"/>
      <c r="IS715" s="738"/>
      <c r="IT715" s="738"/>
      <c r="IU715" s="738"/>
      <c r="IV715" s="738"/>
    </row>
    <row r="716" spans="238:256" ht="12.75">
      <c r="ID716" s="738"/>
      <c r="IE716" s="738"/>
      <c r="IF716" s="738"/>
      <c r="IG716" s="738"/>
      <c r="IH716" s="738"/>
      <c r="II716" s="738"/>
      <c r="IJ716" s="738"/>
      <c r="IK716" s="738"/>
      <c r="IL716" s="738"/>
      <c r="IM716" s="738"/>
      <c r="IN716" s="738"/>
      <c r="IO716" s="738"/>
      <c r="IP716" s="738"/>
      <c r="IQ716" s="738"/>
      <c r="IR716" s="738"/>
      <c r="IS716" s="738"/>
      <c r="IT716" s="738"/>
      <c r="IU716" s="738"/>
      <c r="IV716" s="738"/>
    </row>
    <row r="717" spans="238:256" ht="12.75">
      <c r="ID717" s="738"/>
      <c r="IE717" s="738"/>
      <c r="IF717" s="738"/>
      <c r="IG717" s="738"/>
      <c r="IH717" s="738"/>
      <c r="II717" s="738"/>
      <c r="IJ717" s="738"/>
      <c r="IK717" s="738"/>
      <c r="IL717" s="738"/>
      <c r="IM717" s="738"/>
      <c r="IN717" s="738"/>
      <c r="IO717" s="738"/>
      <c r="IP717" s="738"/>
      <c r="IQ717" s="738"/>
      <c r="IR717" s="738"/>
      <c r="IS717" s="738"/>
      <c r="IT717" s="738"/>
      <c r="IU717" s="738"/>
      <c r="IV717" s="738"/>
    </row>
    <row r="718" spans="238:256" ht="12.75">
      <c r="ID718" s="738"/>
      <c r="IE718" s="738"/>
      <c r="IF718" s="738"/>
      <c r="IG718" s="738"/>
      <c r="IH718" s="738"/>
      <c r="II718" s="738"/>
      <c r="IJ718" s="738"/>
      <c r="IK718" s="738"/>
      <c r="IL718" s="738"/>
      <c r="IM718" s="738"/>
      <c r="IN718" s="738"/>
      <c r="IO718" s="738"/>
      <c r="IP718" s="738"/>
      <c r="IQ718" s="738"/>
      <c r="IR718" s="738"/>
      <c r="IS718" s="738"/>
      <c r="IT718" s="738"/>
      <c r="IU718" s="738"/>
      <c r="IV718" s="738"/>
    </row>
    <row r="719" spans="238:256" ht="12.75">
      <c r="ID719" s="738"/>
      <c r="IE719" s="738"/>
      <c r="IF719" s="738"/>
      <c r="IG719" s="738"/>
      <c r="IH719" s="738"/>
      <c r="II719" s="738"/>
      <c r="IJ719" s="738"/>
      <c r="IK719" s="738"/>
      <c r="IL719" s="738"/>
      <c r="IM719" s="738"/>
      <c r="IN719" s="738"/>
      <c r="IO719" s="738"/>
      <c r="IP719" s="738"/>
      <c r="IQ719" s="738"/>
      <c r="IR719" s="738"/>
      <c r="IS719" s="738"/>
      <c r="IT719" s="738"/>
      <c r="IU719" s="738"/>
      <c r="IV719" s="738"/>
    </row>
    <row r="720" spans="238:256" ht="12.75">
      <c r="ID720" s="738"/>
      <c r="IE720" s="738"/>
      <c r="IF720" s="738"/>
      <c r="IG720" s="738"/>
      <c r="IH720" s="738"/>
      <c r="II720" s="738"/>
      <c r="IJ720" s="738"/>
      <c r="IK720" s="738"/>
      <c r="IL720" s="738"/>
      <c r="IM720" s="738"/>
      <c r="IN720" s="738"/>
      <c r="IO720" s="738"/>
      <c r="IP720" s="738"/>
      <c r="IQ720" s="738"/>
      <c r="IR720" s="738"/>
      <c r="IS720" s="738"/>
      <c r="IT720" s="738"/>
      <c r="IU720" s="738"/>
      <c r="IV720" s="738"/>
    </row>
    <row r="721" spans="238:256" ht="12.75">
      <c r="ID721" s="738"/>
      <c r="IE721" s="738"/>
      <c r="IF721" s="738"/>
      <c r="IG721" s="738"/>
      <c r="IH721" s="738"/>
      <c r="II721" s="738"/>
      <c r="IJ721" s="738"/>
      <c r="IK721" s="738"/>
      <c r="IL721" s="738"/>
      <c r="IM721" s="738"/>
      <c r="IN721" s="738"/>
      <c r="IO721" s="738"/>
      <c r="IP721" s="738"/>
      <c r="IQ721" s="738"/>
      <c r="IR721" s="738"/>
      <c r="IS721" s="738"/>
      <c r="IT721" s="738"/>
      <c r="IU721" s="738"/>
      <c r="IV721" s="738"/>
    </row>
    <row r="722" spans="238:256" ht="12.75">
      <c r="ID722" s="738"/>
      <c r="IE722" s="738"/>
      <c r="IF722" s="738"/>
      <c r="IG722" s="738"/>
      <c r="IH722" s="738"/>
      <c r="II722" s="738"/>
      <c r="IJ722" s="738"/>
      <c r="IK722" s="738"/>
      <c r="IL722" s="738"/>
      <c r="IM722" s="738"/>
      <c r="IN722" s="738"/>
      <c r="IO722" s="738"/>
      <c r="IP722" s="738"/>
      <c r="IQ722" s="738"/>
      <c r="IR722" s="738"/>
      <c r="IS722" s="738"/>
      <c r="IT722" s="738"/>
      <c r="IU722" s="738"/>
      <c r="IV722" s="738"/>
    </row>
    <row r="723" spans="238:256" ht="12.75">
      <c r="ID723" s="738"/>
      <c r="IE723" s="738"/>
      <c r="IF723" s="738"/>
      <c r="IG723" s="738"/>
      <c r="IH723" s="738"/>
      <c r="II723" s="738"/>
      <c r="IJ723" s="738"/>
      <c r="IK723" s="738"/>
      <c r="IL723" s="738"/>
      <c r="IM723" s="738"/>
      <c r="IN723" s="738"/>
      <c r="IO723" s="738"/>
      <c r="IP723" s="738"/>
      <c r="IQ723" s="738"/>
      <c r="IR723" s="738"/>
      <c r="IS723" s="738"/>
      <c r="IT723" s="738"/>
      <c r="IU723" s="738"/>
      <c r="IV723" s="738"/>
    </row>
    <row r="724" spans="238:256" ht="12.75">
      <c r="ID724" s="738"/>
      <c r="IE724" s="738"/>
      <c r="IF724" s="738"/>
      <c r="IG724" s="738"/>
      <c r="IH724" s="738"/>
      <c r="II724" s="738"/>
      <c r="IJ724" s="738"/>
      <c r="IK724" s="738"/>
      <c r="IL724" s="738"/>
      <c r="IM724" s="738"/>
      <c r="IN724" s="738"/>
      <c r="IO724" s="738"/>
      <c r="IP724" s="738"/>
      <c r="IQ724" s="738"/>
      <c r="IR724" s="738"/>
      <c r="IS724" s="738"/>
      <c r="IT724" s="738"/>
      <c r="IU724" s="738"/>
      <c r="IV724" s="738"/>
    </row>
    <row r="725" spans="238:256" ht="12.75">
      <c r="ID725" s="738"/>
      <c r="IE725" s="738"/>
      <c r="IF725" s="738"/>
      <c r="IG725" s="738"/>
      <c r="IH725" s="738"/>
      <c r="II725" s="738"/>
      <c r="IJ725" s="738"/>
      <c r="IK725" s="738"/>
      <c r="IL725" s="738"/>
      <c r="IM725" s="738"/>
      <c r="IN725" s="738"/>
      <c r="IO725" s="738"/>
      <c r="IP725" s="738"/>
      <c r="IQ725" s="738"/>
      <c r="IR725" s="738"/>
      <c r="IS725" s="738"/>
      <c r="IT725" s="738"/>
      <c r="IU725" s="738"/>
      <c r="IV725" s="738"/>
    </row>
    <row r="726" spans="238:256" ht="12.75">
      <c r="ID726" s="738"/>
      <c r="IE726" s="738"/>
      <c r="IF726" s="738"/>
      <c r="IG726" s="738"/>
      <c r="IH726" s="738"/>
      <c r="II726" s="738"/>
      <c r="IJ726" s="738"/>
      <c r="IK726" s="738"/>
      <c r="IL726" s="738"/>
      <c r="IM726" s="738"/>
      <c r="IN726" s="738"/>
      <c r="IO726" s="738"/>
      <c r="IP726" s="738"/>
      <c r="IQ726" s="738"/>
      <c r="IR726" s="738"/>
      <c r="IS726" s="738"/>
      <c r="IT726" s="738"/>
      <c r="IU726" s="738"/>
      <c r="IV726" s="738"/>
    </row>
    <row r="727" spans="238:256" ht="12.75">
      <c r="ID727" s="738"/>
      <c r="IE727" s="738"/>
      <c r="IF727" s="738"/>
      <c r="IG727" s="738"/>
      <c r="IH727" s="738"/>
      <c r="II727" s="738"/>
      <c r="IJ727" s="738"/>
      <c r="IK727" s="738"/>
      <c r="IL727" s="738"/>
      <c r="IM727" s="738"/>
      <c r="IN727" s="738"/>
      <c r="IO727" s="738"/>
      <c r="IP727" s="738"/>
      <c r="IQ727" s="738"/>
      <c r="IR727" s="738"/>
      <c r="IS727" s="738"/>
      <c r="IT727" s="738"/>
      <c r="IU727" s="738"/>
      <c r="IV727" s="738"/>
    </row>
    <row r="728" spans="238:256" ht="12.75">
      <c r="ID728" s="738"/>
      <c r="IE728" s="738"/>
      <c r="IF728" s="738"/>
      <c r="IG728" s="738"/>
      <c r="IH728" s="738"/>
      <c r="II728" s="738"/>
      <c r="IJ728" s="738"/>
      <c r="IK728" s="738"/>
      <c r="IL728" s="738"/>
      <c r="IM728" s="738"/>
      <c r="IN728" s="738"/>
      <c r="IO728" s="738"/>
      <c r="IP728" s="738"/>
      <c r="IQ728" s="738"/>
      <c r="IR728" s="738"/>
      <c r="IS728" s="738"/>
      <c r="IT728" s="738"/>
      <c r="IU728" s="738"/>
      <c r="IV728" s="738"/>
    </row>
    <row r="729" spans="238:256" ht="12.75">
      <c r="ID729" s="738"/>
      <c r="IE729" s="738"/>
      <c r="IF729" s="738"/>
      <c r="IG729" s="738"/>
      <c r="IH729" s="738"/>
      <c r="II729" s="738"/>
      <c r="IJ729" s="738"/>
      <c r="IK729" s="738"/>
      <c r="IL729" s="738"/>
      <c r="IM729" s="738"/>
      <c r="IN729" s="738"/>
      <c r="IO729" s="738"/>
      <c r="IP729" s="738"/>
      <c r="IQ729" s="738"/>
      <c r="IR729" s="738"/>
      <c r="IS729" s="738"/>
      <c r="IT729" s="738"/>
      <c r="IU729" s="738"/>
      <c r="IV729" s="738"/>
    </row>
    <row r="730" spans="238:256" ht="12.75">
      <c r="ID730" s="738"/>
      <c r="IE730" s="738"/>
      <c r="IF730" s="738"/>
      <c r="IG730" s="738"/>
      <c r="IH730" s="738"/>
      <c r="II730" s="738"/>
      <c r="IJ730" s="738"/>
      <c r="IK730" s="738"/>
      <c r="IL730" s="738"/>
      <c r="IM730" s="738"/>
      <c r="IN730" s="738"/>
      <c r="IO730" s="738"/>
      <c r="IP730" s="738"/>
      <c r="IQ730" s="738"/>
      <c r="IR730" s="738"/>
      <c r="IS730" s="738"/>
      <c r="IT730" s="738"/>
      <c r="IU730" s="738"/>
      <c r="IV730" s="738"/>
    </row>
    <row r="731" spans="238:256" ht="12.75">
      <c r="ID731" s="738"/>
      <c r="IE731" s="738"/>
      <c r="IF731" s="738"/>
      <c r="IG731" s="738"/>
      <c r="IH731" s="738"/>
      <c r="II731" s="738"/>
      <c r="IJ731" s="738"/>
      <c r="IK731" s="738"/>
      <c r="IL731" s="738"/>
      <c r="IM731" s="738"/>
      <c r="IN731" s="738"/>
      <c r="IO731" s="738"/>
      <c r="IP731" s="738"/>
      <c r="IQ731" s="738"/>
      <c r="IR731" s="738"/>
      <c r="IS731" s="738"/>
      <c r="IT731" s="738"/>
      <c r="IU731" s="738"/>
      <c r="IV731" s="738"/>
    </row>
    <row r="732" spans="238:256" ht="12.75">
      <c r="ID732" s="738"/>
      <c r="IE732" s="738"/>
      <c r="IF732" s="738"/>
      <c r="IG732" s="738"/>
      <c r="IH732" s="738"/>
      <c r="II732" s="738"/>
      <c r="IJ732" s="738"/>
      <c r="IK732" s="738"/>
      <c r="IL732" s="738"/>
      <c r="IM732" s="738"/>
      <c r="IN732" s="738"/>
      <c r="IO732" s="738"/>
      <c r="IP732" s="738"/>
      <c r="IQ732" s="738"/>
      <c r="IR732" s="738"/>
      <c r="IS732" s="738"/>
      <c r="IT732" s="738"/>
      <c r="IU732" s="738"/>
      <c r="IV732" s="738"/>
    </row>
    <row r="733" spans="238:256" ht="12.75">
      <c r="ID733" s="738"/>
      <c r="IE733" s="738"/>
      <c r="IF733" s="738"/>
      <c r="IG733" s="738"/>
      <c r="IH733" s="738"/>
      <c r="II733" s="738"/>
      <c r="IJ733" s="738"/>
      <c r="IK733" s="738"/>
      <c r="IL733" s="738"/>
      <c r="IM733" s="738"/>
      <c r="IN733" s="738"/>
      <c r="IO733" s="738"/>
      <c r="IP733" s="738"/>
      <c r="IQ733" s="738"/>
      <c r="IR733" s="738"/>
      <c r="IS733" s="738"/>
      <c r="IT733" s="738"/>
      <c r="IU733" s="738"/>
      <c r="IV733" s="738"/>
    </row>
    <row r="734" spans="238:256" ht="12.75">
      <c r="ID734" s="738"/>
      <c r="IE734" s="738"/>
      <c r="IF734" s="738"/>
      <c r="IG734" s="738"/>
      <c r="IH734" s="738"/>
      <c r="II734" s="738"/>
      <c r="IJ734" s="738"/>
      <c r="IK734" s="738"/>
      <c r="IL734" s="738"/>
      <c r="IM734" s="738"/>
      <c r="IN734" s="738"/>
      <c r="IO734" s="738"/>
      <c r="IP734" s="738"/>
      <c r="IQ734" s="738"/>
      <c r="IR734" s="738"/>
      <c r="IS734" s="738"/>
      <c r="IT734" s="738"/>
      <c r="IU734" s="738"/>
      <c r="IV734" s="738"/>
    </row>
    <row r="735" spans="238:256" ht="12.75">
      <c r="ID735" s="738"/>
      <c r="IE735" s="738"/>
      <c r="IF735" s="738"/>
      <c r="IG735" s="738"/>
      <c r="IH735" s="738"/>
      <c r="II735" s="738"/>
      <c r="IJ735" s="738"/>
      <c r="IK735" s="738"/>
      <c r="IL735" s="738"/>
      <c r="IM735" s="738"/>
      <c r="IN735" s="738"/>
      <c r="IO735" s="738"/>
      <c r="IP735" s="738"/>
      <c r="IQ735" s="738"/>
      <c r="IR735" s="738"/>
      <c r="IS735" s="738"/>
      <c r="IT735" s="738"/>
      <c r="IU735" s="738"/>
      <c r="IV735" s="738"/>
    </row>
    <row r="736" spans="238:256" ht="12.75">
      <c r="ID736" s="738"/>
      <c r="IE736" s="738"/>
      <c r="IF736" s="738"/>
      <c r="IG736" s="738"/>
      <c r="IH736" s="738"/>
      <c r="II736" s="738"/>
      <c r="IJ736" s="738"/>
      <c r="IK736" s="738"/>
      <c r="IL736" s="738"/>
      <c r="IM736" s="738"/>
      <c r="IN736" s="738"/>
      <c r="IO736" s="738"/>
      <c r="IP736" s="738"/>
      <c r="IQ736" s="738"/>
      <c r="IR736" s="738"/>
      <c r="IS736" s="738"/>
      <c r="IT736" s="738"/>
      <c r="IU736" s="738"/>
      <c r="IV736" s="738"/>
    </row>
    <row r="737" spans="238:256" ht="12.75">
      <c r="ID737" s="738"/>
      <c r="IE737" s="738"/>
      <c r="IF737" s="738"/>
      <c r="IG737" s="738"/>
      <c r="IH737" s="738"/>
      <c r="II737" s="738"/>
      <c r="IJ737" s="738"/>
      <c r="IK737" s="738"/>
      <c r="IL737" s="738"/>
      <c r="IM737" s="738"/>
      <c r="IN737" s="738"/>
      <c r="IO737" s="738"/>
      <c r="IP737" s="738"/>
      <c r="IQ737" s="738"/>
      <c r="IR737" s="738"/>
      <c r="IS737" s="738"/>
      <c r="IT737" s="738"/>
      <c r="IU737" s="738"/>
      <c r="IV737" s="738"/>
    </row>
    <row r="738" spans="238:256" ht="12.75">
      <c r="ID738" s="738"/>
      <c r="IE738" s="738"/>
      <c r="IF738" s="738"/>
      <c r="IG738" s="738"/>
      <c r="IH738" s="738"/>
      <c r="II738" s="738"/>
      <c r="IJ738" s="738"/>
      <c r="IK738" s="738"/>
      <c r="IL738" s="738"/>
      <c r="IM738" s="738"/>
      <c r="IN738" s="738"/>
      <c r="IO738" s="738"/>
      <c r="IP738" s="738"/>
      <c r="IQ738" s="738"/>
      <c r="IR738" s="738"/>
      <c r="IS738" s="738"/>
      <c r="IT738" s="738"/>
      <c r="IU738" s="738"/>
      <c r="IV738" s="738"/>
    </row>
    <row r="739" spans="238:256" ht="12.75">
      <c r="ID739" s="738"/>
      <c r="IE739" s="738"/>
      <c r="IF739" s="738"/>
      <c r="IG739" s="738"/>
      <c r="IH739" s="738"/>
      <c r="II739" s="738"/>
      <c r="IJ739" s="738"/>
      <c r="IK739" s="738"/>
      <c r="IL739" s="738"/>
      <c r="IM739" s="738"/>
      <c r="IN739" s="738"/>
      <c r="IO739" s="738"/>
      <c r="IP739" s="738"/>
      <c r="IQ739" s="738"/>
      <c r="IR739" s="738"/>
      <c r="IS739" s="738"/>
      <c r="IT739" s="738"/>
      <c r="IU739" s="738"/>
      <c r="IV739" s="738"/>
    </row>
    <row r="740" spans="238:256" ht="12.75">
      <c r="ID740" s="738"/>
      <c r="IE740" s="738"/>
      <c r="IF740" s="738"/>
      <c r="IG740" s="738"/>
      <c r="IH740" s="738"/>
      <c r="II740" s="738"/>
      <c r="IJ740" s="738"/>
      <c r="IK740" s="738"/>
      <c r="IL740" s="738"/>
      <c r="IM740" s="738"/>
      <c r="IN740" s="738"/>
      <c r="IO740" s="738"/>
      <c r="IP740" s="738"/>
      <c r="IQ740" s="738"/>
      <c r="IR740" s="738"/>
      <c r="IS740" s="738"/>
      <c r="IT740" s="738"/>
      <c r="IU740" s="738"/>
      <c r="IV740" s="738"/>
    </row>
    <row r="741" spans="238:256" ht="12.75">
      <c r="ID741" s="738"/>
      <c r="IE741" s="738"/>
      <c r="IF741" s="738"/>
      <c r="IG741" s="738"/>
      <c r="IH741" s="738"/>
      <c r="II741" s="738"/>
      <c r="IJ741" s="738"/>
      <c r="IK741" s="738"/>
      <c r="IL741" s="738"/>
      <c r="IM741" s="738"/>
      <c r="IN741" s="738"/>
      <c r="IO741" s="738"/>
      <c r="IP741" s="738"/>
      <c r="IQ741" s="738"/>
      <c r="IR741" s="738"/>
      <c r="IS741" s="738"/>
      <c r="IT741" s="738"/>
      <c r="IU741" s="738"/>
      <c r="IV741" s="738"/>
    </row>
    <row r="742" spans="238:256" ht="12.75">
      <c r="ID742" s="738"/>
      <c r="IE742" s="738"/>
      <c r="IF742" s="738"/>
      <c r="IG742" s="738"/>
      <c r="IH742" s="738"/>
      <c r="II742" s="738"/>
      <c r="IJ742" s="738"/>
      <c r="IK742" s="738"/>
      <c r="IL742" s="738"/>
      <c r="IM742" s="738"/>
      <c r="IN742" s="738"/>
      <c r="IO742" s="738"/>
      <c r="IP742" s="738"/>
      <c r="IQ742" s="738"/>
      <c r="IR742" s="738"/>
      <c r="IS742" s="738"/>
      <c r="IT742" s="738"/>
      <c r="IU742" s="738"/>
      <c r="IV742" s="738"/>
    </row>
    <row r="743" spans="238:256" ht="12.75">
      <c r="ID743" s="738"/>
      <c r="IE743" s="738"/>
      <c r="IF743" s="738"/>
      <c r="IG743" s="738"/>
      <c r="IH743" s="738"/>
      <c r="II743" s="738"/>
      <c r="IJ743" s="738"/>
      <c r="IK743" s="738"/>
      <c r="IL743" s="738"/>
      <c r="IM743" s="738"/>
      <c r="IN743" s="738"/>
      <c r="IO743" s="738"/>
      <c r="IP743" s="738"/>
      <c r="IQ743" s="738"/>
      <c r="IR743" s="738"/>
      <c r="IS743" s="738"/>
      <c r="IT743" s="738"/>
      <c r="IU743" s="738"/>
      <c r="IV743" s="738"/>
    </row>
    <row r="744" spans="238:256" ht="12.75">
      <c r="ID744" s="738"/>
      <c r="IE744" s="738"/>
      <c r="IF744" s="738"/>
      <c r="IG744" s="738"/>
      <c r="IH744" s="738"/>
      <c r="II744" s="738"/>
      <c r="IJ744" s="738"/>
      <c r="IK744" s="738"/>
      <c r="IL744" s="738"/>
      <c r="IM744" s="738"/>
      <c r="IN744" s="738"/>
      <c r="IO744" s="738"/>
      <c r="IP744" s="738"/>
      <c r="IQ744" s="738"/>
      <c r="IR744" s="738"/>
      <c r="IS744" s="738"/>
      <c r="IT744" s="738"/>
      <c r="IU744" s="738"/>
      <c r="IV744" s="738"/>
    </row>
    <row r="745" spans="238:256" ht="12.75">
      <c r="ID745" s="738"/>
      <c r="IE745" s="738"/>
      <c r="IF745" s="738"/>
      <c r="IG745" s="738"/>
      <c r="IH745" s="738"/>
      <c r="II745" s="738"/>
      <c r="IJ745" s="738"/>
      <c r="IK745" s="738"/>
      <c r="IL745" s="738"/>
      <c r="IM745" s="738"/>
      <c r="IN745" s="738"/>
      <c r="IO745" s="738"/>
      <c r="IP745" s="738"/>
      <c r="IQ745" s="738"/>
      <c r="IR745" s="738"/>
      <c r="IS745" s="738"/>
      <c r="IT745" s="738"/>
      <c r="IU745" s="738"/>
      <c r="IV745" s="738"/>
    </row>
    <row r="746" spans="238:256" ht="12.75">
      <c r="ID746" s="738"/>
      <c r="IE746" s="738"/>
      <c r="IF746" s="738"/>
      <c r="IG746" s="738"/>
      <c r="IH746" s="738"/>
      <c r="II746" s="738"/>
      <c r="IJ746" s="738"/>
      <c r="IK746" s="738"/>
      <c r="IL746" s="738"/>
      <c r="IM746" s="738"/>
      <c r="IN746" s="738"/>
      <c r="IO746" s="738"/>
      <c r="IP746" s="738"/>
      <c r="IQ746" s="738"/>
      <c r="IR746" s="738"/>
      <c r="IS746" s="738"/>
      <c r="IT746" s="738"/>
      <c r="IU746" s="738"/>
      <c r="IV746" s="738"/>
    </row>
    <row r="747" spans="238:256" ht="12.75">
      <c r="ID747" s="738"/>
      <c r="IE747" s="738"/>
      <c r="IF747" s="738"/>
      <c r="IG747" s="738"/>
      <c r="IH747" s="738"/>
      <c r="II747" s="738"/>
      <c r="IJ747" s="738"/>
      <c r="IK747" s="738"/>
      <c r="IL747" s="738"/>
      <c r="IM747" s="738"/>
      <c r="IN747" s="738"/>
      <c r="IO747" s="738"/>
      <c r="IP747" s="738"/>
      <c r="IQ747" s="738"/>
      <c r="IR747" s="738"/>
      <c r="IS747" s="738"/>
      <c r="IT747" s="738"/>
      <c r="IU747" s="738"/>
      <c r="IV747" s="738"/>
    </row>
    <row r="748" spans="238:256" ht="12.75">
      <c r="ID748" s="738"/>
      <c r="IE748" s="738"/>
      <c r="IF748" s="738"/>
      <c r="IG748" s="738"/>
      <c r="IH748" s="738"/>
      <c r="II748" s="738"/>
      <c r="IJ748" s="738"/>
      <c r="IK748" s="738"/>
      <c r="IL748" s="738"/>
      <c r="IM748" s="738"/>
      <c r="IN748" s="738"/>
      <c r="IO748" s="738"/>
      <c r="IP748" s="738"/>
      <c r="IQ748" s="738"/>
      <c r="IR748" s="738"/>
      <c r="IS748" s="738"/>
      <c r="IT748" s="738"/>
      <c r="IU748" s="738"/>
      <c r="IV748" s="738"/>
    </row>
    <row r="749" spans="238:256" ht="12.75">
      <c r="ID749" s="738"/>
      <c r="IE749" s="738"/>
      <c r="IF749" s="738"/>
      <c r="IG749" s="738"/>
      <c r="IH749" s="738"/>
      <c r="II749" s="738"/>
      <c r="IJ749" s="738"/>
      <c r="IK749" s="738"/>
      <c r="IL749" s="738"/>
      <c r="IM749" s="738"/>
      <c r="IN749" s="738"/>
      <c r="IO749" s="738"/>
      <c r="IP749" s="738"/>
      <c r="IQ749" s="738"/>
      <c r="IR749" s="738"/>
      <c r="IS749" s="738"/>
      <c r="IT749" s="738"/>
      <c r="IU749" s="738"/>
      <c r="IV749" s="738"/>
    </row>
    <row r="750" spans="238:256" ht="12.75">
      <c r="ID750" s="738"/>
      <c r="IE750" s="738"/>
      <c r="IF750" s="738"/>
      <c r="IG750" s="738"/>
      <c r="IH750" s="738"/>
      <c r="II750" s="738"/>
      <c r="IJ750" s="738"/>
      <c r="IK750" s="738"/>
      <c r="IL750" s="738"/>
      <c r="IM750" s="738"/>
      <c r="IN750" s="738"/>
      <c r="IO750" s="738"/>
      <c r="IP750" s="738"/>
      <c r="IQ750" s="738"/>
      <c r="IR750" s="738"/>
      <c r="IS750" s="738"/>
      <c r="IT750" s="738"/>
      <c r="IU750" s="738"/>
      <c r="IV750" s="738"/>
    </row>
    <row r="751" spans="238:256" ht="12.75">
      <c r="ID751" s="738"/>
      <c r="IE751" s="738"/>
      <c r="IF751" s="738"/>
      <c r="IG751" s="738"/>
      <c r="IH751" s="738"/>
      <c r="II751" s="738"/>
      <c r="IJ751" s="738"/>
      <c r="IK751" s="738"/>
      <c r="IL751" s="738"/>
      <c r="IM751" s="738"/>
      <c r="IN751" s="738"/>
      <c r="IO751" s="738"/>
      <c r="IP751" s="738"/>
      <c r="IQ751" s="738"/>
      <c r="IR751" s="738"/>
      <c r="IS751" s="738"/>
      <c r="IT751" s="738"/>
      <c r="IU751" s="738"/>
      <c r="IV751" s="738"/>
    </row>
    <row r="752" spans="238:256" ht="12.75">
      <c r="ID752" s="738"/>
      <c r="IE752" s="738"/>
      <c r="IF752" s="738"/>
      <c r="IG752" s="738"/>
      <c r="IH752" s="738"/>
      <c r="II752" s="738"/>
      <c r="IJ752" s="738"/>
      <c r="IK752" s="738"/>
      <c r="IL752" s="738"/>
      <c r="IM752" s="738"/>
      <c r="IN752" s="738"/>
      <c r="IO752" s="738"/>
      <c r="IP752" s="738"/>
      <c r="IQ752" s="738"/>
      <c r="IR752" s="738"/>
      <c r="IS752" s="738"/>
      <c r="IT752" s="738"/>
      <c r="IU752" s="738"/>
      <c r="IV752" s="738"/>
    </row>
    <row r="753" spans="238:256" ht="12.75">
      <c r="ID753" s="738"/>
      <c r="IE753" s="738"/>
      <c r="IF753" s="738"/>
      <c r="IG753" s="738"/>
      <c r="IH753" s="738"/>
      <c r="II753" s="738"/>
      <c r="IJ753" s="738"/>
      <c r="IK753" s="738"/>
      <c r="IL753" s="738"/>
      <c r="IM753" s="738"/>
      <c r="IN753" s="738"/>
      <c r="IO753" s="738"/>
      <c r="IP753" s="738"/>
      <c r="IQ753" s="738"/>
      <c r="IR753" s="738"/>
      <c r="IS753" s="738"/>
      <c r="IT753" s="738"/>
      <c r="IU753" s="738"/>
      <c r="IV753" s="738"/>
    </row>
    <row r="754" spans="238:256" ht="12.75">
      <c r="ID754" s="738"/>
      <c r="IE754" s="738"/>
      <c r="IF754" s="738"/>
      <c r="IG754" s="738"/>
      <c r="IH754" s="738"/>
      <c r="II754" s="738"/>
      <c r="IJ754" s="738"/>
      <c r="IK754" s="738"/>
      <c r="IL754" s="738"/>
      <c r="IM754" s="738"/>
      <c r="IN754" s="738"/>
      <c r="IO754" s="738"/>
      <c r="IP754" s="738"/>
      <c r="IQ754" s="738"/>
      <c r="IR754" s="738"/>
      <c r="IS754" s="738"/>
      <c r="IT754" s="738"/>
      <c r="IU754" s="738"/>
      <c r="IV754" s="738"/>
    </row>
    <row r="755" spans="238:256" ht="12.75">
      <c r="ID755" s="738"/>
      <c r="IE755" s="738"/>
      <c r="IF755" s="738"/>
      <c r="IG755" s="738"/>
      <c r="IH755" s="738"/>
      <c r="II755" s="738"/>
      <c r="IJ755" s="738"/>
      <c r="IK755" s="738"/>
      <c r="IL755" s="738"/>
      <c r="IM755" s="738"/>
      <c r="IN755" s="738"/>
      <c r="IO755" s="738"/>
      <c r="IP755" s="738"/>
      <c r="IQ755" s="738"/>
      <c r="IR755" s="738"/>
      <c r="IS755" s="738"/>
      <c r="IT755" s="738"/>
      <c r="IU755" s="738"/>
      <c r="IV755" s="738"/>
    </row>
    <row r="756" spans="238:256" ht="12.75">
      <c r="ID756" s="738"/>
      <c r="IE756" s="738"/>
      <c r="IF756" s="738"/>
      <c r="IG756" s="738"/>
      <c r="IH756" s="738"/>
      <c r="II756" s="738"/>
      <c r="IJ756" s="738"/>
      <c r="IK756" s="738"/>
      <c r="IL756" s="738"/>
      <c r="IM756" s="738"/>
      <c r="IN756" s="738"/>
      <c r="IO756" s="738"/>
      <c r="IP756" s="738"/>
      <c r="IQ756" s="738"/>
      <c r="IR756" s="738"/>
      <c r="IS756" s="738"/>
      <c r="IT756" s="738"/>
      <c r="IU756" s="738"/>
      <c r="IV756" s="738"/>
    </row>
    <row r="757" spans="238:256" ht="12.75">
      <c r="ID757" s="738"/>
      <c r="IE757" s="738"/>
      <c r="IF757" s="738"/>
      <c r="IG757" s="738"/>
      <c r="IH757" s="738"/>
      <c r="II757" s="738"/>
      <c r="IJ757" s="738"/>
      <c r="IK757" s="738"/>
      <c r="IL757" s="738"/>
      <c r="IM757" s="738"/>
      <c r="IN757" s="738"/>
      <c r="IO757" s="738"/>
      <c r="IP757" s="738"/>
      <c r="IQ757" s="738"/>
      <c r="IR757" s="738"/>
      <c r="IS757" s="738"/>
      <c r="IT757" s="738"/>
      <c r="IU757" s="738"/>
      <c r="IV757" s="738"/>
    </row>
    <row r="758" spans="238:256" ht="12.75">
      <c r="ID758" s="738"/>
      <c r="IE758" s="738"/>
      <c r="IF758" s="738"/>
      <c r="IG758" s="738"/>
      <c r="IH758" s="738"/>
      <c r="II758" s="738"/>
      <c r="IJ758" s="738"/>
      <c r="IK758" s="738"/>
      <c r="IL758" s="738"/>
      <c r="IM758" s="738"/>
      <c r="IN758" s="738"/>
      <c r="IO758" s="738"/>
      <c r="IP758" s="738"/>
      <c r="IQ758" s="738"/>
      <c r="IR758" s="738"/>
      <c r="IS758" s="738"/>
      <c r="IT758" s="738"/>
      <c r="IU758" s="738"/>
      <c r="IV758" s="738"/>
    </row>
    <row r="759" spans="238:256" ht="12.75">
      <c r="ID759" s="738"/>
      <c r="IE759" s="738"/>
      <c r="IF759" s="738"/>
      <c r="IG759" s="738"/>
      <c r="IH759" s="738"/>
      <c r="II759" s="738"/>
      <c r="IJ759" s="738"/>
      <c r="IK759" s="738"/>
      <c r="IL759" s="738"/>
      <c r="IM759" s="738"/>
      <c r="IN759" s="738"/>
      <c r="IO759" s="738"/>
      <c r="IP759" s="738"/>
      <c r="IQ759" s="738"/>
      <c r="IR759" s="738"/>
      <c r="IS759" s="738"/>
      <c r="IT759" s="738"/>
      <c r="IU759" s="738"/>
      <c r="IV759" s="738"/>
    </row>
    <row r="760" spans="238:256" ht="12.75">
      <c r="ID760" s="738"/>
      <c r="IE760" s="738"/>
      <c r="IF760" s="738"/>
      <c r="IG760" s="738"/>
      <c r="IH760" s="738"/>
      <c r="II760" s="738"/>
      <c r="IJ760" s="738"/>
      <c r="IK760" s="738"/>
      <c r="IL760" s="738"/>
      <c r="IM760" s="738"/>
      <c r="IN760" s="738"/>
      <c r="IO760" s="738"/>
      <c r="IP760" s="738"/>
      <c r="IQ760" s="738"/>
      <c r="IR760" s="738"/>
      <c r="IS760" s="738"/>
      <c r="IT760" s="738"/>
      <c r="IU760" s="738"/>
      <c r="IV760" s="738"/>
    </row>
    <row r="761" spans="238:256" ht="12.75">
      <c r="ID761" s="738"/>
      <c r="IE761" s="738"/>
      <c r="IF761" s="738"/>
      <c r="IG761" s="738"/>
      <c r="IH761" s="738"/>
      <c r="II761" s="738"/>
      <c r="IJ761" s="738"/>
      <c r="IK761" s="738"/>
      <c r="IL761" s="738"/>
      <c r="IM761" s="738"/>
      <c r="IN761" s="738"/>
      <c r="IO761" s="738"/>
      <c r="IP761" s="738"/>
      <c r="IQ761" s="738"/>
      <c r="IR761" s="738"/>
      <c r="IS761" s="738"/>
      <c r="IT761" s="738"/>
      <c r="IU761" s="738"/>
      <c r="IV761" s="738"/>
    </row>
    <row r="762" spans="238:256" ht="12.75">
      <c r="ID762" s="738"/>
      <c r="IE762" s="738"/>
      <c r="IF762" s="738"/>
      <c r="IG762" s="738"/>
      <c r="IH762" s="738"/>
      <c r="II762" s="738"/>
      <c r="IJ762" s="738"/>
      <c r="IK762" s="738"/>
      <c r="IL762" s="738"/>
      <c r="IM762" s="738"/>
      <c r="IN762" s="738"/>
      <c r="IO762" s="738"/>
      <c r="IP762" s="738"/>
      <c r="IQ762" s="738"/>
      <c r="IR762" s="738"/>
      <c r="IS762" s="738"/>
      <c r="IT762" s="738"/>
      <c r="IU762" s="738"/>
      <c r="IV762" s="738"/>
    </row>
    <row r="763" spans="238:256" ht="12.75">
      <c r="ID763" s="738"/>
      <c r="IE763" s="738"/>
      <c r="IF763" s="738"/>
      <c r="IG763" s="738"/>
      <c r="IH763" s="738"/>
      <c r="II763" s="738"/>
      <c r="IJ763" s="738"/>
      <c r="IK763" s="738"/>
      <c r="IL763" s="738"/>
      <c r="IM763" s="738"/>
      <c r="IN763" s="738"/>
      <c r="IO763" s="738"/>
      <c r="IP763" s="738"/>
      <c r="IQ763" s="738"/>
      <c r="IR763" s="738"/>
      <c r="IS763" s="738"/>
      <c r="IT763" s="738"/>
      <c r="IU763" s="738"/>
      <c r="IV763" s="738"/>
    </row>
    <row r="764" spans="238:256" ht="12.75">
      <c r="ID764" s="738"/>
      <c r="IE764" s="738"/>
      <c r="IF764" s="738"/>
      <c r="IG764" s="738"/>
      <c r="IH764" s="738"/>
      <c r="II764" s="738"/>
      <c r="IJ764" s="738"/>
      <c r="IK764" s="738"/>
      <c r="IL764" s="738"/>
      <c r="IM764" s="738"/>
      <c r="IN764" s="738"/>
      <c r="IO764" s="738"/>
      <c r="IP764" s="738"/>
      <c r="IQ764" s="738"/>
      <c r="IR764" s="738"/>
      <c r="IS764" s="738"/>
      <c r="IT764" s="738"/>
      <c r="IU764" s="738"/>
      <c r="IV764" s="738"/>
    </row>
    <row r="765" spans="238:256" ht="12.75">
      <c r="ID765" s="738"/>
      <c r="IE765" s="738"/>
      <c r="IF765" s="738"/>
      <c r="IG765" s="738"/>
      <c r="IH765" s="738"/>
      <c r="II765" s="738"/>
      <c r="IJ765" s="738"/>
      <c r="IK765" s="738"/>
      <c r="IL765" s="738"/>
      <c r="IM765" s="738"/>
      <c r="IN765" s="738"/>
      <c r="IO765" s="738"/>
      <c r="IP765" s="738"/>
      <c r="IQ765" s="738"/>
      <c r="IR765" s="738"/>
      <c r="IS765" s="738"/>
      <c r="IT765" s="738"/>
      <c r="IU765" s="738"/>
      <c r="IV765" s="738"/>
    </row>
    <row r="766" spans="238:256" ht="12.75">
      <c r="ID766" s="738"/>
      <c r="IE766" s="738"/>
      <c r="IF766" s="738"/>
      <c r="IG766" s="738"/>
      <c r="IH766" s="738"/>
      <c r="II766" s="738"/>
      <c r="IJ766" s="738"/>
      <c r="IK766" s="738"/>
      <c r="IL766" s="738"/>
      <c r="IM766" s="738"/>
      <c r="IN766" s="738"/>
      <c r="IO766" s="738"/>
      <c r="IP766" s="738"/>
      <c r="IQ766" s="738"/>
      <c r="IR766" s="738"/>
      <c r="IS766" s="738"/>
      <c r="IT766" s="738"/>
      <c r="IU766" s="738"/>
      <c r="IV766" s="738"/>
    </row>
    <row r="767" spans="238:256" ht="12.75">
      <c r="ID767" s="738"/>
      <c r="IE767" s="738"/>
      <c r="IF767" s="738"/>
      <c r="IG767" s="738"/>
      <c r="IH767" s="738"/>
      <c r="II767" s="738"/>
      <c r="IJ767" s="738"/>
      <c r="IK767" s="738"/>
      <c r="IL767" s="738"/>
      <c r="IM767" s="738"/>
      <c r="IN767" s="738"/>
      <c r="IO767" s="738"/>
      <c r="IP767" s="738"/>
      <c r="IQ767" s="738"/>
      <c r="IR767" s="738"/>
      <c r="IS767" s="738"/>
      <c r="IT767" s="738"/>
      <c r="IU767" s="738"/>
      <c r="IV767" s="738"/>
    </row>
    <row r="768" spans="238:256" ht="12.75">
      <c r="ID768" s="738"/>
      <c r="IE768" s="738"/>
      <c r="IF768" s="738"/>
      <c r="IG768" s="738"/>
      <c r="IH768" s="738"/>
      <c r="II768" s="738"/>
      <c r="IJ768" s="738"/>
      <c r="IK768" s="738"/>
      <c r="IL768" s="738"/>
      <c r="IM768" s="738"/>
      <c r="IN768" s="738"/>
      <c r="IO768" s="738"/>
      <c r="IP768" s="738"/>
      <c r="IQ768" s="738"/>
      <c r="IR768" s="738"/>
      <c r="IS768" s="738"/>
      <c r="IT768" s="738"/>
      <c r="IU768" s="738"/>
      <c r="IV768" s="738"/>
    </row>
    <row r="769" spans="238:256" ht="12.75">
      <c r="ID769" s="738"/>
      <c r="IE769" s="738"/>
      <c r="IF769" s="738"/>
      <c r="IG769" s="738"/>
      <c r="IH769" s="738"/>
      <c r="II769" s="738"/>
      <c r="IJ769" s="738"/>
      <c r="IK769" s="738"/>
      <c r="IL769" s="738"/>
      <c r="IM769" s="738"/>
      <c r="IN769" s="738"/>
      <c r="IO769" s="738"/>
      <c r="IP769" s="738"/>
      <c r="IQ769" s="738"/>
      <c r="IR769" s="738"/>
      <c r="IS769" s="738"/>
      <c r="IT769" s="738"/>
      <c r="IU769" s="738"/>
      <c r="IV769" s="738"/>
    </row>
    <row r="770" spans="238:256" ht="12.75">
      <c r="ID770" s="738"/>
      <c r="IE770" s="738"/>
      <c r="IF770" s="738"/>
      <c r="IG770" s="738"/>
      <c r="IH770" s="738"/>
      <c r="II770" s="738"/>
      <c r="IJ770" s="738"/>
      <c r="IK770" s="738"/>
      <c r="IL770" s="738"/>
      <c r="IM770" s="738"/>
      <c r="IN770" s="738"/>
      <c r="IO770" s="738"/>
      <c r="IP770" s="738"/>
      <c r="IQ770" s="738"/>
      <c r="IR770" s="738"/>
      <c r="IS770" s="738"/>
      <c r="IT770" s="738"/>
      <c r="IU770" s="738"/>
      <c r="IV770" s="738"/>
    </row>
    <row r="771" spans="238:256" ht="12.75">
      <c r="ID771" s="738"/>
      <c r="IE771" s="738"/>
      <c r="IF771" s="738"/>
      <c r="IG771" s="738"/>
      <c r="IH771" s="738"/>
      <c r="II771" s="738"/>
      <c r="IJ771" s="738"/>
      <c r="IK771" s="738"/>
      <c r="IL771" s="738"/>
      <c r="IM771" s="738"/>
      <c r="IN771" s="738"/>
      <c r="IO771" s="738"/>
      <c r="IP771" s="738"/>
      <c r="IQ771" s="738"/>
      <c r="IR771" s="738"/>
      <c r="IS771" s="738"/>
      <c r="IT771" s="738"/>
      <c r="IU771" s="738"/>
      <c r="IV771" s="738"/>
    </row>
    <row r="772" spans="238:256" ht="12.75">
      <c r="ID772" s="738"/>
      <c r="IE772" s="738"/>
      <c r="IF772" s="738"/>
      <c r="IG772" s="738"/>
      <c r="IH772" s="738"/>
      <c r="II772" s="738"/>
      <c r="IJ772" s="738"/>
      <c r="IK772" s="738"/>
      <c r="IL772" s="738"/>
      <c r="IM772" s="738"/>
      <c r="IN772" s="738"/>
      <c r="IO772" s="738"/>
      <c r="IP772" s="738"/>
      <c r="IQ772" s="738"/>
      <c r="IR772" s="738"/>
      <c r="IS772" s="738"/>
      <c r="IT772" s="738"/>
      <c r="IU772" s="738"/>
      <c r="IV772" s="738"/>
    </row>
    <row r="773" spans="238:256" ht="12.75">
      <c r="ID773" s="738"/>
      <c r="IE773" s="738"/>
      <c r="IF773" s="738"/>
      <c r="IG773" s="738"/>
      <c r="IH773" s="738"/>
      <c r="II773" s="738"/>
      <c r="IJ773" s="738"/>
      <c r="IK773" s="738"/>
      <c r="IL773" s="738"/>
      <c r="IM773" s="738"/>
      <c r="IN773" s="738"/>
      <c r="IO773" s="738"/>
      <c r="IP773" s="738"/>
      <c r="IQ773" s="738"/>
      <c r="IR773" s="738"/>
      <c r="IS773" s="738"/>
      <c r="IT773" s="738"/>
      <c r="IU773" s="738"/>
      <c r="IV773" s="738"/>
    </row>
    <row r="774" spans="238:256" ht="12.75">
      <c r="ID774" s="738"/>
      <c r="IE774" s="738"/>
      <c r="IF774" s="738"/>
      <c r="IG774" s="738"/>
      <c r="IH774" s="738"/>
      <c r="II774" s="738"/>
      <c r="IJ774" s="738"/>
      <c r="IK774" s="738"/>
      <c r="IL774" s="738"/>
      <c r="IM774" s="738"/>
      <c r="IN774" s="738"/>
      <c r="IO774" s="738"/>
      <c r="IP774" s="738"/>
      <c r="IQ774" s="738"/>
      <c r="IR774" s="738"/>
      <c r="IS774" s="738"/>
      <c r="IT774" s="738"/>
      <c r="IU774" s="738"/>
      <c r="IV774" s="738"/>
    </row>
    <row r="775" spans="238:256" ht="12.75">
      <c r="ID775" s="738"/>
      <c r="IE775" s="738"/>
      <c r="IF775" s="738"/>
      <c r="IG775" s="738"/>
      <c r="IH775" s="738"/>
      <c r="II775" s="738"/>
      <c r="IJ775" s="738"/>
      <c r="IK775" s="738"/>
      <c r="IL775" s="738"/>
      <c r="IM775" s="738"/>
      <c r="IN775" s="738"/>
      <c r="IO775" s="738"/>
      <c r="IP775" s="738"/>
      <c r="IQ775" s="738"/>
      <c r="IR775" s="738"/>
      <c r="IS775" s="738"/>
      <c r="IT775" s="738"/>
      <c r="IU775" s="738"/>
      <c r="IV775" s="738"/>
    </row>
    <row r="776" spans="238:256" ht="12.75">
      <c r="ID776" s="738"/>
      <c r="IE776" s="738"/>
      <c r="IF776" s="738"/>
      <c r="IG776" s="738"/>
      <c r="IH776" s="738"/>
      <c r="II776" s="738"/>
      <c r="IJ776" s="738"/>
      <c r="IK776" s="738"/>
      <c r="IL776" s="738"/>
      <c r="IM776" s="738"/>
      <c r="IN776" s="738"/>
      <c r="IO776" s="738"/>
      <c r="IP776" s="738"/>
      <c r="IQ776" s="738"/>
      <c r="IR776" s="738"/>
      <c r="IS776" s="738"/>
      <c r="IT776" s="738"/>
      <c r="IU776" s="738"/>
      <c r="IV776" s="738"/>
    </row>
    <row r="777" spans="238:256" ht="12.75">
      <c r="ID777" s="738"/>
      <c r="IE777" s="738"/>
      <c r="IF777" s="738"/>
      <c r="IG777" s="738"/>
      <c r="IH777" s="738"/>
      <c r="II777" s="738"/>
      <c r="IJ777" s="738"/>
      <c r="IK777" s="738"/>
      <c r="IL777" s="738"/>
      <c r="IM777" s="738"/>
      <c r="IN777" s="738"/>
      <c r="IO777" s="738"/>
      <c r="IP777" s="738"/>
      <c r="IQ777" s="738"/>
      <c r="IR777" s="738"/>
      <c r="IS777" s="738"/>
      <c r="IT777" s="738"/>
      <c r="IU777" s="738"/>
      <c r="IV777" s="738"/>
    </row>
    <row r="778" spans="238:256" ht="12.75">
      <c r="ID778" s="738"/>
      <c r="IE778" s="738"/>
      <c r="IF778" s="738"/>
      <c r="IG778" s="738"/>
      <c r="IH778" s="738"/>
      <c r="II778" s="738"/>
      <c r="IJ778" s="738"/>
      <c r="IK778" s="738"/>
      <c r="IL778" s="738"/>
      <c r="IM778" s="738"/>
      <c r="IN778" s="738"/>
      <c r="IO778" s="738"/>
      <c r="IP778" s="738"/>
      <c r="IQ778" s="738"/>
      <c r="IR778" s="738"/>
      <c r="IS778" s="738"/>
      <c r="IT778" s="738"/>
      <c r="IU778" s="738"/>
      <c r="IV778" s="738"/>
    </row>
    <row r="779" spans="238:256" ht="12.75">
      <c r="ID779" s="738"/>
      <c r="IE779" s="738"/>
      <c r="IF779" s="738"/>
      <c r="IG779" s="738"/>
      <c r="IH779" s="738"/>
      <c r="II779" s="738"/>
      <c r="IJ779" s="738"/>
      <c r="IK779" s="738"/>
      <c r="IL779" s="738"/>
      <c r="IM779" s="738"/>
      <c r="IN779" s="738"/>
      <c r="IO779" s="738"/>
      <c r="IP779" s="738"/>
      <c r="IQ779" s="738"/>
      <c r="IR779" s="738"/>
      <c r="IS779" s="738"/>
      <c r="IT779" s="738"/>
      <c r="IU779" s="738"/>
      <c r="IV779" s="738"/>
    </row>
    <row r="780" spans="238:256" ht="12.75">
      <c r="ID780" s="738"/>
      <c r="IE780" s="738"/>
      <c r="IF780" s="738"/>
      <c r="IG780" s="738"/>
      <c r="IH780" s="738"/>
      <c r="II780" s="738"/>
      <c r="IJ780" s="738"/>
      <c r="IK780" s="738"/>
      <c r="IL780" s="738"/>
      <c r="IM780" s="738"/>
      <c r="IN780" s="738"/>
      <c r="IO780" s="738"/>
      <c r="IP780" s="738"/>
      <c r="IQ780" s="738"/>
      <c r="IR780" s="738"/>
      <c r="IS780" s="738"/>
      <c r="IT780" s="738"/>
      <c r="IU780" s="738"/>
      <c r="IV780" s="738"/>
    </row>
    <row r="781" spans="238:256" ht="12.75">
      <c r="ID781" s="738"/>
      <c r="IE781" s="738"/>
      <c r="IF781" s="738"/>
      <c r="IG781" s="738"/>
      <c r="IH781" s="738"/>
      <c r="II781" s="738"/>
      <c r="IJ781" s="738"/>
      <c r="IK781" s="738"/>
      <c r="IL781" s="738"/>
      <c r="IM781" s="738"/>
      <c r="IN781" s="738"/>
      <c r="IO781" s="738"/>
      <c r="IP781" s="738"/>
      <c r="IQ781" s="738"/>
      <c r="IR781" s="738"/>
      <c r="IS781" s="738"/>
      <c r="IT781" s="738"/>
      <c r="IU781" s="738"/>
      <c r="IV781" s="738"/>
    </row>
    <row r="782" spans="238:256" ht="12.75">
      <c r="ID782" s="738"/>
      <c r="IE782" s="738"/>
      <c r="IF782" s="738"/>
      <c r="IG782" s="738"/>
      <c r="IH782" s="738"/>
      <c r="II782" s="738"/>
      <c r="IJ782" s="738"/>
      <c r="IK782" s="738"/>
      <c r="IL782" s="738"/>
      <c r="IM782" s="738"/>
      <c r="IN782" s="738"/>
      <c r="IO782" s="738"/>
      <c r="IP782" s="738"/>
      <c r="IQ782" s="738"/>
      <c r="IR782" s="738"/>
      <c r="IS782" s="738"/>
      <c r="IT782" s="738"/>
      <c r="IU782" s="738"/>
      <c r="IV782" s="738"/>
    </row>
    <row r="783" spans="238:256" ht="12.75">
      <c r="ID783" s="738"/>
      <c r="IE783" s="738"/>
      <c r="IF783" s="738"/>
      <c r="IG783" s="738"/>
      <c r="IH783" s="738"/>
      <c r="II783" s="738"/>
      <c r="IJ783" s="738"/>
      <c r="IK783" s="738"/>
      <c r="IL783" s="738"/>
      <c r="IM783" s="738"/>
      <c r="IN783" s="738"/>
      <c r="IO783" s="738"/>
      <c r="IP783" s="738"/>
      <c r="IQ783" s="738"/>
      <c r="IR783" s="738"/>
      <c r="IS783" s="738"/>
      <c r="IT783" s="738"/>
      <c r="IU783" s="738"/>
      <c r="IV783" s="738"/>
    </row>
    <row r="784" spans="238:256" ht="12.75">
      <c r="ID784" s="738"/>
      <c r="IE784" s="738"/>
      <c r="IF784" s="738"/>
      <c r="IG784" s="738"/>
      <c r="IH784" s="738"/>
      <c r="II784" s="738"/>
      <c r="IJ784" s="738"/>
      <c r="IK784" s="738"/>
      <c r="IL784" s="738"/>
      <c r="IM784" s="738"/>
      <c r="IN784" s="738"/>
      <c r="IO784" s="738"/>
      <c r="IP784" s="738"/>
      <c r="IQ784" s="738"/>
      <c r="IR784" s="738"/>
      <c r="IS784" s="738"/>
      <c r="IT784" s="738"/>
      <c r="IU784" s="738"/>
      <c r="IV784" s="738"/>
    </row>
    <row r="785" spans="238:256" ht="12.75"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238:256" ht="12.75"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238:256" ht="12.75"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238:256" ht="12.75"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238:256" ht="12.75"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238:256" ht="12.75"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238:256" ht="12.75"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238:256" ht="12.75"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238:256" ht="12.75"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238:256" ht="12.75"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238:256" ht="12.75"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238:256" ht="12.75"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238:256" ht="12.75"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238:256" ht="12.75"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238:256" ht="12.75"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238:256" ht="12.75"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238:256" ht="12.75"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238:256" ht="12.75"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238:256" ht="12.75"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238:256" ht="12.75"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238:256" ht="12.75"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238:256" ht="12.75"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238:256" ht="12.75"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238:256" ht="12.75"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238:256" ht="12.75"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238:256" ht="12.75"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238:256" ht="12.75"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238:256" ht="12.75"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238:256" ht="12.75"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238:256" ht="12.75"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238:256" ht="12.75"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238:256" ht="12.75"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238:256" ht="12.75"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238:256" ht="12.75"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238:256" ht="12.75"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238:256" ht="12.75"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238:256" ht="12.75"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238:256" ht="12.75"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238:256" ht="12.75"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238:256" ht="12.75"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238:256" ht="12.75"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238:256" ht="12.75"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238:256" ht="12.75"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238:256" ht="12.75"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238:256" ht="12.75"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238:256" ht="12.75"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238:256" ht="12.75"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238:256" ht="12.75"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238:256" ht="12.75"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238:256" ht="12.75"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238:256" ht="12.75"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238:256" ht="12.75"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238:256" ht="12.75"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238:256" ht="12.75"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238:256" ht="12.75"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238:256" ht="12.75"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238:256" ht="12.75"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238:256" ht="12.75"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238:256" ht="12.75"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238:256" ht="12.75"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238:256" ht="12.75"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238:256" ht="12.75"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238:256" ht="12.75"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238:256" ht="12.75"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238:256" ht="12.75"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238:256" ht="12.75"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238:256" ht="12.75"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238:256" ht="12.75"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238:256" ht="12.75"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238:256" ht="12.75"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238:256" ht="12.75"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238:256" ht="12.75"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238:256" ht="12.75"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238:256" ht="12.75"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238:256" ht="12.75"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238:256" ht="12.75"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238:256" ht="12.75"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238:256" ht="12.75"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238:256" ht="12.75"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238:256" ht="12.75"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238:256" ht="12.75"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238:256" ht="12.75"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238:256" ht="12.75"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238:256" ht="12.75"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238:256" ht="12.75"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238:256" ht="12.75"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238:256" ht="12.75"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238:256" ht="12.75"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238:256" ht="12.75"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238:256" ht="12.75"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238:256" ht="12.75"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238:256" ht="12.75"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238:256" ht="12.75"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238:256" ht="12.75"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238:256" ht="12.75"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238:256" ht="12.75"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238:256" ht="12.75"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238:256" ht="12.75"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238:256" ht="12.75"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238:256" ht="12.75"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238:256" ht="12.75"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238:256" ht="12.75"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238:256" ht="12.75"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238:256" ht="12.75"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238:256" ht="12.75"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238:256" ht="12.75"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238:256" ht="12.75"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238:256" ht="12.75"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238:256" ht="12.75"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238:256" ht="12.75"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238:256" ht="12.75"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238:256" ht="12.75"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238:256" ht="12.75"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238:256" ht="12.75"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238:256" ht="12.75"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238:256" ht="12.75"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238:256" ht="12.75"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238:256" ht="12.75"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238:256" ht="12.75"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238:256" ht="12.75"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238:256" ht="12.75"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238:256" ht="12.75"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238:256" ht="12.75"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238:256" ht="12.75"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238:256" ht="12.75"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238:256" ht="12.75"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238:256" ht="12.75"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238:256" ht="12.75"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238:256" ht="12.75"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238:256" ht="12.75"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238:256" ht="12.75"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238:256" ht="12.75"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238:256" ht="12.75"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238:256" ht="12.75"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238:256" ht="12.75"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238:256" ht="12.75"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238:256" ht="12.75"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238:256" ht="12.75"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238:256" ht="12.75"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238:256" ht="12.75"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238:256" ht="12.75"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238:256" ht="12.75"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238:256" ht="12.75"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238:256" ht="12.75"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238:256" ht="12.75"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238:256" ht="12.75"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238:256" ht="12.75"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238:256" ht="12.75"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238:256" ht="12.75"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238:256" ht="12.75"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238:256" ht="12.75"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238:256" ht="12.75"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238:256" ht="12.75"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238:256" ht="12.75"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238:256" ht="12.75"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238:256" ht="12.75"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238:256" ht="12.75"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238:256" ht="12.75"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238:256" ht="12.75"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238:256" ht="12.75"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238:256" ht="12.75"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238:256" ht="12.75"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238:256" ht="12.75"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238:256" ht="12.75"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238:256" ht="12.75"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238:256" ht="12.75"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238:256" ht="12.75"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238:256" ht="12.75"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238:256" ht="12.75"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238:256" ht="12.75"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238:256" ht="12.75"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238:256" ht="12.75"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238:256" ht="12.75"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238:256" ht="12.75"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238:256" ht="12.75"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238:256" ht="12.75"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238:256" ht="12.75"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238:256" ht="12.75"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238:256" ht="12.75"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238:256" ht="12.75"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238:256" ht="12.75"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238:256" ht="12.75"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238:256" ht="12.75"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238:256" ht="12.75"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238:256" ht="12.75"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238:256" ht="12.75"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238:256" ht="12.75"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238:256" ht="12.75"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238:256" ht="12.75"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238:256" ht="12.75"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238:256" ht="12.75"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238:256" ht="12.75"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238:256" ht="12.75"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238:256" ht="12.75"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238:256" ht="12.75"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238:256" ht="12.75"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238:256" ht="12.75"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238:256" ht="12.75"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238:256" ht="12.75"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238:256" ht="12.75"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238:256" ht="12.75"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238:256" ht="12.75"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238:256" ht="12.75"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238:256" ht="12.75"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238:256" ht="12.75"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238:256" ht="12.75"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238:256" ht="12.75"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238:256" ht="12.75"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238:256" ht="12.75"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238:256" ht="12.75"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238:256" ht="12.75"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238:256" ht="12.75"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238:256" ht="12.75"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238:256" ht="12.75"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238:256" ht="12.75"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238:256" ht="12.75"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238:256" ht="12.75"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238:256" ht="12.75"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238:256" ht="12.75"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238:256" ht="12.75"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238:256" ht="12.75"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238:256" ht="12.75"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238:256" ht="12.75"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238:256" ht="12.75"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238:256" ht="12.75"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238:256" ht="12.75"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238:256" ht="12.75"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238:256" ht="12.75"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238:256" ht="12.75"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238:256" ht="12.75"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238:256" ht="12.75"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238:256" ht="12.75"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238:256" ht="12.75"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238:256" ht="12.75"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238:256" ht="12.75"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238:256" ht="12.75"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238:256" ht="12.75"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238:256" ht="12.75"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238:256" ht="12.75"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238:256" ht="12.75"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238:256" ht="12.75"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238:256" ht="12.75"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238:256" ht="12.75"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238:256" ht="12.75"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238:256" ht="12.75"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238:256" ht="12.75"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238:256" ht="12.75"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238:256" ht="12.75"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238:256" ht="12.75"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238:256" ht="12.75"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238:256" ht="12.75"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238:256" ht="12.75"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238:256" ht="12.75"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238:256" ht="12.75"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238:256" ht="12.75"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238:256" ht="12.75"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238:256" ht="12.75"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238:256" ht="12.75"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238:256" ht="12.75"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238:256" ht="12.75"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238:256" ht="12.75"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238:256" ht="12.75"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238:256" ht="12.75"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238:256" ht="12.75"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238:256" ht="12.75"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238:256" ht="12.75"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238:256" ht="12.75"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238:256" ht="12.75"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238:256" ht="12.75"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238:256" ht="12.75"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238:256" ht="12.75"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238:256" ht="12.75"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238:256" ht="12.75"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238:256" ht="12.75"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238:256" ht="12.75"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238:256" ht="12.75"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238:256" ht="12.75"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238:256" ht="12.75"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238:256" ht="12.75"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238:256" ht="12.75"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238:256" ht="12.75"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238:256" ht="12.75"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238:256" ht="12.75"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238:256" ht="12.75"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238:256" ht="12.75"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238:256" ht="12.75"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238:256" ht="12.75"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238:256" ht="12.75"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238:256" ht="12.75"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238:256" ht="12.75"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238:256" ht="12.75"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238:256" ht="12.75"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238:256" ht="12.75"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238:256" ht="12.75"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238:256" ht="12.75"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238:256" ht="12.75"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238:256" ht="12.75"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238:256" ht="12.75"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238:256" ht="12.75"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238:256" ht="12.75"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238:256" ht="12.75"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238:256" ht="12.75"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238:256" ht="12.75"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238:256" ht="12.75"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238:256" ht="12.75"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238:256" ht="12.75"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238:256" ht="12.75"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238:256" ht="12.75"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238:256" ht="12.75"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238:256" ht="12.75"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238:256" ht="12.75"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238:256" ht="12.75"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238:256" ht="12.75"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238:256" ht="12.75"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238:256" ht="12.75"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238:256" ht="12.75"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238:256" ht="12.75"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238:256" ht="12.75"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238:256" ht="12.75"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238:256" ht="12.75"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238:256" ht="12.75"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238:256" ht="12.75"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238:256" ht="12.75"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238:256" ht="12.75"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238:256" ht="12.75"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238:256" ht="12.75"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238:256" ht="12.75"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238:256" ht="12.75"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238:256" ht="12.75"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238:256" ht="12.75"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238:256" ht="12.75"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238:256" ht="12.75"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238:256" ht="12.75"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238:256" ht="12.75"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238:256" ht="12.75"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238:256" ht="12.75"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238:256" ht="12.75"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238:256" ht="12.75"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238:256" ht="12.75"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238:256" ht="12.75"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238:256" ht="12.75"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238:256" ht="12.75"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238:256" ht="12.75"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238:256" ht="12.75"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238:256" ht="12.75"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238:256" ht="12.75"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238:256" ht="12.75"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238:256" ht="12.75"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238:256" ht="12.75"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238:256" ht="12.75"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238:256" ht="12.75"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238:256" ht="12.75"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238:256" ht="12.75"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238:256" ht="12.75"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238:256" ht="12.75"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238:256" ht="12.75"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238:256" ht="12.75"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238:256" ht="12.75"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238:256" ht="12.75"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238:256" ht="12.75"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238:256" ht="12.75"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238:256" ht="12.75"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238:256" ht="12.75"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238:256" ht="12.75"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238:256" ht="12.75"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238:256" ht="12.75"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238:256" ht="12.75"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238:256" ht="12.75"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238:256" ht="12.75"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238:256" ht="12.75"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238:256" ht="12.75"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238:256" ht="12.75"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238:256" ht="12.75"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238:256" ht="12.75"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238:256" ht="12.75"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238:256" ht="12.75"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238:256" ht="12.75"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238:256" ht="12.75"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238:256" ht="12.75"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238:256" ht="12.75"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238:256" ht="12.75"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238:256" ht="12.75"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238:256" ht="12.75"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238:256" ht="12.75"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238:256" ht="12.75"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238:256" ht="12.75"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238:256" ht="12.75"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238:256" ht="12.75"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238:256" ht="12.75"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238:256" ht="12.75"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238:256" ht="12.75"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238:256" ht="12.75"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238:256" ht="12.75"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238:256" ht="12.75"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238:256" ht="12.75"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238:256" ht="12.75"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238:256" ht="12.75"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238:256" ht="12.75"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238:256" ht="12.75"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238:256" ht="12.75"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238:256" ht="12.75"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238:256" ht="12.75"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238:256" ht="12.75"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238:256" ht="12.75"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238:256" ht="12.75"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238:256" ht="12.75"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238:256" ht="12.75"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238:256" ht="12.75"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238:256" ht="12.75"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238:256" ht="12.75"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238:256" ht="12.75"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238:256" ht="12.75"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238:256" ht="12.75"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238:256" ht="12.75"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238:256" ht="12.75"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238:256" ht="12.75"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238:256" ht="12.75"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238:256" ht="12.75"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238:256" ht="12.75"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238:256" ht="12.75"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238:256" ht="12.75"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238:256" ht="12.75"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238:256" ht="12.75"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238:256" ht="12.75"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238:256" ht="12.75"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238:256" ht="12.75"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238:256" ht="12.75"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238:256" ht="12.75"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238:256" ht="12.75"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238:256" ht="12.75"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238:256" ht="12.75"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238:256" ht="12.75"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238:256" ht="12.75"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238:256" ht="12.75"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238:256" ht="12.75"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238:256" ht="12.75"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238:256" ht="12.75"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238:256" ht="12.75"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238:256" ht="12.75"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238:256" ht="12.75"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238:256" ht="12.75"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238:256" ht="12.75"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238:256" ht="12.75"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238:256" ht="12.75"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238:256" ht="12.75"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238:256" ht="12.75"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238:256" ht="12.75"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238:256" ht="12.75"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238:256" ht="12.75"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238:256" ht="12.75"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238:256" ht="12.75"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238:256" ht="12.75"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238:256" ht="12.75"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238:256" ht="12.75"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238:256" ht="12.75"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238:256" ht="12.75"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238:256" ht="12.75"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238:256" ht="12.75"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238:256" ht="12.75"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238:256" ht="12.75"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238:256" ht="12.75"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238:256" ht="12.75"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238:256" ht="12.75"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238:256" ht="12.75"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238:256" ht="12.75"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  <row r="1250" spans="238:256" ht="12.75"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</row>
    <row r="1251" spans="238:256" ht="12.75"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</row>
    <row r="1252" spans="238:256" ht="12.75"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</row>
    <row r="1253" spans="238:256" ht="12.75"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</row>
    <row r="1254" spans="238:256" ht="12.75"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</row>
    <row r="1255" spans="238:256" ht="12.75"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</row>
    <row r="1256" spans="238:256" ht="12.75"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</row>
    <row r="1257" spans="238:256" ht="12.75"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</row>
    <row r="1258" spans="238:256" ht="12.75"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</row>
    <row r="1259" spans="238:256" ht="12.75"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</row>
    <row r="1260" spans="238:256" ht="12.75"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</row>
    <row r="1261" spans="238:256" ht="12.75"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</row>
    <row r="1262" spans="238:256" ht="12.75"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</row>
    <row r="1263" spans="238:256" ht="12.75"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</row>
    <row r="1264" spans="238:256" ht="12.75"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</row>
    <row r="1265" spans="238:256" ht="12.75"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</row>
    <row r="1266" spans="238:256" ht="12.75"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</row>
    <row r="1267" spans="238:256" ht="12.75"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</row>
    <row r="1268" spans="238:256" ht="12.75"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</row>
    <row r="1269" spans="238:256" ht="12.75"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</row>
    <row r="1270" spans="238:256" ht="12.75"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</row>
    <row r="1271" spans="238:256" ht="12.75"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</row>
    <row r="1272" spans="238:256" ht="12.75"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</row>
    <row r="1273" spans="238:256" ht="12.75"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</row>
    <row r="1274" spans="238:256" ht="12.75"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</row>
    <row r="1275" spans="238:256" ht="12.75"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</row>
    <row r="1276" spans="238:256" ht="12.75"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</row>
    <row r="1277" spans="238:256" ht="12.75"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</row>
    <row r="1278" spans="238:256" ht="12.75"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</row>
    <row r="1279" spans="238:256" ht="12.75"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</row>
    <row r="1280" spans="238:256" ht="12.75"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</row>
    <row r="1281" spans="238:256" ht="12.75"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</row>
    <row r="1282" spans="238:256" ht="12.75"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</row>
    <row r="1283" spans="238:256" ht="12.75"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</row>
    <row r="1284" spans="238:256" ht="12.75"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</row>
    <row r="1285" spans="238:256" ht="12.75"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</row>
    <row r="1286" spans="238:256" ht="12.75"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</row>
    <row r="1287" spans="238:256" ht="12.75"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</row>
    <row r="1288" spans="238:256" ht="12.75"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</row>
    <row r="1289" spans="238:256" ht="12.75"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</row>
    <row r="1290" spans="238:256" ht="12.75"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</row>
    <row r="1291" spans="238:256" ht="12.75"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</row>
    <row r="1292" spans="238:256" ht="12.75"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</row>
    <row r="1293" spans="238:256" ht="12.75"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</row>
    <row r="1294" spans="238:256" ht="12.75"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</row>
    <row r="1295" spans="238:256" ht="12.75"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238:256" ht="12.75"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</row>
    <row r="1297" spans="238:256" ht="12.75"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</row>
    <row r="1298" spans="238:256" ht="12.75"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</row>
    <row r="1299" spans="238:256" ht="12.75"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</row>
    <row r="1300" spans="238:256" ht="12.75"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</row>
    <row r="1301" spans="238:256" ht="12.75"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</row>
    <row r="1302" spans="238:256" ht="12.75"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</row>
    <row r="1303" spans="238:256" ht="12.75"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</row>
    <row r="1304" spans="238:256" ht="12.75"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</row>
    <row r="1305" spans="238:256" ht="12.75"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</row>
    <row r="1306" spans="238:256" ht="12.75"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</row>
    <row r="1307" spans="238:256" ht="12.75"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</row>
    <row r="1308" spans="238:256" ht="12.75"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</row>
    <row r="1309" spans="238:256" ht="12.75"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</row>
    <row r="1310" spans="238:256" ht="12.75"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</row>
    <row r="1311" spans="238:256" ht="12.75"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</row>
    <row r="1312" spans="238:256" ht="12.75"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</row>
    <row r="1313" spans="238:256" ht="12.75"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</row>
    <row r="1314" spans="238:256" ht="12.75"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</row>
    <row r="1315" spans="238:256" ht="12.75"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</row>
    <row r="1316" spans="238:256" ht="12.75"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</row>
    <row r="1317" spans="238:256" ht="12.75"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</row>
    <row r="1318" spans="238:256" ht="12.75"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</row>
    <row r="1319" spans="238:256" ht="12.75"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</row>
    <row r="1320" spans="238:256" ht="12.75"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</row>
    <row r="1321" spans="238:256" ht="12.75"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</row>
    <row r="1322" spans="238:256" ht="12.75"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</row>
    <row r="1323" spans="238:256" ht="12.75"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</row>
    <row r="1324" spans="238:256" ht="12.75"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</row>
    <row r="1325" spans="238:256" ht="12.75"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</row>
    <row r="1326" spans="238:256" ht="12.75"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</row>
    <row r="1327" spans="238:256" ht="12.75"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</row>
    <row r="1328" spans="238:256" ht="12.75"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</row>
    <row r="1329" spans="238:256" ht="12.75">
      <c r="ID1329" s="2"/>
      <c r="IE1329" s="2"/>
      <c r="IF1329" s="2"/>
      <c r="IG1329" s="2"/>
      <c r="IH1329" s="2"/>
      <c r="II1329" s="2"/>
      <c r="IJ1329" s="2"/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</row>
    <row r="1330" spans="238:256" ht="12.75">
      <c r="ID1330" s="2"/>
      <c r="IE1330" s="2"/>
      <c r="IF1330" s="2"/>
      <c r="IG1330" s="2"/>
      <c r="IH1330" s="2"/>
      <c r="II1330" s="2"/>
      <c r="IJ1330" s="2"/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</row>
    <row r="1331" spans="238:256" ht="12.75">
      <c r="ID1331" s="2"/>
      <c r="IE1331" s="2"/>
      <c r="IF1331" s="2"/>
      <c r="IG1331" s="2"/>
      <c r="IH1331" s="2"/>
      <c r="II1331" s="2"/>
      <c r="IJ1331" s="2"/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</row>
    <row r="1332" spans="238:256" ht="12.75">
      <c r="ID1332" s="2"/>
      <c r="IE1332" s="2"/>
      <c r="IF1332" s="2"/>
      <c r="IG1332" s="2"/>
      <c r="IH1332" s="2"/>
      <c r="II1332" s="2"/>
      <c r="IJ1332" s="2"/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</row>
    <row r="1333" spans="238:256" ht="12.75">
      <c r="ID1333" s="2"/>
      <c r="IE1333" s="2"/>
      <c r="IF1333" s="2"/>
      <c r="IG1333" s="2"/>
      <c r="IH1333" s="2"/>
      <c r="II1333" s="2"/>
      <c r="IJ1333" s="2"/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</row>
    <row r="1334" spans="238:256" ht="12.75">
      <c r="ID1334" s="2"/>
      <c r="IE1334" s="2"/>
      <c r="IF1334" s="2"/>
      <c r="IG1334" s="2"/>
      <c r="IH1334" s="2"/>
      <c r="II1334" s="2"/>
      <c r="IJ1334" s="2"/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</row>
    <row r="1335" spans="238:256" ht="12.75">
      <c r="ID1335" s="2"/>
      <c r="IE1335" s="2"/>
      <c r="IF1335" s="2"/>
      <c r="IG1335" s="2"/>
      <c r="IH1335" s="2"/>
      <c r="II1335" s="2"/>
      <c r="IJ1335" s="2"/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</row>
    <row r="1336" spans="238:256" ht="12.75">
      <c r="ID1336" s="2"/>
      <c r="IE1336" s="2"/>
      <c r="IF1336" s="2"/>
      <c r="IG1336" s="2"/>
      <c r="IH1336" s="2"/>
      <c r="II1336" s="2"/>
      <c r="IJ1336" s="2"/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</row>
    <row r="1337" spans="238:256" ht="12.75">
      <c r="ID1337" s="2"/>
      <c r="IE1337" s="2"/>
      <c r="IF1337" s="2"/>
      <c r="IG1337" s="2"/>
      <c r="IH1337" s="2"/>
      <c r="II1337" s="2"/>
      <c r="IJ1337" s="2"/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</row>
    <row r="1338" spans="238:256" ht="12.75">
      <c r="ID1338" s="2"/>
      <c r="IE1338" s="2"/>
      <c r="IF1338" s="2"/>
      <c r="IG1338" s="2"/>
      <c r="IH1338" s="2"/>
      <c r="II1338" s="2"/>
      <c r="IJ1338" s="2"/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</row>
    <row r="1339" spans="238:256" ht="12.75">
      <c r="ID1339" s="2"/>
      <c r="IE1339" s="2"/>
      <c r="IF1339" s="2"/>
      <c r="IG1339" s="2"/>
      <c r="IH1339" s="2"/>
      <c r="II1339" s="2"/>
      <c r="IJ1339" s="2"/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</row>
    <row r="1340" spans="238:256" ht="12.75">
      <c r="ID1340" s="2"/>
      <c r="IE1340" s="2"/>
      <c r="IF1340" s="2"/>
      <c r="IG1340" s="2"/>
      <c r="IH1340" s="2"/>
      <c r="II1340" s="2"/>
      <c r="IJ1340" s="2"/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</row>
    <row r="1341" spans="238:256" ht="12.75">
      <c r="ID1341" s="2"/>
      <c r="IE1341" s="2"/>
      <c r="IF1341" s="2"/>
      <c r="IG1341" s="2"/>
      <c r="IH1341" s="2"/>
      <c r="II1341" s="2"/>
      <c r="IJ1341" s="2"/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</row>
    <row r="1342" spans="238:256" ht="12.75">
      <c r="ID1342" s="2"/>
      <c r="IE1342" s="2"/>
      <c r="IF1342" s="2"/>
      <c r="IG1342" s="2"/>
      <c r="IH1342" s="2"/>
      <c r="II1342" s="2"/>
      <c r="IJ1342" s="2"/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</row>
    <row r="1343" spans="238:256" ht="12.75">
      <c r="ID1343" s="2"/>
      <c r="IE1343" s="2"/>
      <c r="IF1343" s="2"/>
      <c r="IG1343" s="2"/>
      <c r="IH1343" s="2"/>
      <c r="II1343" s="2"/>
      <c r="IJ1343" s="2"/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</row>
    <row r="1344" spans="238:256" ht="12.75">
      <c r="ID1344" s="2"/>
      <c r="IE1344" s="2"/>
      <c r="IF1344" s="2"/>
      <c r="IG1344" s="2"/>
      <c r="IH1344" s="2"/>
      <c r="II1344" s="2"/>
      <c r="IJ1344" s="2"/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</row>
    <row r="1345" spans="238:256" ht="12.75">
      <c r="ID1345" s="2"/>
      <c r="IE1345" s="2"/>
      <c r="IF1345" s="2"/>
      <c r="IG1345" s="2"/>
      <c r="IH1345" s="2"/>
      <c r="II1345" s="2"/>
      <c r="IJ1345" s="2"/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</row>
    <row r="1346" spans="238:256" ht="12.75">
      <c r="ID1346" s="2"/>
      <c r="IE1346" s="2"/>
      <c r="IF1346" s="2"/>
      <c r="IG1346" s="2"/>
      <c r="IH1346" s="2"/>
      <c r="II1346" s="2"/>
      <c r="IJ1346" s="2"/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</row>
    <row r="1347" spans="238:256" ht="12.75">
      <c r="ID1347" s="2"/>
      <c r="IE1347" s="2"/>
      <c r="IF1347" s="2"/>
      <c r="IG1347" s="2"/>
      <c r="IH1347" s="2"/>
      <c r="II1347" s="2"/>
      <c r="IJ1347" s="2"/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</row>
    <row r="1348" spans="238:256" ht="12.75">
      <c r="ID1348" s="2"/>
      <c r="IE1348" s="2"/>
      <c r="IF1348" s="2"/>
      <c r="IG1348" s="2"/>
      <c r="IH1348" s="2"/>
      <c r="II1348" s="2"/>
      <c r="IJ1348" s="2"/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</row>
    <row r="1349" spans="238:256" ht="12.75">
      <c r="ID1349" s="2"/>
      <c r="IE1349" s="2"/>
      <c r="IF1349" s="2"/>
      <c r="IG1349" s="2"/>
      <c r="IH1349" s="2"/>
      <c r="II1349" s="2"/>
      <c r="IJ1349" s="2"/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</row>
    <row r="1350" spans="238:256" ht="12.75">
      <c r="ID1350" s="2"/>
      <c r="IE1350" s="2"/>
      <c r="IF1350" s="2"/>
      <c r="IG1350" s="2"/>
      <c r="IH1350" s="2"/>
      <c r="II1350" s="2"/>
      <c r="IJ1350" s="2"/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</row>
    <row r="1351" spans="238:256" ht="12.75">
      <c r="ID1351" s="2"/>
      <c r="IE1351" s="2"/>
      <c r="IF1351" s="2"/>
      <c r="IG1351" s="2"/>
      <c r="IH1351" s="2"/>
      <c r="II1351" s="2"/>
      <c r="IJ1351" s="2"/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</row>
    <row r="1352" spans="238:256" ht="12.75">
      <c r="ID1352" s="2"/>
      <c r="IE1352" s="2"/>
      <c r="IF1352" s="2"/>
      <c r="IG1352" s="2"/>
      <c r="IH1352" s="2"/>
      <c r="II1352" s="2"/>
      <c r="IJ1352" s="2"/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</row>
    <row r="1353" spans="238:256" ht="12.75">
      <c r="ID1353" s="2"/>
      <c r="IE1353" s="2"/>
      <c r="IF1353" s="2"/>
      <c r="IG1353" s="2"/>
      <c r="IH1353" s="2"/>
      <c r="II1353" s="2"/>
      <c r="IJ1353" s="2"/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</row>
    <row r="1354" spans="238:256" ht="12.75"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</row>
    <row r="1355" spans="238:256" ht="12.75"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</row>
    <row r="1356" spans="238:256" ht="12.75"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</row>
    <row r="1357" spans="238:256" ht="12.75"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</row>
    <row r="1358" spans="238:256" ht="12.75"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</row>
    <row r="1359" spans="238:256" ht="12.75"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</row>
    <row r="1360" spans="238:256" ht="12.75"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</row>
    <row r="1361" spans="238:256" ht="12.75"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</row>
    <row r="1362" spans="238:256" ht="12.75"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</row>
    <row r="1363" spans="238:256" ht="12.75"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</row>
    <row r="1364" spans="238:256" ht="12.75"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</row>
    <row r="1365" spans="238:256" ht="12.75"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</row>
    <row r="1366" spans="238:256" ht="12.75"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</row>
    <row r="1367" spans="238:256" ht="12.75"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</row>
    <row r="1368" spans="238:256" ht="12.75"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</row>
    <row r="1369" spans="238:256" ht="12.75"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</row>
    <row r="1370" spans="238:256" ht="12.75"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</row>
    <row r="1371" spans="238:256" ht="12.75"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</row>
    <row r="1372" spans="238:256" ht="12.75"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</row>
    <row r="1373" spans="238:256" ht="12.75"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</row>
    <row r="1374" spans="238:256" ht="12.75"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</row>
    <row r="1375" spans="238:256" ht="12.75"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</row>
    <row r="1376" spans="238:256" ht="12.75"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</row>
    <row r="1377" spans="238:256" ht="12.75"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</row>
    <row r="1378" spans="238:256" ht="12.75">
      <c r="ID1378" s="2"/>
      <c r="IE1378" s="2"/>
      <c r="IF1378" s="2"/>
      <c r="IG1378" s="2"/>
      <c r="IH1378" s="2"/>
      <c r="II1378" s="2"/>
      <c r="IJ1378" s="2"/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</row>
    <row r="1379" spans="238:256" ht="12.75">
      <c r="ID1379" s="2"/>
      <c r="IE1379" s="2"/>
      <c r="IF1379" s="2"/>
      <c r="IG1379" s="2"/>
      <c r="IH1379" s="2"/>
      <c r="II1379" s="2"/>
      <c r="IJ1379" s="2"/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</row>
    <row r="1380" spans="238:256" ht="12.75"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</row>
    <row r="1381" spans="238:256" ht="12.75"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</row>
    <row r="1382" spans="238:256" ht="12.75"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</row>
    <row r="1383" spans="238:256" ht="12.75"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</row>
    <row r="1384" spans="238:256" ht="12.75"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</row>
    <row r="1385" spans="238:256" ht="12.75"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</row>
    <row r="1386" spans="238:256" ht="12.75">
      <c r="ID1386" s="2"/>
      <c r="IE1386" s="2"/>
      <c r="IF1386" s="2"/>
      <c r="IG1386" s="2"/>
      <c r="IH1386" s="2"/>
      <c r="II1386" s="2"/>
      <c r="IJ1386" s="2"/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</row>
    <row r="1387" spans="238:256" ht="12.75">
      <c r="ID1387" s="2"/>
      <c r="IE1387" s="2"/>
      <c r="IF1387" s="2"/>
      <c r="IG1387" s="2"/>
      <c r="IH1387" s="2"/>
      <c r="II1387" s="2"/>
      <c r="IJ1387" s="2"/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</row>
    <row r="1388" spans="238:256" ht="12.75">
      <c r="ID1388" s="2"/>
      <c r="IE1388" s="2"/>
      <c r="IF1388" s="2"/>
      <c r="IG1388" s="2"/>
      <c r="IH1388" s="2"/>
      <c r="II1388" s="2"/>
      <c r="IJ1388" s="2"/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</row>
    <row r="1389" spans="238:256" ht="12.75">
      <c r="ID1389" s="2"/>
      <c r="IE1389" s="2"/>
      <c r="IF1389" s="2"/>
      <c r="IG1389" s="2"/>
      <c r="IH1389" s="2"/>
      <c r="II1389" s="2"/>
      <c r="IJ1389" s="2"/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</row>
    <row r="1390" spans="238:256" ht="12.75">
      <c r="ID1390" s="2"/>
      <c r="IE1390" s="2"/>
      <c r="IF1390" s="2"/>
      <c r="IG1390" s="2"/>
      <c r="IH1390" s="2"/>
      <c r="II1390" s="2"/>
      <c r="IJ1390" s="2"/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</row>
    <row r="1391" spans="238:256" ht="12.75">
      <c r="ID1391" s="2"/>
      <c r="IE1391" s="2"/>
      <c r="IF1391" s="2"/>
      <c r="IG1391" s="2"/>
      <c r="IH1391" s="2"/>
      <c r="II1391" s="2"/>
      <c r="IJ1391" s="2"/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</row>
    <row r="1392" spans="238:256" ht="12.75">
      <c r="ID1392" s="2"/>
      <c r="IE1392" s="2"/>
      <c r="IF1392" s="2"/>
      <c r="IG1392" s="2"/>
      <c r="IH1392" s="2"/>
      <c r="II1392" s="2"/>
      <c r="IJ1392" s="2"/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</row>
    <row r="1393" spans="238:256" ht="12.75">
      <c r="ID1393" s="2"/>
      <c r="IE1393" s="2"/>
      <c r="IF1393" s="2"/>
      <c r="IG1393" s="2"/>
      <c r="IH1393" s="2"/>
      <c r="II1393" s="2"/>
      <c r="IJ1393" s="2"/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</row>
    <row r="1394" spans="238:256" ht="12.75">
      <c r="ID1394" s="2"/>
      <c r="IE1394" s="2"/>
      <c r="IF1394" s="2"/>
      <c r="IG1394" s="2"/>
      <c r="IH1394" s="2"/>
      <c r="II1394" s="2"/>
      <c r="IJ1394" s="2"/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</row>
    <row r="1395" spans="238:256" ht="12.75"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238:256" ht="12.75"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238:256" ht="12.75"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238:256" ht="12.75"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238:256" ht="12.75"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238:256" ht="12.75">
      <c r="ID1400" s="2"/>
      <c r="IE1400" s="2"/>
      <c r="IF1400" s="2"/>
      <c r="IG1400" s="2"/>
      <c r="IH1400" s="2"/>
      <c r="II1400" s="2"/>
      <c r="IJ1400" s="2"/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</row>
    <row r="1401" spans="238:256" ht="12.75"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</row>
    <row r="1402" spans="238:256" ht="12.75"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</row>
    <row r="1403" spans="238:256" ht="12.75">
      <c r="ID1403" s="2"/>
      <c r="IE1403" s="2"/>
      <c r="IF1403" s="2"/>
      <c r="IG1403" s="2"/>
      <c r="IH1403" s="2"/>
      <c r="II1403" s="2"/>
      <c r="IJ1403" s="2"/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</row>
    <row r="1404" spans="238:256" ht="12.75"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</row>
    <row r="1405" spans="238:256" ht="12.75"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</row>
    <row r="1406" spans="238:256" ht="12.75"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</row>
    <row r="1407" spans="238:256" ht="12.75"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</row>
    <row r="1408" spans="238:256" ht="12.75"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</row>
    <row r="1409" spans="238:256" ht="12.75"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</row>
    <row r="1410" spans="238:256" ht="12.75"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</row>
    <row r="1411" spans="238:256" ht="12.75"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</row>
    <row r="1412" spans="238:256" ht="12.75"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</row>
    <row r="1413" spans="238:256" ht="12.75"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</row>
    <row r="1414" spans="238:256" ht="12.75"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</row>
    <row r="1415" spans="238:256" ht="12.75"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</row>
    <row r="1416" spans="238:256" ht="12.75"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</row>
    <row r="1417" spans="238:256" ht="12.75"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</row>
    <row r="1418" spans="238:256" ht="12.75"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</row>
    <row r="1419" spans="238:256" ht="12.75"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</row>
    <row r="1420" spans="238:256" ht="12.75"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</row>
    <row r="1421" spans="238:256" ht="12.75"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</row>
    <row r="1422" spans="238:256" ht="12.75"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</row>
    <row r="1423" spans="238:256" ht="12.75"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</row>
    <row r="1424" spans="238:256" ht="12.75"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</row>
    <row r="1425" spans="238:256" ht="12.75"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</row>
    <row r="1426" spans="238:256" ht="12.75"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</row>
    <row r="1427" spans="238:256" ht="12.75"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</row>
    <row r="1428" spans="238:256" ht="12.75"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</row>
    <row r="1429" spans="238:256" ht="12.75"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</row>
    <row r="1430" spans="238:256" ht="12.75"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</row>
    <row r="1431" spans="238:256" ht="12.75"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</row>
    <row r="1432" spans="238:256" ht="12.75"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</row>
    <row r="1433" spans="238:256" ht="12.75"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</row>
    <row r="1434" spans="238:256" ht="12.75"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</row>
    <row r="1435" spans="238:256" ht="12.75"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</row>
    <row r="1436" spans="238:256" ht="12.75"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</row>
    <row r="1437" spans="238:256" ht="12.75"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</row>
    <row r="1438" spans="238:256" ht="12.75"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</row>
    <row r="1439" spans="238:256" ht="12.75"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</row>
    <row r="1440" spans="238:256" ht="12.75"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</row>
    <row r="1441" spans="238:256" ht="12.75"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</row>
    <row r="1442" spans="238:256" ht="12.75"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</row>
    <row r="1443" spans="238:256" ht="12.75"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</row>
    <row r="1444" spans="238:256" ht="12.75"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</row>
    <row r="1445" spans="238:256" ht="12.75"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</row>
    <row r="1446" spans="238:256" ht="12.75"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</row>
    <row r="1447" spans="238:256" ht="12.75"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</row>
    <row r="1448" spans="238:256" ht="12.75"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</row>
    <row r="1449" spans="238:256" ht="12.75"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</row>
    <row r="1450" spans="238:256" ht="12.75"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</row>
    <row r="1451" spans="238:256" ht="12.75"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</row>
    <row r="1452" spans="238:256" ht="12.75"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</row>
    <row r="1453" spans="238:256" ht="12.75"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</row>
    <row r="1454" spans="238:256" ht="12.75"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</row>
    <row r="1455" spans="238:256" ht="12.75"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</row>
    <row r="1456" spans="238:256" ht="12.75"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</row>
    <row r="1457" spans="238:256" ht="12.75"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</row>
    <row r="1458" spans="238:256" ht="12.75"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</row>
    <row r="1459" spans="238:256" ht="12.75"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</row>
    <row r="1460" spans="238:256" ht="12.75"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238:256" ht="12.75"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238:256" ht="12.75"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238:256" ht="12.75"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238:256" ht="12.75"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238:256" ht="12.75"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238:256" ht="12.75"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238:256" ht="12.75"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238:256" ht="12.75"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238:256" ht="12.75"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238:256" ht="12.75"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238:256" ht="12.75"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238:256" ht="12.75"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238:256" ht="12.75"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238:256" ht="12.75"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</row>
    <row r="1475" spans="238:256" ht="12.75"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</row>
    <row r="1476" spans="238:256" ht="12.75"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</row>
    <row r="1477" spans="238:256" ht="12.75"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</row>
    <row r="1478" spans="238:256" ht="12.75"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</row>
    <row r="1479" spans="238:256" ht="12.75"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</row>
    <row r="1480" spans="238:256" ht="12.75"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</row>
    <row r="1481" spans="238:256" ht="12.75"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</row>
    <row r="1482" spans="238:256" ht="12.75"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</row>
    <row r="1483" spans="238:256" ht="12.75"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</row>
    <row r="1484" spans="238:256" ht="12.75"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</row>
    <row r="1485" spans="238:256" ht="12.75"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</row>
    <row r="1486" spans="238:256" ht="12.75"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</row>
    <row r="1487" spans="238:256" ht="12.75"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</row>
    <row r="1488" spans="238:256" ht="12.75"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</row>
    <row r="1489" spans="238:256" ht="12.75"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</row>
    <row r="1490" spans="238:256" ht="12.75"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</row>
    <row r="1491" spans="238:256" ht="12.75"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</row>
    <row r="1492" spans="238:256" ht="12.75"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</row>
    <row r="1493" spans="238:256" ht="12.75"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</row>
    <row r="1494" spans="238:256" ht="12.75"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</row>
    <row r="1495" spans="238:256" ht="12.75"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</row>
    <row r="1496" spans="238:256" ht="12.75"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</row>
    <row r="1497" spans="238:256" ht="12.75"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</row>
    <row r="1498" spans="238:256" ht="12.75"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</row>
    <row r="1499" spans="238:256" ht="12.75"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238:256" ht="12.75"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238:256" ht="12.75"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238:256" ht="12.75">
      <c r="ID1502" s="2"/>
      <c r="IE1502" s="2"/>
      <c r="IF1502" s="2"/>
      <c r="IG1502" s="2"/>
      <c r="IH1502" s="2"/>
      <c r="II1502" s="2"/>
      <c r="IJ1502" s="2"/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</row>
    <row r="1503" spans="238:256" ht="12.75"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</row>
    <row r="1504" spans="238:256" ht="12.75"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</row>
    <row r="1505" spans="238:256" ht="12.75"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</row>
    <row r="1506" spans="238:256" ht="12.75"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</row>
    <row r="1507" spans="238:256" ht="12.75"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238:256" ht="12.75"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238:256" ht="12.75"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238:256" ht="12.75"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238:256" ht="12.75"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</row>
    <row r="1512" spans="238:256" ht="12.75"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</row>
    <row r="1513" spans="238:256" ht="12.75"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</row>
    <row r="1514" spans="238:256" ht="12.75"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</row>
    <row r="1515" spans="238:256" ht="12.75"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</row>
    <row r="1516" spans="238:256" ht="12.75"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</row>
    <row r="1517" spans="238:256" ht="12.75"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</row>
    <row r="1518" spans="238:256" ht="12.75"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</row>
    <row r="1519" spans="238:256" ht="12.75"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</row>
    <row r="1520" spans="238:256" ht="12.75"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238:256" ht="12.75"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238:256" ht="12.75"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238:256" ht="12.75"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</row>
    <row r="1524" spans="238:256" ht="12.75"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</row>
    <row r="1525" spans="238:256" ht="12.75"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</row>
    <row r="1526" spans="238:256" ht="12.75"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</row>
    <row r="1527" spans="238:256" ht="12.75"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238:256" ht="12.75"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238:256" ht="12.75"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238:256" ht="12.75"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238:256" ht="12.75"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238:256" ht="12.75"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238:256" ht="12.75"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238:256" ht="12.75"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238:256" ht="12.75"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</row>
    <row r="1536" spans="238:256" ht="12.75"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</row>
    <row r="1537" spans="238:256" ht="12.75"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</row>
    <row r="1538" spans="238:256" ht="12.75"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</row>
    <row r="1539" spans="238:256" ht="12.75"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</row>
    <row r="1540" spans="238:256" ht="12.75"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</row>
    <row r="1541" spans="238:256" ht="12.75"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</row>
    <row r="1542" spans="238:256" ht="12.75"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</row>
    <row r="1543" spans="238:256" ht="12.75"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</row>
    <row r="1544" spans="238:256" ht="12.75"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</row>
    <row r="1545" spans="238:256" ht="12.75"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</row>
    <row r="1546" spans="238:256" ht="12.75"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</row>
    <row r="1547" spans="238:256" ht="12.75"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</row>
    <row r="1548" spans="238:256" ht="12.75"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</row>
    <row r="1549" spans="238:256" ht="12.75"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</row>
    <row r="1550" spans="238:256" ht="12.75"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</row>
    <row r="1551" spans="238:256" ht="12.75"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</row>
    <row r="1552" spans="238:256" ht="12.75"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</row>
    <row r="1553" spans="238:256" ht="12.75"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</row>
    <row r="1554" spans="238:256" ht="12.75"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</row>
    <row r="1555" spans="238:256" ht="12.75"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</row>
    <row r="1556" spans="238:256" ht="12.75"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</row>
    <row r="1557" spans="238:256" ht="12.75"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</row>
    <row r="1558" spans="238:256" ht="12.75"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</row>
    <row r="1559" spans="238:256" ht="12.75"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</row>
    <row r="1560" spans="238:256" ht="12.75"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</row>
    <row r="1561" spans="238:256" ht="12.75"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</row>
    <row r="1562" spans="238:256" ht="12.75"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</row>
    <row r="1563" spans="238:256" ht="12.75"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</row>
    <row r="1564" spans="238:256" ht="12.75"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</row>
    <row r="1565" spans="238:256" ht="12.75"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</row>
    <row r="1566" spans="238:256" ht="12.75"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</row>
    <row r="1567" spans="238:256" ht="12.75"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</row>
    <row r="1568" spans="238:256" ht="12.75"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</row>
    <row r="1569" spans="238:256" ht="12.75"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</row>
    <row r="1570" spans="238:256" ht="12.75"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</row>
    <row r="1571" spans="238:256" ht="12.75"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</row>
    <row r="1572" spans="238:256" ht="12.75"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</row>
    <row r="1573" spans="238:256" ht="12.75"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</row>
    <row r="1574" spans="238:256" ht="12.75"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</row>
    <row r="1575" spans="238:256" ht="12.75"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</row>
    <row r="1576" spans="238:256" ht="12.75"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</row>
    <row r="1577" spans="238:256" ht="12.75"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</row>
    <row r="1578" spans="238:256" ht="12.75">
      <c r="ID1578" s="2"/>
      <c r="IE1578" s="2"/>
      <c r="IF1578" s="2"/>
      <c r="IG1578" s="2"/>
      <c r="IH1578" s="2"/>
      <c r="II1578" s="2"/>
      <c r="IJ1578" s="2"/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</row>
    <row r="1579" spans="238:256" ht="12.75">
      <c r="ID1579" s="2"/>
      <c r="IE1579" s="2"/>
      <c r="IF1579" s="2"/>
      <c r="IG1579" s="2"/>
      <c r="IH1579" s="2"/>
      <c r="II1579" s="2"/>
      <c r="IJ1579" s="2"/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</row>
    <row r="1580" spans="238:256" ht="12.75">
      <c r="ID1580" s="2"/>
      <c r="IE1580" s="2"/>
      <c r="IF1580" s="2"/>
      <c r="IG1580" s="2"/>
      <c r="IH1580" s="2"/>
      <c r="II1580" s="2"/>
      <c r="IJ1580" s="2"/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</row>
    <row r="1581" spans="238:256" ht="12.75">
      <c r="ID1581" s="2"/>
      <c r="IE1581" s="2"/>
      <c r="IF1581" s="2"/>
      <c r="IG1581" s="2"/>
      <c r="IH1581" s="2"/>
      <c r="II1581" s="2"/>
      <c r="IJ1581" s="2"/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</row>
    <row r="1582" spans="238:256" ht="12.75">
      <c r="ID1582" s="2"/>
      <c r="IE1582" s="2"/>
      <c r="IF1582" s="2"/>
      <c r="IG1582" s="2"/>
      <c r="IH1582" s="2"/>
      <c r="II1582" s="2"/>
      <c r="IJ1582" s="2"/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</row>
    <row r="1583" spans="238:256" ht="12.75">
      <c r="ID1583" s="2"/>
      <c r="IE1583" s="2"/>
      <c r="IF1583" s="2"/>
      <c r="IG1583" s="2"/>
      <c r="IH1583" s="2"/>
      <c r="II1583" s="2"/>
      <c r="IJ1583" s="2"/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</row>
    <row r="1584" spans="238:256" ht="12.75">
      <c r="ID1584" s="2"/>
      <c r="IE1584" s="2"/>
      <c r="IF1584" s="2"/>
      <c r="IG1584" s="2"/>
      <c r="IH1584" s="2"/>
      <c r="II1584" s="2"/>
      <c r="IJ1584" s="2"/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</row>
    <row r="1585" spans="238:256" ht="12.75"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</row>
    <row r="1586" spans="238:256" ht="12.75">
      <c r="ID1586" s="2"/>
      <c r="IE1586" s="2"/>
      <c r="IF1586" s="2"/>
      <c r="IG1586" s="2"/>
      <c r="IH1586" s="2"/>
      <c r="II1586" s="2"/>
      <c r="IJ1586" s="2"/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</row>
    <row r="1587" spans="238:256" ht="12.75">
      <c r="ID1587" s="2"/>
      <c r="IE1587" s="2"/>
      <c r="IF1587" s="2"/>
      <c r="IG1587" s="2"/>
      <c r="IH1587" s="2"/>
      <c r="II1587" s="2"/>
      <c r="IJ1587" s="2"/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</row>
    <row r="1588" spans="238:256" ht="12.75"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</row>
    <row r="1589" spans="238:256" ht="12.75">
      <c r="ID1589" s="2"/>
      <c r="IE1589" s="2"/>
      <c r="IF1589" s="2"/>
      <c r="IG1589" s="2"/>
      <c r="IH1589" s="2"/>
      <c r="II1589" s="2"/>
      <c r="IJ1589" s="2"/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</row>
    <row r="1590" spans="238:256" ht="12.75">
      <c r="ID1590" s="2"/>
      <c r="IE1590" s="2"/>
      <c r="IF1590" s="2"/>
      <c r="IG1590" s="2"/>
      <c r="IH1590" s="2"/>
      <c r="II1590" s="2"/>
      <c r="IJ1590" s="2"/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</row>
    <row r="1591" spans="238:256" ht="12.75">
      <c r="ID1591" s="2"/>
      <c r="IE1591" s="2"/>
      <c r="IF1591" s="2"/>
      <c r="IG1591" s="2"/>
      <c r="IH1591" s="2"/>
      <c r="II1591" s="2"/>
      <c r="IJ1591" s="2"/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</row>
    <row r="1592" spans="238:256" ht="12.75">
      <c r="ID1592" s="2"/>
      <c r="IE1592" s="2"/>
      <c r="IF1592" s="2"/>
      <c r="IG1592" s="2"/>
      <c r="IH1592" s="2"/>
      <c r="II1592" s="2"/>
      <c r="IJ1592" s="2"/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</row>
    <row r="1593" spans="238:256" ht="12.75">
      <c r="ID1593" s="2"/>
      <c r="IE1593" s="2"/>
      <c r="IF1593" s="2"/>
      <c r="IG1593" s="2"/>
      <c r="IH1593" s="2"/>
      <c r="II1593" s="2"/>
      <c r="IJ1593" s="2"/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</row>
    <row r="1594" spans="238:256" ht="12.75">
      <c r="ID1594" s="2"/>
      <c r="IE1594" s="2"/>
      <c r="IF1594" s="2"/>
      <c r="IG1594" s="2"/>
      <c r="IH1594" s="2"/>
      <c r="II1594" s="2"/>
      <c r="IJ1594" s="2"/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</row>
    <row r="1595" spans="238:256" ht="12.75">
      <c r="ID1595" s="2"/>
      <c r="IE1595" s="2"/>
      <c r="IF1595" s="2"/>
      <c r="IG1595" s="2"/>
      <c r="IH1595" s="2"/>
      <c r="II1595" s="2"/>
      <c r="IJ1595" s="2"/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</row>
    <row r="1596" spans="238:256" ht="12.75">
      <c r="ID1596" s="2"/>
      <c r="IE1596" s="2"/>
      <c r="IF1596" s="2"/>
      <c r="IG1596" s="2"/>
      <c r="IH1596" s="2"/>
      <c r="II1596" s="2"/>
      <c r="IJ1596" s="2"/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</row>
    <row r="1597" spans="238:256" ht="12.75"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</row>
    <row r="1598" spans="238:256" ht="12.75">
      <c r="ID1598" s="2"/>
      <c r="IE1598" s="2"/>
      <c r="IF1598" s="2"/>
      <c r="IG1598" s="2"/>
      <c r="IH1598" s="2"/>
      <c r="II1598" s="2"/>
      <c r="IJ1598" s="2"/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</row>
    <row r="1599" spans="238:256" ht="12.75">
      <c r="ID1599" s="2"/>
      <c r="IE1599" s="2"/>
      <c r="IF1599" s="2"/>
      <c r="IG1599" s="2"/>
      <c r="IH1599" s="2"/>
      <c r="II1599" s="2"/>
      <c r="IJ1599" s="2"/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</row>
    <row r="1600" spans="238:256" ht="12.75">
      <c r="ID1600" s="2"/>
      <c r="IE1600" s="2"/>
      <c r="IF1600" s="2"/>
      <c r="IG1600" s="2"/>
      <c r="IH1600" s="2"/>
      <c r="II1600" s="2"/>
      <c r="IJ1600" s="2"/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</row>
    <row r="1601" spans="238:256" ht="12.75">
      <c r="ID1601" s="2"/>
      <c r="IE1601" s="2"/>
      <c r="IF1601" s="2"/>
      <c r="IG1601" s="2"/>
      <c r="IH1601" s="2"/>
      <c r="II1601" s="2"/>
      <c r="IJ1601" s="2"/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</row>
    <row r="1602" spans="238:256" ht="12.75">
      <c r="ID1602" s="2"/>
      <c r="IE1602" s="2"/>
      <c r="IF1602" s="2"/>
      <c r="IG1602" s="2"/>
      <c r="IH1602" s="2"/>
      <c r="II1602" s="2"/>
      <c r="IJ1602" s="2"/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</row>
    <row r="1603" spans="238:256" ht="12.75">
      <c r="ID1603" s="2"/>
      <c r="IE1603" s="2"/>
      <c r="IF1603" s="2"/>
      <c r="IG1603" s="2"/>
      <c r="IH1603" s="2"/>
      <c r="II1603" s="2"/>
      <c r="IJ1603" s="2"/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</row>
    <row r="1604" spans="238:256" ht="12.75">
      <c r="ID1604" s="2"/>
      <c r="IE1604" s="2"/>
      <c r="IF1604" s="2"/>
      <c r="IG1604" s="2"/>
      <c r="IH1604" s="2"/>
      <c r="II1604" s="2"/>
      <c r="IJ1604" s="2"/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</row>
    <row r="1605" spans="238:256" ht="12.75">
      <c r="ID1605" s="2"/>
      <c r="IE1605" s="2"/>
      <c r="IF1605" s="2"/>
      <c r="IG1605" s="2"/>
      <c r="IH1605" s="2"/>
      <c r="II1605" s="2"/>
      <c r="IJ1605" s="2"/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</row>
    <row r="1606" spans="238:256" ht="12.75">
      <c r="ID1606" s="2"/>
      <c r="IE1606" s="2"/>
      <c r="IF1606" s="2"/>
      <c r="IG1606" s="2"/>
      <c r="IH1606" s="2"/>
      <c r="II1606" s="2"/>
      <c r="IJ1606" s="2"/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</row>
    <row r="1607" spans="238:256" ht="12.75">
      <c r="ID1607" s="2"/>
      <c r="IE1607" s="2"/>
      <c r="IF1607" s="2"/>
      <c r="IG1607" s="2"/>
      <c r="IH1607" s="2"/>
      <c r="II1607" s="2"/>
      <c r="IJ1607" s="2"/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</row>
    <row r="1608" spans="238:256" ht="12.75">
      <c r="ID1608" s="2"/>
      <c r="IE1608" s="2"/>
      <c r="IF1608" s="2"/>
      <c r="IG1608" s="2"/>
      <c r="IH1608" s="2"/>
      <c r="II1608" s="2"/>
      <c r="IJ1608" s="2"/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</row>
    <row r="1609" spans="238:256" ht="12.75">
      <c r="ID1609" s="2"/>
      <c r="IE1609" s="2"/>
      <c r="IF1609" s="2"/>
      <c r="IG1609" s="2"/>
      <c r="IH1609" s="2"/>
      <c r="II1609" s="2"/>
      <c r="IJ1609" s="2"/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</row>
    <row r="1610" spans="238:256" ht="12.75">
      <c r="ID1610" s="2"/>
      <c r="IE1610" s="2"/>
      <c r="IF1610" s="2"/>
      <c r="IG1610" s="2"/>
      <c r="IH1610" s="2"/>
      <c r="II1610" s="2"/>
      <c r="IJ1610" s="2"/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</row>
    <row r="1611" spans="238:256" ht="12.75">
      <c r="ID1611" s="2"/>
      <c r="IE1611" s="2"/>
      <c r="IF1611" s="2"/>
      <c r="IG1611" s="2"/>
      <c r="IH1611" s="2"/>
      <c r="II1611" s="2"/>
      <c r="IJ1611" s="2"/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</row>
    <row r="1612" spans="238:256" ht="12.75"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</row>
    <row r="1613" spans="238:256" ht="12.75">
      <c r="ID1613" s="2"/>
      <c r="IE1613" s="2"/>
      <c r="IF1613" s="2"/>
      <c r="IG1613" s="2"/>
      <c r="IH1613" s="2"/>
      <c r="II1613" s="2"/>
      <c r="IJ1613" s="2"/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</row>
    <row r="1614" spans="238:256" ht="12.75">
      <c r="ID1614" s="2"/>
      <c r="IE1614" s="2"/>
      <c r="IF1614" s="2"/>
      <c r="IG1614" s="2"/>
      <c r="IH1614" s="2"/>
      <c r="II1614" s="2"/>
      <c r="IJ1614" s="2"/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</row>
    <row r="1615" spans="238:256" ht="12.75">
      <c r="ID1615" s="2"/>
      <c r="IE1615" s="2"/>
      <c r="IF1615" s="2"/>
      <c r="IG1615" s="2"/>
      <c r="IH1615" s="2"/>
      <c r="II1615" s="2"/>
      <c r="IJ1615" s="2"/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</row>
    <row r="1616" spans="238:256" ht="12.75">
      <c r="ID1616" s="2"/>
      <c r="IE1616" s="2"/>
      <c r="IF1616" s="2"/>
      <c r="IG1616" s="2"/>
      <c r="IH1616" s="2"/>
      <c r="II1616" s="2"/>
      <c r="IJ1616" s="2"/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</row>
    <row r="1617" spans="238:256" ht="12.75"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</row>
    <row r="1618" spans="238:256" ht="12.75"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</row>
    <row r="1619" spans="238:256" ht="12.75">
      <c r="ID1619" s="2"/>
      <c r="IE1619" s="2"/>
      <c r="IF1619" s="2"/>
      <c r="IG1619" s="2"/>
      <c r="IH1619" s="2"/>
      <c r="II1619" s="2"/>
      <c r="IJ1619" s="2"/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</row>
    <row r="1620" spans="238:256" ht="12.75"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</row>
    <row r="1621" spans="238:256" ht="12.75">
      <c r="ID1621" s="2"/>
      <c r="IE1621" s="2"/>
      <c r="IF1621" s="2"/>
      <c r="IG1621" s="2"/>
      <c r="IH1621" s="2"/>
      <c r="II1621" s="2"/>
      <c r="IJ1621" s="2"/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</row>
    <row r="1622" spans="238:256" ht="12.75">
      <c r="ID1622" s="2"/>
      <c r="IE1622" s="2"/>
      <c r="IF1622" s="2"/>
      <c r="IG1622" s="2"/>
      <c r="IH1622" s="2"/>
      <c r="II1622" s="2"/>
      <c r="IJ1622" s="2"/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</row>
    <row r="1623" spans="238:256" ht="12.75">
      <c r="ID1623" s="2"/>
      <c r="IE1623" s="2"/>
      <c r="IF1623" s="2"/>
      <c r="IG1623" s="2"/>
      <c r="IH1623" s="2"/>
      <c r="II1623" s="2"/>
      <c r="IJ1623" s="2"/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</row>
    <row r="1624" spans="238:256" ht="12.75">
      <c r="ID1624" s="2"/>
      <c r="IE1624" s="2"/>
      <c r="IF1624" s="2"/>
      <c r="IG1624" s="2"/>
      <c r="IH1624" s="2"/>
      <c r="II1624" s="2"/>
      <c r="IJ1624" s="2"/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</row>
    <row r="1625" spans="238:256" ht="12.75">
      <c r="ID1625" s="2"/>
      <c r="IE1625" s="2"/>
      <c r="IF1625" s="2"/>
      <c r="IG1625" s="2"/>
      <c r="IH1625" s="2"/>
      <c r="II1625" s="2"/>
      <c r="IJ1625" s="2"/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</row>
    <row r="1626" spans="238:256" ht="12.75">
      <c r="ID1626" s="2"/>
      <c r="IE1626" s="2"/>
      <c r="IF1626" s="2"/>
      <c r="IG1626" s="2"/>
      <c r="IH1626" s="2"/>
      <c r="II1626" s="2"/>
      <c r="IJ1626" s="2"/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</row>
    <row r="1627" spans="238:256" ht="12.75">
      <c r="ID1627" s="2"/>
      <c r="IE1627" s="2"/>
      <c r="IF1627" s="2"/>
      <c r="IG1627" s="2"/>
      <c r="IH1627" s="2"/>
      <c r="II1627" s="2"/>
      <c r="IJ1627" s="2"/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</row>
    <row r="1628" spans="238:256" ht="12.75">
      <c r="ID1628" s="2"/>
      <c r="IE1628" s="2"/>
      <c r="IF1628" s="2"/>
      <c r="IG1628" s="2"/>
      <c r="IH1628" s="2"/>
      <c r="II1628" s="2"/>
      <c r="IJ1628" s="2"/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</row>
    <row r="1629" spans="238:256" ht="12.75">
      <c r="ID1629" s="2"/>
      <c r="IE1629" s="2"/>
      <c r="IF1629" s="2"/>
      <c r="IG1629" s="2"/>
      <c r="IH1629" s="2"/>
      <c r="II1629" s="2"/>
      <c r="IJ1629" s="2"/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</row>
    <row r="1630" spans="238:256" ht="12.75">
      <c r="ID1630" s="2"/>
      <c r="IE1630" s="2"/>
      <c r="IF1630" s="2"/>
      <c r="IG1630" s="2"/>
      <c r="IH1630" s="2"/>
      <c r="II1630" s="2"/>
      <c r="IJ1630" s="2"/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</row>
    <row r="1631" spans="238:256" ht="12.75">
      <c r="ID1631" s="2"/>
      <c r="IE1631" s="2"/>
      <c r="IF1631" s="2"/>
      <c r="IG1631" s="2"/>
      <c r="IH1631" s="2"/>
      <c r="II1631" s="2"/>
      <c r="IJ1631" s="2"/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</row>
    <row r="1632" spans="238:256" ht="12.75">
      <c r="ID1632" s="2"/>
      <c r="IE1632" s="2"/>
      <c r="IF1632" s="2"/>
      <c r="IG1632" s="2"/>
      <c r="IH1632" s="2"/>
      <c r="II1632" s="2"/>
      <c r="IJ1632" s="2"/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</row>
    <row r="1633" spans="238:256" ht="12.75">
      <c r="ID1633" s="2"/>
      <c r="IE1633" s="2"/>
      <c r="IF1633" s="2"/>
      <c r="IG1633" s="2"/>
      <c r="IH1633" s="2"/>
      <c r="II1633" s="2"/>
      <c r="IJ1633" s="2"/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</row>
    <row r="1634" spans="238:256" ht="12.75">
      <c r="ID1634" s="2"/>
      <c r="IE1634" s="2"/>
      <c r="IF1634" s="2"/>
      <c r="IG1634" s="2"/>
      <c r="IH1634" s="2"/>
      <c r="II1634" s="2"/>
      <c r="IJ1634" s="2"/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</row>
    <row r="1635" spans="238:256" ht="12.75"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</row>
    <row r="1636" spans="238:256" ht="12.75">
      <c r="ID1636" s="2"/>
      <c r="IE1636" s="2"/>
      <c r="IF1636" s="2"/>
      <c r="IG1636" s="2"/>
      <c r="IH1636" s="2"/>
      <c r="II1636" s="2"/>
      <c r="IJ1636" s="2"/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</row>
    <row r="1637" spans="238:256" ht="12.75">
      <c r="ID1637" s="2"/>
      <c r="IE1637" s="2"/>
      <c r="IF1637" s="2"/>
      <c r="IG1637" s="2"/>
      <c r="IH1637" s="2"/>
      <c r="II1637" s="2"/>
      <c r="IJ1637" s="2"/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</row>
    <row r="1638" spans="238:256" ht="12.75">
      <c r="ID1638" s="2"/>
      <c r="IE1638" s="2"/>
      <c r="IF1638" s="2"/>
      <c r="IG1638" s="2"/>
      <c r="IH1638" s="2"/>
      <c r="II1638" s="2"/>
      <c r="IJ1638" s="2"/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</row>
    <row r="1639" spans="238:256" ht="12.75"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</row>
    <row r="1640" spans="238:256" ht="12.75">
      <c r="ID1640" s="2"/>
      <c r="IE1640" s="2"/>
      <c r="IF1640" s="2"/>
      <c r="IG1640" s="2"/>
      <c r="IH1640" s="2"/>
      <c r="II1640" s="2"/>
      <c r="IJ1640" s="2"/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</row>
    <row r="1641" spans="238:256" ht="12.75">
      <c r="ID1641" s="2"/>
      <c r="IE1641" s="2"/>
      <c r="IF1641" s="2"/>
      <c r="IG1641" s="2"/>
      <c r="IH1641" s="2"/>
      <c r="II1641" s="2"/>
      <c r="IJ1641" s="2"/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</row>
    <row r="1642" spans="238:256" ht="12.75">
      <c r="ID1642" s="2"/>
      <c r="IE1642" s="2"/>
      <c r="IF1642" s="2"/>
      <c r="IG1642" s="2"/>
      <c r="IH1642" s="2"/>
      <c r="II1642" s="2"/>
      <c r="IJ1642" s="2"/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</row>
    <row r="1643" spans="238:256" ht="12.75">
      <c r="ID1643" s="2"/>
      <c r="IE1643" s="2"/>
      <c r="IF1643" s="2"/>
      <c r="IG1643" s="2"/>
      <c r="IH1643" s="2"/>
      <c r="II1643" s="2"/>
      <c r="IJ1643" s="2"/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</row>
    <row r="1644" spans="238:256" ht="12.75"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</row>
    <row r="1645" spans="238:256" ht="12.75">
      <c r="ID1645" s="2"/>
      <c r="IE1645" s="2"/>
      <c r="IF1645" s="2"/>
      <c r="IG1645" s="2"/>
      <c r="IH1645" s="2"/>
      <c r="II1645" s="2"/>
      <c r="IJ1645" s="2"/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</row>
    <row r="1646" spans="238:256" ht="12.75">
      <c r="ID1646" s="2"/>
      <c r="IE1646" s="2"/>
      <c r="IF1646" s="2"/>
      <c r="IG1646" s="2"/>
      <c r="IH1646" s="2"/>
      <c r="II1646" s="2"/>
      <c r="IJ1646" s="2"/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</row>
    <row r="1647" spans="238:256" ht="12.75">
      <c r="ID1647" s="2"/>
      <c r="IE1647" s="2"/>
      <c r="IF1647" s="2"/>
      <c r="IG1647" s="2"/>
      <c r="IH1647" s="2"/>
      <c r="II1647" s="2"/>
      <c r="IJ1647" s="2"/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</row>
    <row r="1648" spans="238:256" ht="12.75">
      <c r="ID1648" s="2"/>
      <c r="IE1648" s="2"/>
      <c r="IF1648" s="2"/>
      <c r="IG1648" s="2"/>
      <c r="IH1648" s="2"/>
      <c r="II1648" s="2"/>
      <c r="IJ1648" s="2"/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</row>
    <row r="1649" spans="238:256" ht="12.75">
      <c r="ID1649" s="2"/>
      <c r="IE1649" s="2"/>
      <c r="IF1649" s="2"/>
      <c r="IG1649" s="2"/>
      <c r="IH1649" s="2"/>
      <c r="II1649" s="2"/>
      <c r="IJ1649" s="2"/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</row>
    <row r="1650" spans="238:256" ht="12.75">
      <c r="ID1650" s="2"/>
      <c r="IE1650" s="2"/>
      <c r="IF1650" s="2"/>
      <c r="IG1650" s="2"/>
      <c r="IH1650" s="2"/>
      <c r="II1650" s="2"/>
      <c r="IJ1650" s="2"/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</row>
    <row r="1651" spans="238:256" ht="12.75">
      <c r="ID1651" s="2"/>
      <c r="IE1651" s="2"/>
      <c r="IF1651" s="2"/>
      <c r="IG1651" s="2"/>
      <c r="IH1651" s="2"/>
      <c r="II1651" s="2"/>
      <c r="IJ1651" s="2"/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</row>
    <row r="1652" spans="238:256" ht="12.75">
      <c r="ID1652" s="2"/>
      <c r="IE1652" s="2"/>
      <c r="IF1652" s="2"/>
      <c r="IG1652" s="2"/>
      <c r="IH1652" s="2"/>
      <c r="II1652" s="2"/>
      <c r="IJ1652" s="2"/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</row>
    <row r="1653" spans="238:256" ht="12.75">
      <c r="ID1653" s="2"/>
      <c r="IE1653" s="2"/>
      <c r="IF1653" s="2"/>
      <c r="IG1653" s="2"/>
      <c r="IH1653" s="2"/>
      <c r="II1653" s="2"/>
      <c r="IJ1653" s="2"/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</row>
    <row r="1654" spans="238:256" ht="12.75">
      <c r="ID1654" s="2"/>
      <c r="IE1654" s="2"/>
      <c r="IF1654" s="2"/>
      <c r="IG1654" s="2"/>
      <c r="IH1654" s="2"/>
      <c r="II1654" s="2"/>
      <c r="IJ1654" s="2"/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</row>
    <row r="1655" spans="238:256" ht="12.75">
      <c r="ID1655" s="2"/>
      <c r="IE1655" s="2"/>
      <c r="IF1655" s="2"/>
      <c r="IG1655" s="2"/>
      <c r="IH1655" s="2"/>
      <c r="II1655" s="2"/>
      <c r="IJ1655" s="2"/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</row>
    <row r="1656" spans="238:256" ht="12.75">
      <c r="ID1656" s="2"/>
      <c r="IE1656" s="2"/>
      <c r="IF1656" s="2"/>
      <c r="IG1656" s="2"/>
      <c r="IH1656" s="2"/>
      <c r="II1656" s="2"/>
      <c r="IJ1656" s="2"/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</row>
    <row r="1657" spans="238:256" ht="12.75">
      <c r="ID1657" s="2"/>
      <c r="IE1657" s="2"/>
      <c r="IF1657" s="2"/>
      <c r="IG1657" s="2"/>
      <c r="IH1657" s="2"/>
      <c r="II1657" s="2"/>
      <c r="IJ1657" s="2"/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</row>
    <row r="1658" spans="238:256" ht="12.75"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</row>
    <row r="1659" spans="238:256" ht="12.75">
      <c r="ID1659" s="2"/>
      <c r="IE1659" s="2"/>
      <c r="IF1659" s="2"/>
      <c r="IG1659" s="2"/>
      <c r="IH1659" s="2"/>
      <c r="II1659" s="2"/>
      <c r="IJ1659" s="2"/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</row>
    <row r="1660" spans="238:256" ht="12.75">
      <c r="ID1660" s="2"/>
      <c r="IE1660" s="2"/>
      <c r="IF1660" s="2"/>
      <c r="IG1660" s="2"/>
      <c r="IH1660" s="2"/>
      <c r="II1660" s="2"/>
      <c r="IJ1660" s="2"/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</row>
    <row r="1661" spans="238:256" ht="12.75">
      <c r="ID1661" s="2"/>
      <c r="IE1661" s="2"/>
      <c r="IF1661" s="2"/>
      <c r="IG1661" s="2"/>
      <c r="IH1661" s="2"/>
      <c r="II1661" s="2"/>
      <c r="IJ1661" s="2"/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</row>
    <row r="1662" spans="238:256" ht="12.75">
      <c r="ID1662" s="2"/>
      <c r="IE1662" s="2"/>
      <c r="IF1662" s="2"/>
      <c r="IG1662" s="2"/>
      <c r="IH1662" s="2"/>
      <c r="II1662" s="2"/>
      <c r="IJ1662" s="2"/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</row>
    <row r="1663" spans="238:256" ht="12.75">
      <c r="ID1663" s="2"/>
      <c r="IE1663" s="2"/>
      <c r="IF1663" s="2"/>
      <c r="IG1663" s="2"/>
      <c r="IH1663" s="2"/>
      <c r="II1663" s="2"/>
      <c r="IJ1663" s="2"/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</row>
    <row r="1664" spans="238:256" ht="12.75">
      <c r="ID1664" s="2"/>
      <c r="IE1664" s="2"/>
      <c r="IF1664" s="2"/>
      <c r="IG1664" s="2"/>
      <c r="IH1664" s="2"/>
      <c r="II1664" s="2"/>
      <c r="IJ1664" s="2"/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</row>
    <row r="1665" spans="238:256" ht="12.75">
      <c r="ID1665" s="2"/>
      <c r="IE1665" s="2"/>
      <c r="IF1665" s="2"/>
      <c r="IG1665" s="2"/>
      <c r="IH1665" s="2"/>
      <c r="II1665" s="2"/>
      <c r="IJ1665" s="2"/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</row>
    <row r="1666" spans="238:256" ht="12.75">
      <c r="ID1666" s="2"/>
      <c r="IE1666" s="2"/>
      <c r="IF1666" s="2"/>
      <c r="IG1666" s="2"/>
      <c r="IH1666" s="2"/>
      <c r="II1666" s="2"/>
      <c r="IJ1666" s="2"/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</row>
    <row r="1667" spans="238:256" ht="12.75">
      <c r="ID1667" s="2"/>
      <c r="IE1667" s="2"/>
      <c r="IF1667" s="2"/>
      <c r="IG1667" s="2"/>
      <c r="IH1667" s="2"/>
      <c r="II1667" s="2"/>
      <c r="IJ1667" s="2"/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</row>
    <row r="1668" spans="238:256" ht="12.75">
      <c r="ID1668" s="2"/>
      <c r="IE1668" s="2"/>
      <c r="IF1668" s="2"/>
      <c r="IG1668" s="2"/>
      <c r="IH1668" s="2"/>
      <c r="II1668" s="2"/>
      <c r="IJ1668" s="2"/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</row>
    <row r="1669" spans="238:256" ht="12.75">
      <c r="ID1669" s="2"/>
      <c r="IE1669" s="2"/>
      <c r="IF1669" s="2"/>
      <c r="IG1669" s="2"/>
      <c r="IH1669" s="2"/>
      <c r="II1669" s="2"/>
      <c r="IJ1669" s="2"/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</row>
    <row r="1670" spans="238:256" ht="12.75">
      <c r="ID1670" s="2"/>
      <c r="IE1670" s="2"/>
      <c r="IF1670" s="2"/>
      <c r="IG1670" s="2"/>
      <c r="IH1670" s="2"/>
      <c r="II1670" s="2"/>
      <c r="IJ1670" s="2"/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</row>
    <row r="1671" spans="238:256" ht="12.75">
      <c r="ID1671" s="2"/>
      <c r="IE1671" s="2"/>
      <c r="IF1671" s="2"/>
      <c r="IG1671" s="2"/>
      <c r="IH1671" s="2"/>
      <c r="II1671" s="2"/>
      <c r="IJ1671" s="2"/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</row>
    <row r="1672" spans="238:256" ht="12.75">
      <c r="ID1672" s="2"/>
      <c r="IE1672" s="2"/>
      <c r="IF1672" s="2"/>
      <c r="IG1672" s="2"/>
      <c r="IH1672" s="2"/>
      <c r="II1672" s="2"/>
      <c r="IJ1672" s="2"/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</row>
    <row r="1673" spans="238:256" ht="12.75">
      <c r="ID1673" s="2"/>
      <c r="IE1673" s="2"/>
      <c r="IF1673" s="2"/>
      <c r="IG1673" s="2"/>
      <c r="IH1673" s="2"/>
      <c r="II1673" s="2"/>
      <c r="IJ1673" s="2"/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</row>
    <row r="1674" spans="238:256" ht="12.75">
      <c r="ID1674" s="2"/>
      <c r="IE1674" s="2"/>
      <c r="IF1674" s="2"/>
      <c r="IG1674" s="2"/>
      <c r="IH1674" s="2"/>
      <c r="II1674" s="2"/>
      <c r="IJ1674" s="2"/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</row>
    <row r="1675" spans="238:256" ht="12.75">
      <c r="ID1675" s="2"/>
      <c r="IE1675" s="2"/>
      <c r="IF1675" s="2"/>
      <c r="IG1675" s="2"/>
      <c r="IH1675" s="2"/>
      <c r="II1675" s="2"/>
      <c r="IJ1675" s="2"/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</row>
    <row r="1676" spans="238:256" ht="12.75">
      <c r="ID1676" s="2"/>
      <c r="IE1676" s="2"/>
      <c r="IF1676" s="2"/>
      <c r="IG1676" s="2"/>
      <c r="IH1676" s="2"/>
      <c r="II1676" s="2"/>
      <c r="IJ1676" s="2"/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</row>
    <row r="1677" spans="238:256" ht="12.75">
      <c r="ID1677" s="2"/>
      <c r="IE1677" s="2"/>
      <c r="IF1677" s="2"/>
      <c r="IG1677" s="2"/>
      <c r="IH1677" s="2"/>
      <c r="II1677" s="2"/>
      <c r="IJ1677" s="2"/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</row>
    <row r="1678" spans="238:256" ht="12.75">
      <c r="ID1678" s="2"/>
      <c r="IE1678" s="2"/>
      <c r="IF1678" s="2"/>
      <c r="IG1678" s="2"/>
      <c r="IH1678" s="2"/>
      <c r="II1678" s="2"/>
      <c r="IJ1678" s="2"/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</row>
    <row r="1679" spans="238:256" ht="12.75">
      <c r="ID1679" s="2"/>
      <c r="IE1679" s="2"/>
      <c r="IF1679" s="2"/>
      <c r="IG1679" s="2"/>
      <c r="IH1679" s="2"/>
      <c r="II1679" s="2"/>
      <c r="IJ1679" s="2"/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</row>
    <row r="1680" spans="238:256" ht="12.75">
      <c r="ID1680" s="2"/>
      <c r="IE1680" s="2"/>
      <c r="IF1680" s="2"/>
      <c r="IG1680" s="2"/>
      <c r="IH1680" s="2"/>
      <c r="II1680" s="2"/>
      <c r="IJ1680" s="2"/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</row>
    <row r="1681" spans="238:256" ht="12.75">
      <c r="ID1681" s="2"/>
      <c r="IE1681" s="2"/>
      <c r="IF1681" s="2"/>
      <c r="IG1681" s="2"/>
      <c r="IH1681" s="2"/>
      <c r="II1681" s="2"/>
      <c r="IJ1681" s="2"/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</row>
    <row r="1682" spans="238:256" ht="12.75">
      <c r="ID1682" s="2"/>
      <c r="IE1682" s="2"/>
      <c r="IF1682" s="2"/>
      <c r="IG1682" s="2"/>
      <c r="IH1682" s="2"/>
      <c r="II1682" s="2"/>
      <c r="IJ1682" s="2"/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</row>
    <row r="1683" spans="238:256" ht="12.75">
      <c r="ID1683" s="2"/>
      <c r="IE1683" s="2"/>
      <c r="IF1683" s="2"/>
      <c r="IG1683" s="2"/>
      <c r="IH1683" s="2"/>
      <c r="II1683" s="2"/>
      <c r="IJ1683" s="2"/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</row>
    <row r="1684" spans="238:256" ht="12.75">
      <c r="ID1684" s="2"/>
      <c r="IE1684" s="2"/>
      <c r="IF1684" s="2"/>
      <c r="IG1684" s="2"/>
      <c r="IH1684" s="2"/>
      <c r="II1684" s="2"/>
      <c r="IJ1684" s="2"/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</row>
    <row r="1685" spans="238:256" ht="12.75">
      <c r="ID1685" s="2"/>
      <c r="IE1685" s="2"/>
      <c r="IF1685" s="2"/>
      <c r="IG1685" s="2"/>
      <c r="IH1685" s="2"/>
      <c r="II1685" s="2"/>
      <c r="IJ1685" s="2"/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</row>
    <row r="1686" spans="238:256" ht="12.75">
      <c r="ID1686" s="2"/>
      <c r="IE1686" s="2"/>
      <c r="IF1686" s="2"/>
      <c r="IG1686" s="2"/>
      <c r="IH1686" s="2"/>
      <c r="II1686" s="2"/>
      <c r="IJ1686" s="2"/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</row>
    <row r="1687" spans="238:256" ht="12.75">
      <c r="ID1687" s="2"/>
      <c r="IE1687" s="2"/>
      <c r="IF1687" s="2"/>
      <c r="IG1687" s="2"/>
      <c r="IH1687" s="2"/>
      <c r="II1687" s="2"/>
      <c r="IJ1687" s="2"/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</row>
    <row r="1688" spans="238:256" ht="12.75">
      <c r="ID1688" s="2"/>
      <c r="IE1688" s="2"/>
      <c r="IF1688" s="2"/>
      <c r="IG1688" s="2"/>
      <c r="IH1688" s="2"/>
      <c r="II1688" s="2"/>
      <c r="IJ1688" s="2"/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</row>
    <row r="1689" spans="238:256" ht="12.75">
      <c r="ID1689" s="2"/>
      <c r="IE1689" s="2"/>
      <c r="IF1689" s="2"/>
      <c r="IG1689" s="2"/>
      <c r="IH1689" s="2"/>
      <c r="II1689" s="2"/>
      <c r="IJ1689" s="2"/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</row>
    <row r="1690" spans="238:256" ht="12.75"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</row>
    <row r="1691" spans="238:256" ht="12.75"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</row>
    <row r="1692" spans="238:256" ht="12.75"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</row>
    <row r="1693" spans="238:256" ht="12.75">
      <c r="ID1693" s="2"/>
      <c r="IE1693" s="2"/>
      <c r="IF1693" s="2"/>
      <c r="IG1693" s="2"/>
      <c r="IH1693" s="2"/>
      <c r="II1693" s="2"/>
      <c r="IJ1693" s="2"/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</row>
    <row r="1694" spans="238:256" ht="12.75">
      <c r="ID1694" s="2"/>
      <c r="IE1694" s="2"/>
      <c r="IF1694" s="2"/>
      <c r="IG1694" s="2"/>
      <c r="IH1694" s="2"/>
      <c r="II1694" s="2"/>
      <c r="IJ1694" s="2"/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</row>
    <row r="1695" spans="238:256" ht="12.75"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</row>
    <row r="1696" spans="238:256" ht="12.75">
      <c r="ID1696" s="2"/>
      <c r="IE1696" s="2"/>
      <c r="IF1696" s="2"/>
      <c r="IG1696" s="2"/>
      <c r="IH1696" s="2"/>
      <c r="II1696" s="2"/>
      <c r="IJ1696" s="2"/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</row>
    <row r="1697" spans="238:256" ht="12.75">
      <c r="ID1697" s="2"/>
      <c r="IE1697" s="2"/>
      <c r="IF1697" s="2"/>
      <c r="IG1697" s="2"/>
      <c r="IH1697" s="2"/>
      <c r="II1697" s="2"/>
      <c r="IJ1697" s="2"/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</row>
    <row r="1698" spans="238:256" ht="12.75">
      <c r="ID1698" s="2"/>
      <c r="IE1698" s="2"/>
      <c r="IF1698" s="2"/>
      <c r="IG1698" s="2"/>
      <c r="IH1698" s="2"/>
      <c r="II1698" s="2"/>
      <c r="IJ1698" s="2"/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</row>
    <row r="1699" spans="238:256" ht="12.75">
      <c r="ID1699" s="2"/>
      <c r="IE1699" s="2"/>
      <c r="IF1699" s="2"/>
      <c r="IG1699" s="2"/>
      <c r="IH1699" s="2"/>
      <c r="II1699" s="2"/>
      <c r="IJ1699" s="2"/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</row>
    <row r="1700" spans="238:256" ht="12.75">
      <c r="ID1700" s="2"/>
      <c r="IE1700" s="2"/>
      <c r="IF1700" s="2"/>
      <c r="IG1700" s="2"/>
      <c r="IH1700" s="2"/>
      <c r="II1700" s="2"/>
      <c r="IJ1700" s="2"/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</row>
    <row r="1701" spans="238:256" ht="12.75"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</row>
    <row r="1702" spans="238:256" ht="12.75"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</row>
    <row r="1703" spans="238:256" ht="12.75"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</row>
    <row r="1704" spans="238:256" ht="12.75">
      <c r="ID1704" s="2"/>
      <c r="IE1704" s="2"/>
      <c r="IF1704" s="2"/>
      <c r="IG1704" s="2"/>
      <c r="IH1704" s="2"/>
      <c r="II1704" s="2"/>
      <c r="IJ1704" s="2"/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</row>
    <row r="1705" spans="238:256" ht="12.75"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</row>
    <row r="1706" spans="238:256" ht="12.75"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</row>
    <row r="1707" spans="238:256" ht="12.75">
      <c r="ID1707" s="2"/>
      <c r="IE1707" s="2"/>
      <c r="IF1707" s="2"/>
      <c r="IG1707" s="2"/>
      <c r="IH1707" s="2"/>
      <c r="II1707" s="2"/>
      <c r="IJ1707" s="2"/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</row>
    <row r="1708" spans="238:256" ht="12.75">
      <c r="ID1708" s="2"/>
      <c r="IE1708" s="2"/>
      <c r="IF1708" s="2"/>
      <c r="IG1708" s="2"/>
      <c r="IH1708" s="2"/>
      <c r="II1708" s="2"/>
      <c r="IJ1708" s="2"/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</row>
    <row r="1709" spans="238:256" ht="12.75">
      <c r="ID1709" s="2"/>
      <c r="IE1709" s="2"/>
      <c r="IF1709" s="2"/>
      <c r="IG1709" s="2"/>
      <c r="IH1709" s="2"/>
      <c r="II1709" s="2"/>
      <c r="IJ1709" s="2"/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</row>
    <row r="1710" spans="238:256" ht="12.75">
      <c r="ID1710" s="2"/>
      <c r="IE1710" s="2"/>
      <c r="IF1710" s="2"/>
      <c r="IG1710" s="2"/>
      <c r="IH1710" s="2"/>
      <c r="II1710" s="2"/>
      <c r="IJ1710" s="2"/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</row>
    <row r="1711" spans="238:256" ht="12.75">
      <c r="ID1711" s="2"/>
      <c r="IE1711" s="2"/>
      <c r="IF1711" s="2"/>
      <c r="IG1711" s="2"/>
      <c r="IH1711" s="2"/>
      <c r="II1711" s="2"/>
      <c r="IJ1711" s="2"/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</row>
    <row r="1712" spans="238:256" ht="12.75">
      <c r="ID1712" s="2"/>
      <c r="IE1712" s="2"/>
      <c r="IF1712" s="2"/>
      <c r="IG1712" s="2"/>
      <c r="IH1712" s="2"/>
      <c r="II1712" s="2"/>
      <c r="IJ1712" s="2"/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</row>
    <row r="1713" spans="238:256" ht="12.75">
      <c r="ID1713" s="2"/>
      <c r="IE1713" s="2"/>
      <c r="IF1713" s="2"/>
      <c r="IG1713" s="2"/>
      <c r="IH1713" s="2"/>
      <c r="II1713" s="2"/>
      <c r="IJ1713" s="2"/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</row>
    <row r="1714" spans="238:256" ht="12.75">
      <c r="ID1714" s="2"/>
      <c r="IE1714" s="2"/>
      <c r="IF1714" s="2"/>
      <c r="IG1714" s="2"/>
      <c r="IH1714" s="2"/>
      <c r="II1714" s="2"/>
      <c r="IJ1714" s="2"/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</row>
    <row r="1715" spans="238:256" ht="12.75">
      <c r="ID1715" s="2"/>
      <c r="IE1715" s="2"/>
      <c r="IF1715" s="2"/>
      <c r="IG1715" s="2"/>
      <c r="IH1715" s="2"/>
      <c r="II1715" s="2"/>
      <c r="IJ1715" s="2"/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</row>
    <row r="1716" spans="238:256" ht="12.75">
      <c r="ID1716" s="2"/>
      <c r="IE1716" s="2"/>
      <c r="IF1716" s="2"/>
      <c r="IG1716" s="2"/>
      <c r="IH1716" s="2"/>
      <c r="II1716" s="2"/>
      <c r="IJ1716" s="2"/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</row>
    <row r="1717" spans="238:256" ht="12.75">
      <c r="ID1717" s="2"/>
      <c r="IE1717" s="2"/>
      <c r="IF1717" s="2"/>
      <c r="IG1717" s="2"/>
      <c r="IH1717" s="2"/>
      <c r="II1717" s="2"/>
      <c r="IJ1717" s="2"/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</row>
    <row r="1718" spans="238:256" ht="12.75">
      <c r="ID1718" s="2"/>
      <c r="IE1718" s="2"/>
      <c r="IF1718" s="2"/>
      <c r="IG1718" s="2"/>
      <c r="IH1718" s="2"/>
      <c r="II1718" s="2"/>
      <c r="IJ1718" s="2"/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</row>
    <row r="1719" spans="238:256" ht="12.75">
      <c r="ID1719" s="2"/>
      <c r="IE1719" s="2"/>
      <c r="IF1719" s="2"/>
      <c r="IG1719" s="2"/>
      <c r="IH1719" s="2"/>
      <c r="II1719" s="2"/>
      <c r="IJ1719" s="2"/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</row>
    <row r="1720" spans="238:256" ht="12.75">
      <c r="ID1720" s="2"/>
      <c r="IE1720" s="2"/>
      <c r="IF1720" s="2"/>
      <c r="IG1720" s="2"/>
      <c r="IH1720" s="2"/>
      <c r="II1720" s="2"/>
      <c r="IJ1720" s="2"/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</row>
    <row r="1721" spans="238:256" ht="12.75">
      <c r="ID1721" s="2"/>
      <c r="IE1721" s="2"/>
      <c r="IF1721" s="2"/>
      <c r="IG1721" s="2"/>
      <c r="IH1721" s="2"/>
      <c r="II1721" s="2"/>
      <c r="IJ1721" s="2"/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</row>
    <row r="1722" spans="238:256" ht="12.75">
      <c r="ID1722" s="2"/>
      <c r="IE1722" s="2"/>
      <c r="IF1722" s="2"/>
      <c r="IG1722" s="2"/>
      <c r="IH1722" s="2"/>
      <c r="II1722" s="2"/>
      <c r="IJ1722" s="2"/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</row>
    <row r="1723" spans="238:256" ht="12.75">
      <c r="ID1723" s="2"/>
      <c r="IE1723" s="2"/>
      <c r="IF1723" s="2"/>
      <c r="IG1723" s="2"/>
      <c r="IH1723" s="2"/>
      <c r="II1723" s="2"/>
      <c r="IJ1723" s="2"/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</row>
    <row r="1724" spans="238:256" ht="12.75">
      <c r="ID1724" s="2"/>
      <c r="IE1724" s="2"/>
      <c r="IF1724" s="2"/>
      <c r="IG1724" s="2"/>
      <c r="IH1724" s="2"/>
      <c r="II1724" s="2"/>
      <c r="IJ1724" s="2"/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</row>
    <row r="1725" spans="238:256" ht="12.75">
      <c r="ID1725" s="2"/>
      <c r="IE1725" s="2"/>
      <c r="IF1725" s="2"/>
      <c r="IG1725" s="2"/>
      <c r="IH1725" s="2"/>
      <c r="II1725" s="2"/>
      <c r="IJ1725" s="2"/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</row>
    <row r="1726" spans="238:256" ht="12.75">
      <c r="ID1726" s="2"/>
      <c r="IE1726" s="2"/>
      <c r="IF1726" s="2"/>
      <c r="IG1726" s="2"/>
      <c r="IH1726" s="2"/>
      <c r="II1726" s="2"/>
      <c r="IJ1726" s="2"/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</row>
    <row r="1727" spans="238:256" ht="12.75">
      <c r="ID1727" s="2"/>
      <c r="IE1727" s="2"/>
      <c r="IF1727" s="2"/>
      <c r="IG1727" s="2"/>
      <c r="IH1727" s="2"/>
      <c r="II1727" s="2"/>
      <c r="IJ1727" s="2"/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</row>
    <row r="1728" spans="238:256" ht="12.75">
      <c r="ID1728" s="2"/>
      <c r="IE1728" s="2"/>
      <c r="IF1728" s="2"/>
      <c r="IG1728" s="2"/>
      <c r="IH1728" s="2"/>
      <c r="II1728" s="2"/>
      <c r="IJ1728" s="2"/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</row>
    <row r="1729" spans="238:256" ht="12.75"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238:256" ht="12.75"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238:256" ht="12.75"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238:256" ht="12.75"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238:256" ht="12.75"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238:256" ht="12.75"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238:256" ht="12.75"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238:256" ht="12.75"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238:256" ht="12.75"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238:256" ht="12.75"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238:256" ht="12.75">
      <c r="ID1739" s="2"/>
      <c r="IE1739" s="2"/>
      <c r="IF1739" s="2"/>
      <c r="IG1739" s="2"/>
      <c r="IH1739" s="2"/>
      <c r="II1739" s="2"/>
      <c r="IJ1739" s="2"/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</row>
    <row r="1740" spans="238:256" ht="12.75">
      <c r="ID1740" s="2"/>
      <c r="IE1740" s="2"/>
      <c r="IF1740" s="2"/>
      <c r="IG1740" s="2"/>
      <c r="IH1740" s="2"/>
      <c r="II1740" s="2"/>
      <c r="IJ1740" s="2"/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</row>
    <row r="1741" spans="238:256" ht="12.75">
      <c r="ID1741" s="2"/>
      <c r="IE1741" s="2"/>
      <c r="IF1741" s="2"/>
      <c r="IG1741" s="2"/>
      <c r="IH1741" s="2"/>
      <c r="II1741" s="2"/>
      <c r="IJ1741" s="2"/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</row>
    <row r="1742" spans="238:256" ht="12.75">
      <c r="ID1742" s="2"/>
      <c r="IE1742" s="2"/>
      <c r="IF1742" s="2"/>
      <c r="IG1742" s="2"/>
      <c r="IH1742" s="2"/>
      <c r="II1742" s="2"/>
      <c r="IJ1742" s="2"/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</row>
    <row r="1743" spans="238:256" ht="12.75">
      <c r="ID1743" s="2"/>
      <c r="IE1743" s="2"/>
      <c r="IF1743" s="2"/>
      <c r="IG1743" s="2"/>
      <c r="IH1743" s="2"/>
      <c r="II1743" s="2"/>
      <c r="IJ1743" s="2"/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</row>
    <row r="1744" spans="238:256" ht="12.75">
      <c r="ID1744" s="2"/>
      <c r="IE1744" s="2"/>
      <c r="IF1744" s="2"/>
      <c r="IG1744" s="2"/>
      <c r="IH1744" s="2"/>
      <c r="II1744" s="2"/>
      <c r="IJ1744" s="2"/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</row>
    <row r="1745" spans="238:256" ht="12.75">
      <c r="ID1745" s="2"/>
      <c r="IE1745" s="2"/>
      <c r="IF1745" s="2"/>
      <c r="IG1745" s="2"/>
      <c r="IH1745" s="2"/>
      <c r="II1745" s="2"/>
      <c r="IJ1745" s="2"/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</row>
    <row r="1746" spans="238:256" ht="12.75">
      <c r="ID1746" s="2"/>
      <c r="IE1746" s="2"/>
      <c r="IF1746" s="2"/>
      <c r="IG1746" s="2"/>
      <c r="IH1746" s="2"/>
      <c r="II1746" s="2"/>
      <c r="IJ1746" s="2"/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</row>
    <row r="1747" spans="238:256" ht="12.75">
      <c r="ID1747" s="2"/>
      <c r="IE1747" s="2"/>
      <c r="IF1747" s="2"/>
      <c r="IG1747" s="2"/>
      <c r="IH1747" s="2"/>
      <c r="II1747" s="2"/>
      <c r="IJ1747" s="2"/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</row>
    <row r="1748" spans="238:256" ht="12.75">
      <c r="ID1748" s="2"/>
      <c r="IE1748" s="2"/>
      <c r="IF1748" s="2"/>
      <c r="IG1748" s="2"/>
      <c r="IH1748" s="2"/>
      <c r="II1748" s="2"/>
      <c r="IJ1748" s="2"/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</row>
    <row r="1749" spans="238:256" ht="12.75">
      <c r="ID1749" s="2"/>
      <c r="IE1749" s="2"/>
      <c r="IF1749" s="2"/>
      <c r="IG1749" s="2"/>
      <c r="IH1749" s="2"/>
      <c r="II1749" s="2"/>
      <c r="IJ1749" s="2"/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</row>
    <row r="1750" spans="238:256" ht="12.75">
      <c r="ID1750" s="2"/>
      <c r="IE1750" s="2"/>
      <c r="IF1750" s="2"/>
      <c r="IG1750" s="2"/>
      <c r="IH1750" s="2"/>
      <c r="II1750" s="2"/>
      <c r="IJ1750" s="2"/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</row>
    <row r="1751" spans="238:256" ht="12.75">
      <c r="ID1751" s="2"/>
      <c r="IE1751" s="2"/>
      <c r="IF1751" s="2"/>
      <c r="IG1751" s="2"/>
      <c r="IH1751" s="2"/>
      <c r="II1751" s="2"/>
      <c r="IJ1751" s="2"/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</row>
    <row r="1752" spans="238:256" ht="12.75">
      <c r="ID1752" s="2"/>
      <c r="IE1752" s="2"/>
      <c r="IF1752" s="2"/>
      <c r="IG1752" s="2"/>
      <c r="IH1752" s="2"/>
      <c r="II1752" s="2"/>
      <c r="IJ1752" s="2"/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</row>
    <row r="1753" spans="238:256" ht="12.75">
      <c r="ID1753" s="2"/>
      <c r="IE1753" s="2"/>
      <c r="IF1753" s="2"/>
      <c r="IG1753" s="2"/>
      <c r="IH1753" s="2"/>
      <c r="II1753" s="2"/>
      <c r="IJ1753" s="2"/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</row>
    <row r="1754" spans="238:256" ht="12.75">
      <c r="ID1754" s="2"/>
      <c r="IE1754" s="2"/>
      <c r="IF1754" s="2"/>
      <c r="IG1754" s="2"/>
      <c r="IH1754" s="2"/>
      <c r="II1754" s="2"/>
      <c r="IJ1754" s="2"/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</row>
    <row r="1755" spans="238:256" ht="12.75">
      <c r="ID1755" s="2"/>
      <c r="IE1755" s="2"/>
      <c r="IF1755" s="2"/>
      <c r="IG1755" s="2"/>
      <c r="IH1755" s="2"/>
      <c r="II1755" s="2"/>
      <c r="IJ1755" s="2"/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</row>
    <row r="1756" spans="238:256" ht="12.75">
      <c r="ID1756" s="2"/>
      <c r="IE1756" s="2"/>
      <c r="IF1756" s="2"/>
      <c r="IG1756" s="2"/>
      <c r="IH1756" s="2"/>
      <c r="II1756" s="2"/>
      <c r="IJ1756" s="2"/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</row>
    <row r="1757" spans="238:256" ht="12.75">
      <c r="ID1757" s="2"/>
      <c r="IE1757" s="2"/>
      <c r="IF1757" s="2"/>
      <c r="IG1757" s="2"/>
      <c r="IH1757" s="2"/>
      <c r="II1757" s="2"/>
      <c r="IJ1757" s="2"/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</row>
    <row r="1758" spans="238:256" ht="12.75">
      <c r="ID1758" s="2"/>
      <c r="IE1758" s="2"/>
      <c r="IF1758" s="2"/>
      <c r="IG1758" s="2"/>
      <c r="IH1758" s="2"/>
      <c r="II1758" s="2"/>
      <c r="IJ1758" s="2"/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</row>
    <row r="1759" spans="238:256" ht="12.75">
      <c r="ID1759" s="2"/>
      <c r="IE1759" s="2"/>
      <c r="IF1759" s="2"/>
      <c r="IG1759" s="2"/>
      <c r="IH1759" s="2"/>
      <c r="II1759" s="2"/>
      <c r="IJ1759" s="2"/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</row>
    <row r="1760" spans="238:256" ht="12.75">
      <c r="ID1760" s="2"/>
      <c r="IE1760" s="2"/>
      <c r="IF1760" s="2"/>
      <c r="IG1760" s="2"/>
      <c r="IH1760" s="2"/>
      <c r="II1760" s="2"/>
      <c r="IJ1760" s="2"/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</row>
    <row r="1761" spans="238:256" ht="12.75">
      <c r="ID1761" s="2"/>
      <c r="IE1761" s="2"/>
      <c r="IF1761" s="2"/>
      <c r="IG1761" s="2"/>
      <c r="IH1761" s="2"/>
      <c r="II1761" s="2"/>
      <c r="IJ1761" s="2"/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</row>
    <row r="1762" spans="238:256" ht="12.75">
      <c r="ID1762" s="2"/>
      <c r="IE1762" s="2"/>
      <c r="IF1762" s="2"/>
      <c r="IG1762" s="2"/>
      <c r="IH1762" s="2"/>
      <c r="II1762" s="2"/>
      <c r="IJ1762" s="2"/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</row>
    <row r="1763" spans="238:256" ht="12.75">
      <c r="ID1763" s="2"/>
      <c r="IE1763" s="2"/>
      <c r="IF1763" s="2"/>
      <c r="IG1763" s="2"/>
      <c r="IH1763" s="2"/>
      <c r="II1763" s="2"/>
      <c r="IJ1763" s="2"/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</row>
    <row r="1764" spans="238:256" ht="12.75">
      <c r="ID1764" s="2"/>
      <c r="IE1764" s="2"/>
      <c r="IF1764" s="2"/>
      <c r="IG1764" s="2"/>
      <c r="IH1764" s="2"/>
      <c r="II1764" s="2"/>
      <c r="IJ1764" s="2"/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</row>
    <row r="1765" spans="238:256" ht="12.75">
      <c r="ID1765" s="2"/>
      <c r="IE1765" s="2"/>
      <c r="IF1765" s="2"/>
      <c r="IG1765" s="2"/>
      <c r="IH1765" s="2"/>
      <c r="II1765" s="2"/>
      <c r="IJ1765" s="2"/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</row>
    <row r="1766" spans="238:256" ht="12.75">
      <c r="ID1766" s="2"/>
      <c r="IE1766" s="2"/>
      <c r="IF1766" s="2"/>
      <c r="IG1766" s="2"/>
      <c r="IH1766" s="2"/>
      <c r="II1766" s="2"/>
      <c r="IJ1766" s="2"/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</row>
    <row r="1767" spans="238:256" ht="12.75">
      <c r="ID1767" s="2"/>
      <c r="IE1767" s="2"/>
      <c r="IF1767" s="2"/>
      <c r="IG1767" s="2"/>
      <c r="IH1767" s="2"/>
      <c r="II1767" s="2"/>
      <c r="IJ1767" s="2"/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</row>
    <row r="1768" spans="238:256" ht="12.75">
      <c r="ID1768" s="2"/>
      <c r="IE1768" s="2"/>
      <c r="IF1768" s="2"/>
      <c r="IG1768" s="2"/>
      <c r="IH1768" s="2"/>
      <c r="II1768" s="2"/>
      <c r="IJ1768" s="2"/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</row>
    <row r="1769" spans="238:256" ht="12.75">
      <c r="ID1769" s="2"/>
      <c r="IE1769" s="2"/>
      <c r="IF1769" s="2"/>
      <c r="IG1769" s="2"/>
      <c r="IH1769" s="2"/>
      <c r="II1769" s="2"/>
      <c r="IJ1769" s="2"/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</row>
    <row r="1770" spans="238:256" ht="12.75">
      <c r="ID1770" s="2"/>
      <c r="IE1770" s="2"/>
      <c r="IF1770" s="2"/>
      <c r="IG1770" s="2"/>
      <c r="IH1770" s="2"/>
      <c r="II1770" s="2"/>
      <c r="IJ1770" s="2"/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</row>
    <row r="1771" spans="238:256" ht="12.75">
      <c r="ID1771" s="2"/>
      <c r="IE1771" s="2"/>
      <c r="IF1771" s="2"/>
      <c r="IG1771" s="2"/>
      <c r="IH1771" s="2"/>
      <c r="II1771" s="2"/>
      <c r="IJ1771" s="2"/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</row>
    <row r="1772" spans="238:256" ht="12.75">
      <c r="ID1772" s="2"/>
      <c r="IE1772" s="2"/>
      <c r="IF1772" s="2"/>
      <c r="IG1772" s="2"/>
      <c r="IH1772" s="2"/>
      <c r="II1772" s="2"/>
      <c r="IJ1772" s="2"/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</row>
    <row r="1773" spans="238:256" ht="12.75">
      <c r="ID1773" s="2"/>
      <c r="IE1773" s="2"/>
      <c r="IF1773" s="2"/>
      <c r="IG1773" s="2"/>
      <c r="IH1773" s="2"/>
      <c r="II1773" s="2"/>
      <c r="IJ1773" s="2"/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</row>
    <row r="1774" spans="238:256" ht="12.75">
      <c r="ID1774" s="2"/>
      <c r="IE1774" s="2"/>
      <c r="IF1774" s="2"/>
      <c r="IG1774" s="2"/>
      <c r="IH1774" s="2"/>
      <c r="II1774" s="2"/>
      <c r="IJ1774" s="2"/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</row>
    <row r="1775" spans="238:256" ht="12.75">
      <c r="ID1775" s="2"/>
      <c r="IE1775" s="2"/>
      <c r="IF1775" s="2"/>
      <c r="IG1775" s="2"/>
      <c r="IH1775" s="2"/>
      <c r="II1775" s="2"/>
      <c r="IJ1775" s="2"/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</row>
    <row r="1776" spans="238:256" ht="12.75">
      <c r="ID1776" s="2"/>
      <c r="IE1776" s="2"/>
      <c r="IF1776" s="2"/>
      <c r="IG1776" s="2"/>
      <c r="IH1776" s="2"/>
      <c r="II1776" s="2"/>
      <c r="IJ1776" s="2"/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</row>
    <row r="1777" spans="238:256" ht="12.75">
      <c r="ID1777" s="2"/>
      <c r="IE1777" s="2"/>
      <c r="IF1777" s="2"/>
      <c r="IG1777" s="2"/>
      <c r="IH1777" s="2"/>
      <c r="II1777" s="2"/>
      <c r="IJ1777" s="2"/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</row>
    <row r="1778" spans="238:256" ht="12.75">
      <c r="ID1778" s="2"/>
      <c r="IE1778" s="2"/>
      <c r="IF1778" s="2"/>
      <c r="IG1778" s="2"/>
      <c r="IH1778" s="2"/>
      <c r="II1778" s="2"/>
      <c r="IJ1778" s="2"/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</row>
    <row r="1779" spans="238:256" ht="12.75">
      <c r="ID1779" s="2"/>
      <c r="IE1779" s="2"/>
      <c r="IF1779" s="2"/>
      <c r="IG1779" s="2"/>
      <c r="IH1779" s="2"/>
      <c r="II1779" s="2"/>
      <c r="IJ1779" s="2"/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</row>
    <row r="1780" spans="238:256" ht="12.75">
      <c r="ID1780" s="2"/>
      <c r="IE1780" s="2"/>
      <c r="IF1780" s="2"/>
      <c r="IG1780" s="2"/>
      <c r="IH1780" s="2"/>
      <c r="II1780" s="2"/>
      <c r="IJ1780" s="2"/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</row>
    <row r="1781" spans="238:256" ht="12.75">
      <c r="ID1781" s="2"/>
      <c r="IE1781" s="2"/>
      <c r="IF1781" s="2"/>
      <c r="IG1781" s="2"/>
      <c r="IH1781" s="2"/>
      <c r="II1781" s="2"/>
      <c r="IJ1781" s="2"/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</row>
    <row r="1782" spans="238:256" ht="12.75"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</row>
    <row r="1783" spans="238:256" ht="12.75">
      <c r="ID1783" s="2"/>
      <c r="IE1783" s="2"/>
      <c r="IF1783" s="2"/>
      <c r="IG1783" s="2"/>
      <c r="IH1783" s="2"/>
      <c r="II1783" s="2"/>
      <c r="IJ1783" s="2"/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</row>
    <row r="1784" spans="238:256" ht="12.75">
      <c r="ID1784" s="2"/>
      <c r="IE1784" s="2"/>
      <c r="IF1784" s="2"/>
      <c r="IG1784" s="2"/>
      <c r="IH1784" s="2"/>
      <c r="II1784" s="2"/>
      <c r="IJ1784" s="2"/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</row>
    <row r="1785" spans="238:256" ht="12.75">
      <c r="ID1785" s="2"/>
      <c r="IE1785" s="2"/>
      <c r="IF1785" s="2"/>
      <c r="IG1785" s="2"/>
      <c r="IH1785" s="2"/>
      <c r="II1785" s="2"/>
      <c r="IJ1785" s="2"/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</row>
    <row r="1786" spans="238:256" ht="12.75">
      <c r="ID1786" s="2"/>
      <c r="IE1786" s="2"/>
      <c r="IF1786" s="2"/>
      <c r="IG1786" s="2"/>
      <c r="IH1786" s="2"/>
      <c r="II1786" s="2"/>
      <c r="IJ1786" s="2"/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</row>
    <row r="1787" spans="238:256" ht="12.75"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</row>
    <row r="1788" spans="238:256" ht="12.75"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</row>
    <row r="1789" spans="238:256" ht="12.75">
      <c r="ID1789" s="2"/>
      <c r="IE1789" s="2"/>
      <c r="IF1789" s="2"/>
      <c r="IG1789" s="2"/>
      <c r="IH1789" s="2"/>
      <c r="II1789" s="2"/>
      <c r="IJ1789" s="2"/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</row>
    <row r="1790" spans="238:256" ht="12.75">
      <c r="ID1790" s="2"/>
      <c r="IE1790" s="2"/>
      <c r="IF1790" s="2"/>
      <c r="IG1790" s="2"/>
      <c r="IH1790" s="2"/>
      <c r="II1790" s="2"/>
      <c r="IJ1790" s="2"/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</row>
    <row r="1791" spans="238:256" ht="12.75"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</row>
    <row r="1792" spans="238:256" ht="12.75"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</row>
    <row r="1793" spans="238:256" ht="12.75">
      <c r="ID1793" s="2"/>
      <c r="IE1793" s="2"/>
      <c r="IF1793" s="2"/>
      <c r="IG1793" s="2"/>
      <c r="IH1793" s="2"/>
      <c r="II1793" s="2"/>
      <c r="IJ1793" s="2"/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</row>
    <row r="1794" spans="238:256" ht="12.75">
      <c r="ID1794" s="2"/>
      <c r="IE1794" s="2"/>
      <c r="IF1794" s="2"/>
      <c r="IG1794" s="2"/>
      <c r="IH1794" s="2"/>
      <c r="II1794" s="2"/>
      <c r="IJ1794" s="2"/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</row>
    <row r="1795" spans="238:256" ht="12.75">
      <c r="ID1795" s="2"/>
      <c r="IE1795" s="2"/>
      <c r="IF1795" s="2"/>
      <c r="IG1795" s="2"/>
      <c r="IH1795" s="2"/>
      <c r="II1795" s="2"/>
      <c r="IJ1795" s="2"/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</row>
    <row r="1796" spans="238:256" ht="12.75"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</row>
    <row r="1797" spans="238:256" ht="12.75">
      <c r="ID1797" s="2"/>
      <c r="IE1797" s="2"/>
      <c r="IF1797" s="2"/>
      <c r="IG1797" s="2"/>
      <c r="IH1797" s="2"/>
      <c r="II1797" s="2"/>
      <c r="IJ1797" s="2"/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</row>
    <row r="1798" spans="238:256" ht="12.75"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</row>
    <row r="1799" spans="238:256" ht="12.75"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</row>
    <row r="1800" spans="238:256" ht="12.75"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</row>
    <row r="1801" spans="238:256" ht="12.75">
      <c r="ID1801" s="2"/>
      <c r="IE1801" s="2"/>
      <c r="IF1801" s="2"/>
      <c r="IG1801" s="2"/>
      <c r="IH1801" s="2"/>
      <c r="II1801" s="2"/>
      <c r="IJ1801" s="2"/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</row>
    <row r="1802" spans="238:256" ht="12.75">
      <c r="ID1802" s="2"/>
      <c r="IE1802" s="2"/>
      <c r="IF1802" s="2"/>
      <c r="IG1802" s="2"/>
      <c r="IH1802" s="2"/>
      <c r="II1802" s="2"/>
      <c r="IJ1802" s="2"/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</row>
    <row r="1803" spans="238:256" ht="12.75"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</row>
    <row r="1804" spans="238:256" ht="12.75">
      <c r="ID1804" s="2"/>
      <c r="IE1804" s="2"/>
      <c r="IF1804" s="2"/>
      <c r="IG1804" s="2"/>
      <c r="IH1804" s="2"/>
      <c r="II1804" s="2"/>
      <c r="IJ1804" s="2"/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</row>
    <row r="1805" spans="238:256" ht="12.75">
      <c r="ID1805" s="2"/>
      <c r="IE1805" s="2"/>
      <c r="IF1805" s="2"/>
      <c r="IG1805" s="2"/>
      <c r="IH1805" s="2"/>
      <c r="II1805" s="2"/>
      <c r="IJ1805" s="2"/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</row>
    <row r="1806" spans="238:256" ht="12.75"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</row>
    <row r="1807" spans="238:256" ht="12.75"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</row>
    <row r="1808" spans="238:256" ht="12.75"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</row>
    <row r="1809" spans="238:256" ht="12.75"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</row>
    <row r="1810" spans="238:256" ht="12.75"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</row>
    <row r="1811" spans="238:256" ht="12.75"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</row>
    <row r="1812" spans="238:256" ht="12.75"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</row>
    <row r="1813" spans="238:256" ht="12.75"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</row>
    <row r="1814" spans="238:256" ht="12.75"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</row>
    <row r="1815" spans="238:256" ht="12.75"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</row>
    <row r="1816" spans="238:256" ht="12.75"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</row>
    <row r="1817" spans="238:256" ht="12.75"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</row>
    <row r="1818" spans="238:256" ht="12.75"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</row>
    <row r="1819" spans="238:256" ht="12.75"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</row>
    <row r="1820" spans="238:256" ht="12.75"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</row>
    <row r="1821" spans="238:256" ht="12.75"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</row>
    <row r="1822" spans="238:256" ht="12.75"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</row>
    <row r="1823" spans="238:256" ht="12.75"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</row>
    <row r="1824" spans="238:256" ht="12.75">
      <c r="ID1824" s="2"/>
      <c r="IE1824" s="2"/>
      <c r="IF1824" s="2"/>
      <c r="IG1824" s="2"/>
      <c r="IH1824" s="2"/>
      <c r="II1824" s="2"/>
      <c r="IJ1824" s="2"/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</row>
    <row r="1825" spans="238:256" ht="12.75"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</row>
    <row r="1826" spans="238:256" ht="12.75"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</row>
    <row r="1827" spans="238:256" ht="12.75"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</row>
    <row r="1828" spans="238:256" ht="12.75"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</row>
    <row r="1829" spans="238:256" ht="12.75"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</row>
    <row r="1830" spans="238:256" ht="12.75"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</row>
    <row r="1831" spans="238:256" ht="12.75">
      <c r="ID1831" s="2"/>
      <c r="IE1831" s="2"/>
      <c r="IF1831" s="2"/>
      <c r="IG1831" s="2"/>
      <c r="IH1831" s="2"/>
      <c r="II1831" s="2"/>
      <c r="IJ1831" s="2"/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</row>
  </sheetData>
  <sheetProtection password="CA0F" sheet="1" objects="1" scenarios="1"/>
  <mergeCells count="22">
    <mergeCell ref="N5:P5"/>
    <mergeCell ref="V5:X5"/>
    <mergeCell ref="AE5:AG5"/>
    <mergeCell ref="G37:I37"/>
    <mergeCell ref="C250:I250"/>
    <mergeCell ref="H141:J142"/>
    <mergeCell ref="F4:G4"/>
    <mergeCell ref="G5:I5"/>
    <mergeCell ref="H81:J81"/>
    <mergeCell ref="H107:J107"/>
    <mergeCell ref="F106:G106"/>
    <mergeCell ref="IN33:IO33"/>
    <mergeCell ref="IL33:IL34"/>
    <mergeCell ref="IM33:IM34"/>
    <mergeCell ref="F39:G39"/>
    <mergeCell ref="D37:E37"/>
    <mergeCell ref="H139:J139"/>
    <mergeCell ref="F228:H228"/>
    <mergeCell ref="II81:IK81"/>
    <mergeCell ref="F80:G80"/>
    <mergeCell ref="F141:G141"/>
    <mergeCell ref="C224:I224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436"/>
  <sheetViews>
    <sheetView zoomScale="55" zoomScaleNormal="55" workbookViewId="0" topLeftCell="B232">
      <selection activeCell="E1" sqref="E1"/>
    </sheetView>
  </sheetViews>
  <sheetFormatPr defaultColWidth="21.57421875" defaultRowHeight="12.75"/>
  <cols>
    <col min="1" max="1" width="8.421875" style="0" customWidth="1"/>
    <col min="2" max="2" width="5.140625" style="0" customWidth="1"/>
    <col min="3" max="3" width="7.421875" style="0" customWidth="1"/>
    <col min="4" max="4" width="98.421875" style="0" customWidth="1"/>
    <col min="5" max="5" width="49.7109375" style="0" customWidth="1"/>
    <col min="6" max="11" width="12.7109375" style="0" customWidth="1"/>
    <col min="12" max="12" width="5.7109375" style="0" customWidth="1"/>
    <col min="13" max="13" width="20.00390625" style="0" customWidth="1"/>
  </cols>
  <sheetData>
    <row r="1" spans="2:11" ht="15.75">
      <c r="B1" s="245" t="s">
        <v>256</v>
      </c>
      <c r="C1" s="246"/>
      <c r="D1" s="246"/>
      <c r="E1" s="815"/>
      <c r="F1" s="246"/>
      <c r="G1" s="246"/>
      <c r="H1" s="246"/>
      <c r="I1" s="246"/>
      <c r="J1" s="246"/>
      <c r="K1" s="246"/>
    </row>
    <row r="2" spans="2:11" ht="15.75">
      <c r="B2" s="248" t="s">
        <v>237</v>
      </c>
      <c r="C2" s="246"/>
      <c r="D2" s="249"/>
      <c r="E2" s="249"/>
      <c r="F2" s="246"/>
      <c r="G2" s="246"/>
      <c r="H2" s="246"/>
      <c r="I2" s="246"/>
      <c r="J2" s="250"/>
      <c r="K2" s="250"/>
    </row>
    <row r="3" spans="2:11" ht="15.75">
      <c r="B3" s="813" t="s">
        <v>248</v>
      </c>
      <c r="C3" s="246"/>
      <c r="D3" s="246"/>
      <c r="E3" s="247"/>
      <c r="F3" s="246"/>
      <c r="G3" s="246"/>
      <c r="H3" s="246"/>
      <c r="I3" s="246"/>
      <c r="J3" s="246"/>
      <c r="K3" s="246"/>
    </row>
    <row r="4" spans="3:11" ht="13.5" thickBot="1">
      <c r="C4" s="246"/>
      <c r="D4" s="246"/>
      <c r="G4" s="251"/>
      <c r="H4" s="246"/>
      <c r="I4" s="246"/>
      <c r="J4" s="246"/>
      <c r="K4" s="246"/>
    </row>
    <row r="5" spans="2:11" ht="16.5" customHeight="1" thickBot="1">
      <c r="B5" s="831" t="s">
        <v>171</v>
      </c>
      <c r="C5" s="832"/>
      <c r="D5" s="833"/>
      <c r="E5" s="414" t="str">
        <f>+PLANTAS!G2</f>
        <v>Palmar del Rio</v>
      </c>
      <c r="F5" s="252"/>
      <c r="G5" s="252"/>
      <c r="J5" s="246"/>
      <c r="K5" s="246"/>
    </row>
    <row r="6" spans="1:11" ht="16.5" customHeight="1">
      <c r="A6" s="411"/>
      <c r="B6" s="412"/>
      <c r="C6" s="412"/>
      <c r="D6" s="412"/>
      <c r="E6" s="814" t="s">
        <v>255</v>
      </c>
      <c r="F6" s="251"/>
      <c r="G6" s="251"/>
      <c r="H6" s="253"/>
      <c r="I6" s="38"/>
      <c r="J6" s="246"/>
      <c r="K6" s="246"/>
    </row>
    <row r="7" spans="2:11" ht="21" customHeight="1" thickBot="1">
      <c r="B7" s="495"/>
      <c r="C7" s="495"/>
      <c r="D7" s="496" t="s">
        <v>362</v>
      </c>
      <c r="E7" s="132">
        <f>+PLANTAS!E1</f>
        <v>2005</v>
      </c>
      <c r="F7" s="246"/>
      <c r="G7" s="246"/>
      <c r="H7" s="246"/>
      <c r="I7" s="246"/>
      <c r="J7" s="246"/>
      <c r="K7" s="246"/>
    </row>
    <row r="8" spans="2:15" ht="29.25" customHeight="1" thickBot="1">
      <c r="B8" s="334" t="s">
        <v>1</v>
      </c>
      <c r="C8" s="402"/>
      <c r="D8" s="403" t="s">
        <v>2</v>
      </c>
      <c r="E8" s="345" t="s">
        <v>254</v>
      </c>
      <c r="F8" s="264"/>
      <c r="G8" s="264"/>
      <c r="H8" s="264"/>
      <c r="I8" s="264"/>
      <c r="J8" s="265"/>
      <c r="K8" s="265"/>
      <c r="M8" s="141"/>
      <c r="N8" s="142"/>
      <c r="O8" s="142"/>
    </row>
    <row r="9" spans="2:11" ht="26.25" customHeight="1" thickBot="1">
      <c r="B9" s="491" t="s">
        <v>3</v>
      </c>
      <c r="C9" s="492">
        <v>1</v>
      </c>
      <c r="D9" s="493" t="s">
        <v>58</v>
      </c>
      <c r="E9" s="494" t="s">
        <v>193</v>
      </c>
      <c r="F9" s="266"/>
      <c r="G9" s="266"/>
      <c r="H9" s="266"/>
      <c r="I9" s="266"/>
      <c r="J9" s="266"/>
      <c r="K9" s="251"/>
    </row>
    <row r="10" spans="2:15" s="49" customFormat="1" ht="12.75">
      <c r="B10" s="254" t="str">
        <f>+$B$9</f>
        <v>01</v>
      </c>
      <c r="C10" s="255" t="s">
        <v>56</v>
      </c>
      <c r="D10" s="256" t="s">
        <v>4</v>
      </c>
      <c r="E10" s="335">
        <f>+PLANTAS!D219</f>
        <v>0</v>
      </c>
      <c r="F10" s="267"/>
      <c r="G10" s="267"/>
      <c r="H10" s="267"/>
      <c r="I10" s="267"/>
      <c r="J10" s="267"/>
      <c r="K10" s="268"/>
      <c r="L10" s="81"/>
      <c r="M10" s="83"/>
      <c r="O10" s="80"/>
    </row>
    <row r="11" spans="2:11" s="49" customFormat="1" ht="12.75">
      <c r="B11" s="257" t="str">
        <f>+$B$9</f>
        <v>01</v>
      </c>
      <c r="C11" s="258" t="s">
        <v>75</v>
      </c>
      <c r="D11" s="259" t="s">
        <v>6</v>
      </c>
      <c r="E11" s="336">
        <f>+PLANTAS!E219</f>
        <v>0</v>
      </c>
      <c r="F11" s="269"/>
      <c r="G11" s="269"/>
      <c r="H11" s="269"/>
      <c r="I11" s="269"/>
      <c r="J11" s="267"/>
      <c r="K11" s="268"/>
    </row>
    <row r="12" spans="2:11" s="25" customFormat="1" ht="14.25">
      <c r="B12" s="260" t="str">
        <f aca="true" t="shared" si="0" ref="B12:B22">+$B$9</f>
        <v>01</v>
      </c>
      <c r="C12" s="261" t="s">
        <v>7</v>
      </c>
      <c r="D12" s="262" t="s">
        <v>8</v>
      </c>
      <c r="E12" s="337">
        <f>SUM(E10:E11)</f>
        <v>0</v>
      </c>
      <c r="F12" s="270"/>
      <c r="G12" s="270"/>
      <c r="H12" s="270"/>
      <c r="I12" s="270"/>
      <c r="J12" s="270"/>
      <c r="K12" s="268"/>
    </row>
    <row r="13" spans="2:11" s="25" customFormat="1" ht="14.25">
      <c r="B13" s="160" t="str">
        <f t="shared" si="0"/>
        <v>01</v>
      </c>
      <c r="C13" s="161" t="s">
        <v>9</v>
      </c>
      <c r="D13" s="158" t="s">
        <v>10</v>
      </c>
      <c r="E13" s="338"/>
      <c r="F13" s="271"/>
      <c r="G13" s="271"/>
      <c r="H13" s="271"/>
      <c r="I13" s="271"/>
      <c r="J13" s="11"/>
      <c r="K13" s="272"/>
    </row>
    <row r="14" spans="2:11" s="25" customFormat="1" ht="14.25">
      <c r="B14" s="160" t="str">
        <f t="shared" si="0"/>
        <v>01</v>
      </c>
      <c r="C14" s="161" t="s">
        <v>11</v>
      </c>
      <c r="D14" s="158" t="s">
        <v>12</v>
      </c>
      <c r="E14" s="338"/>
      <c r="F14" s="271"/>
      <c r="G14" s="271"/>
      <c r="H14" s="271"/>
      <c r="I14" s="271"/>
      <c r="J14" s="11"/>
      <c r="K14" s="272"/>
    </row>
    <row r="15" spans="2:11" s="25" customFormat="1" ht="14.25">
      <c r="B15" s="160" t="str">
        <f t="shared" si="0"/>
        <v>01</v>
      </c>
      <c r="C15" s="161" t="s">
        <v>13</v>
      </c>
      <c r="D15" s="158" t="s">
        <v>14</v>
      </c>
      <c r="E15" s="339">
        <f>+PLANTAS!J219</f>
        <v>0</v>
      </c>
      <c r="F15" s="273"/>
      <c r="G15" s="273"/>
      <c r="H15" s="273"/>
      <c r="I15" s="273"/>
      <c r="J15" s="11"/>
      <c r="K15" s="272"/>
    </row>
    <row r="16" spans="2:11" s="49" customFormat="1" ht="12.75">
      <c r="B16" s="162" t="str">
        <f t="shared" si="0"/>
        <v>01</v>
      </c>
      <c r="C16" s="163" t="s">
        <v>59</v>
      </c>
      <c r="D16" s="77" t="s">
        <v>15</v>
      </c>
      <c r="E16" s="336">
        <f>+PLANTAS!F219</f>
        <v>0</v>
      </c>
      <c r="F16" s="274"/>
      <c r="G16" s="274"/>
      <c r="H16" s="274"/>
      <c r="I16" s="274"/>
      <c r="J16" s="274"/>
      <c r="K16" s="272"/>
    </row>
    <row r="17" spans="2:11" s="49" customFormat="1" ht="12.75">
      <c r="B17" s="162" t="str">
        <f t="shared" si="0"/>
        <v>01</v>
      </c>
      <c r="C17" s="163" t="s">
        <v>60</v>
      </c>
      <c r="D17" s="77" t="s">
        <v>17</v>
      </c>
      <c r="E17" s="336">
        <f>+PLANTAS!G219</f>
        <v>0</v>
      </c>
      <c r="F17" s="274"/>
      <c r="G17" s="274"/>
      <c r="H17" s="274"/>
      <c r="I17" s="274"/>
      <c r="J17" s="274"/>
      <c r="K17" s="272"/>
    </row>
    <row r="18" spans="2:11" s="49" customFormat="1" ht="12.75">
      <c r="B18" s="162" t="str">
        <f t="shared" si="0"/>
        <v>01</v>
      </c>
      <c r="C18" s="163" t="s">
        <v>61</v>
      </c>
      <c r="D18" s="77" t="s">
        <v>18</v>
      </c>
      <c r="E18" s="336">
        <f>+PLANTAS!K219</f>
        <v>0</v>
      </c>
      <c r="F18" s="274"/>
      <c r="G18" s="274"/>
      <c r="H18" s="274"/>
      <c r="I18" s="274"/>
      <c r="J18" s="274"/>
      <c r="K18" s="272"/>
    </row>
    <row r="19" spans="2:11" s="49" customFormat="1" ht="12.75">
      <c r="B19" s="162" t="str">
        <f t="shared" si="0"/>
        <v>01</v>
      </c>
      <c r="C19" s="163" t="s">
        <v>62</v>
      </c>
      <c r="D19" s="77" t="s">
        <v>20</v>
      </c>
      <c r="E19" s="336">
        <f>+PLANTAS!L219</f>
        <v>0</v>
      </c>
      <c r="F19" s="274"/>
      <c r="G19" s="274"/>
      <c r="H19" s="274"/>
      <c r="I19" s="274"/>
      <c r="J19" s="274"/>
      <c r="K19" s="272"/>
    </row>
    <row r="20" spans="2:11" s="49" customFormat="1" ht="12.75">
      <c r="B20" s="162" t="str">
        <f t="shared" si="0"/>
        <v>01</v>
      </c>
      <c r="C20" s="163" t="s">
        <v>63</v>
      </c>
      <c r="D20" s="77" t="s">
        <v>21</v>
      </c>
      <c r="E20" s="336">
        <f>+PLANTAS!M219</f>
        <v>0</v>
      </c>
      <c r="F20" s="274"/>
      <c r="G20" s="274"/>
      <c r="H20" s="274"/>
      <c r="I20" s="274"/>
      <c r="J20" s="274"/>
      <c r="K20" s="272"/>
    </row>
    <row r="21" spans="2:14" s="49" customFormat="1" ht="12.75">
      <c r="B21" s="162" t="str">
        <f t="shared" si="0"/>
        <v>01</v>
      </c>
      <c r="C21" s="163" t="s">
        <v>64</v>
      </c>
      <c r="D21" s="77" t="s">
        <v>22</v>
      </c>
      <c r="E21" s="336">
        <f>+PLANTAS!N219</f>
        <v>0</v>
      </c>
      <c r="F21" s="274"/>
      <c r="G21" s="274"/>
      <c r="H21" s="274"/>
      <c r="I21" s="274"/>
      <c r="J21" s="274"/>
      <c r="K21" s="272"/>
      <c r="N21" s="80"/>
    </row>
    <row r="22" spans="2:11" s="49" customFormat="1" ht="12.75">
      <c r="B22" s="162" t="str">
        <f t="shared" si="0"/>
        <v>01</v>
      </c>
      <c r="C22" s="163" t="s">
        <v>65</v>
      </c>
      <c r="D22" s="77" t="s">
        <v>23</v>
      </c>
      <c r="E22" s="336">
        <f>+PLANTAS!P219</f>
        <v>0</v>
      </c>
      <c r="F22" s="274"/>
      <c r="G22" s="274"/>
      <c r="H22" s="274"/>
      <c r="I22" s="274"/>
      <c r="J22" s="274"/>
      <c r="K22" s="272"/>
    </row>
    <row r="23" spans="2:11" s="25" customFormat="1" ht="14.25">
      <c r="B23" s="160" t="str">
        <f>+$B$9</f>
        <v>01</v>
      </c>
      <c r="C23" s="161" t="s">
        <v>24</v>
      </c>
      <c r="D23" s="158" t="s">
        <v>25</v>
      </c>
      <c r="E23" s="339">
        <f>SUM(E16:E22)</f>
        <v>0</v>
      </c>
      <c r="F23" s="275"/>
      <c r="G23" s="275"/>
      <c r="H23" s="275"/>
      <c r="I23" s="275"/>
      <c r="J23" s="275"/>
      <c r="K23" s="275"/>
    </row>
    <row r="24" spans="2:11" s="26" customFormat="1" ht="15.75">
      <c r="B24" s="164" t="str">
        <f>+$B$9</f>
        <v>01</v>
      </c>
      <c r="C24" s="165" t="s">
        <v>26</v>
      </c>
      <c r="D24" s="71" t="s">
        <v>27</v>
      </c>
      <c r="E24" s="308">
        <f>SUM(E12:E15)+E23</f>
        <v>0</v>
      </c>
      <c r="F24" s="276"/>
      <c r="G24" s="276"/>
      <c r="H24" s="276"/>
      <c r="I24" s="276"/>
      <c r="J24" s="276"/>
      <c r="K24" s="276"/>
    </row>
    <row r="25" spans="2:11" ht="12.75">
      <c r="B25" s="183"/>
      <c r="C25" s="184"/>
      <c r="D25" s="72"/>
      <c r="E25" s="340"/>
      <c r="F25" s="2"/>
      <c r="G25" s="2"/>
      <c r="H25" s="2"/>
      <c r="I25" s="2"/>
      <c r="J25" s="11"/>
      <c r="K25" s="272"/>
    </row>
    <row r="26" spans="2:11" s="25" customFormat="1" ht="14.25">
      <c r="B26" s="160" t="str">
        <f aca="true" t="shared" si="1" ref="B26:B38">+$B$9</f>
        <v>01</v>
      </c>
      <c r="C26" s="161" t="s">
        <v>66</v>
      </c>
      <c r="D26" s="158" t="s">
        <v>28</v>
      </c>
      <c r="E26" s="339">
        <f>+PLANTAS!R219</f>
        <v>0</v>
      </c>
      <c r="F26" s="11"/>
      <c r="G26" s="11"/>
      <c r="H26" s="11"/>
      <c r="I26" s="11"/>
      <c r="J26" s="11"/>
      <c r="K26" s="272"/>
    </row>
    <row r="27" spans="2:11" s="26" customFormat="1" ht="15.75">
      <c r="B27" s="164" t="str">
        <f t="shared" si="1"/>
        <v>01</v>
      </c>
      <c r="C27" s="165" t="s">
        <v>33</v>
      </c>
      <c r="D27" s="71" t="s">
        <v>34</v>
      </c>
      <c r="E27" s="308">
        <f>SUM(E26:E26)</f>
        <v>0</v>
      </c>
      <c r="F27" s="276"/>
      <c r="G27" s="276"/>
      <c r="H27" s="276"/>
      <c r="I27" s="276"/>
      <c r="J27" s="276"/>
      <c r="K27" s="276"/>
    </row>
    <row r="28" spans="2:11" s="25" customFormat="1" ht="14.25">
      <c r="B28" s="160" t="str">
        <f t="shared" si="1"/>
        <v>01</v>
      </c>
      <c r="C28" s="161" t="s">
        <v>67</v>
      </c>
      <c r="D28" s="158" t="s">
        <v>36</v>
      </c>
      <c r="E28" s="339">
        <f>+PLANTAS!S219</f>
        <v>0</v>
      </c>
      <c r="F28" s="11"/>
      <c r="G28" s="11"/>
      <c r="H28" s="11"/>
      <c r="I28" s="11"/>
      <c r="J28" s="11"/>
      <c r="K28" s="272"/>
    </row>
    <row r="29" spans="2:11" s="25" customFormat="1" ht="14.25">
      <c r="B29" s="160" t="str">
        <f t="shared" si="1"/>
        <v>01</v>
      </c>
      <c r="C29" s="161" t="s">
        <v>68</v>
      </c>
      <c r="D29" s="158" t="s">
        <v>37</v>
      </c>
      <c r="E29" s="339">
        <f>+PLANTAS!T219</f>
        <v>0</v>
      </c>
      <c r="F29" s="11"/>
      <c r="G29" s="11"/>
      <c r="H29" s="11"/>
      <c r="I29" s="11"/>
      <c r="J29" s="11"/>
      <c r="K29" s="272"/>
    </row>
    <row r="30" spans="2:11" s="25" customFormat="1" ht="14.25">
      <c r="B30" s="160" t="str">
        <f t="shared" si="1"/>
        <v>01</v>
      </c>
      <c r="C30" s="161" t="s">
        <v>69</v>
      </c>
      <c r="D30" s="158" t="s">
        <v>38</v>
      </c>
      <c r="E30" s="339">
        <f>+PLANTAS!U219</f>
        <v>0</v>
      </c>
      <c r="F30" s="11"/>
      <c r="G30" s="11"/>
      <c r="H30" s="11"/>
      <c r="I30" s="11"/>
      <c r="J30" s="11"/>
      <c r="K30" s="272"/>
    </row>
    <row r="31" spans="2:11" s="25" customFormat="1" ht="14.25">
      <c r="B31" s="160" t="str">
        <f t="shared" si="1"/>
        <v>01</v>
      </c>
      <c r="C31" s="161" t="s">
        <v>70</v>
      </c>
      <c r="D31" s="158" t="s">
        <v>39</v>
      </c>
      <c r="E31" s="339">
        <f>+PLANTAS!V219</f>
        <v>0</v>
      </c>
      <c r="F31" s="11"/>
      <c r="G31" s="11"/>
      <c r="H31" s="11"/>
      <c r="I31" s="11"/>
      <c r="J31" s="11"/>
      <c r="K31" s="272"/>
    </row>
    <row r="32" spans="2:11" s="26" customFormat="1" ht="15.75">
      <c r="B32" s="164" t="str">
        <f t="shared" si="1"/>
        <v>01</v>
      </c>
      <c r="C32" s="165" t="s">
        <v>35</v>
      </c>
      <c r="D32" s="71" t="s">
        <v>40</v>
      </c>
      <c r="E32" s="308">
        <f>SUM(E28:E31)</f>
        <v>0</v>
      </c>
      <c r="F32" s="276"/>
      <c r="G32" s="276"/>
      <c r="H32" s="276"/>
      <c r="I32" s="276"/>
      <c r="J32" s="276"/>
      <c r="K32" s="276"/>
    </row>
    <row r="33" spans="2:11" s="25" customFormat="1" ht="14.25">
      <c r="B33" s="160" t="str">
        <f t="shared" si="1"/>
        <v>01</v>
      </c>
      <c r="C33" s="161" t="s">
        <v>71</v>
      </c>
      <c r="D33" s="158" t="s">
        <v>29</v>
      </c>
      <c r="E33" s="339">
        <f>+PLANTAS!Y219</f>
        <v>0</v>
      </c>
      <c r="F33" s="11"/>
      <c r="G33" s="11"/>
      <c r="H33" s="11"/>
      <c r="I33" s="11"/>
      <c r="J33" s="274"/>
      <c r="K33" s="272"/>
    </row>
    <row r="34" spans="2:11" s="25" customFormat="1" ht="14.25">
      <c r="B34" s="160" t="str">
        <f t="shared" si="1"/>
        <v>01</v>
      </c>
      <c r="C34" s="161" t="s">
        <v>72</v>
      </c>
      <c r="D34" s="158" t="s">
        <v>30</v>
      </c>
      <c r="E34" s="339">
        <f>+PLANTAS!Z219</f>
        <v>0</v>
      </c>
      <c r="F34" s="11"/>
      <c r="G34" s="11"/>
      <c r="H34" s="11"/>
      <c r="I34" s="11"/>
      <c r="J34" s="274"/>
      <c r="K34" s="272"/>
    </row>
    <row r="35" spans="2:11" s="25" customFormat="1" ht="14.25">
      <c r="B35" s="160" t="str">
        <f t="shared" si="1"/>
        <v>01</v>
      </c>
      <c r="C35" s="161" t="s">
        <v>73</v>
      </c>
      <c r="D35" s="158" t="s">
        <v>31</v>
      </c>
      <c r="E35" s="339">
        <f>+PLANTAS!AA219</f>
        <v>0</v>
      </c>
      <c r="F35" s="11"/>
      <c r="G35" s="11"/>
      <c r="H35" s="11"/>
      <c r="I35" s="11"/>
      <c r="J35" s="274"/>
      <c r="K35" s="272"/>
    </row>
    <row r="36" spans="2:11" s="25" customFormat="1" ht="14.25">
      <c r="B36" s="160" t="str">
        <f t="shared" si="1"/>
        <v>01</v>
      </c>
      <c r="C36" s="161" t="s">
        <v>74</v>
      </c>
      <c r="D36" s="158" t="s">
        <v>32</v>
      </c>
      <c r="E36" s="339">
        <f>+PLANTAS!AB219</f>
        <v>0</v>
      </c>
      <c r="F36" s="11"/>
      <c r="G36" s="11"/>
      <c r="H36" s="11"/>
      <c r="I36" s="11"/>
      <c r="J36" s="274"/>
      <c r="K36" s="272"/>
    </row>
    <row r="37" spans="2:11" s="26" customFormat="1" ht="15.75">
      <c r="B37" s="164" t="str">
        <f t="shared" si="1"/>
        <v>01</v>
      </c>
      <c r="C37" s="165" t="s">
        <v>54</v>
      </c>
      <c r="D37" s="71" t="s">
        <v>55</v>
      </c>
      <c r="E37" s="308">
        <f>SUM(E33:E36)</f>
        <v>0</v>
      </c>
      <c r="F37" s="276"/>
      <c r="G37" s="276"/>
      <c r="H37" s="276"/>
      <c r="I37" s="276"/>
      <c r="J37" s="276"/>
      <c r="K37" s="272"/>
    </row>
    <row r="38" spans="2:11" s="26" customFormat="1" ht="15.75">
      <c r="B38" s="164" t="str">
        <f t="shared" si="1"/>
        <v>01</v>
      </c>
      <c r="C38" s="165" t="s">
        <v>41</v>
      </c>
      <c r="D38" s="159" t="s">
        <v>42</v>
      </c>
      <c r="E38" s="308">
        <f>+E27+E32+E37</f>
        <v>0</v>
      </c>
      <c r="F38" s="276"/>
      <c r="G38" s="276"/>
      <c r="H38" s="276"/>
      <c r="I38" s="276"/>
      <c r="J38" s="276"/>
      <c r="K38" s="272"/>
    </row>
    <row r="39" spans="2:11" ht="15.75" thickBot="1">
      <c r="B39" s="185"/>
      <c r="C39" s="186"/>
      <c r="D39" s="187"/>
      <c r="E39" s="341"/>
      <c r="F39" s="277"/>
      <c r="G39" s="277"/>
      <c r="H39" s="277"/>
      <c r="I39" s="277"/>
      <c r="J39" s="11"/>
      <c r="K39" s="272"/>
    </row>
    <row r="40" spans="2:11" s="26" customFormat="1" ht="16.5" thickBot="1">
      <c r="B40" s="166" t="str">
        <f>+$B$9</f>
        <v>01</v>
      </c>
      <c r="C40" s="167" t="s">
        <v>43</v>
      </c>
      <c r="D40" s="9" t="s">
        <v>319</v>
      </c>
      <c r="E40" s="321">
        <f>+E24+E38</f>
        <v>0</v>
      </c>
      <c r="F40" s="276"/>
      <c r="G40" s="276"/>
      <c r="H40" s="276"/>
      <c r="I40" s="276"/>
      <c r="J40" s="276"/>
      <c r="K40" s="276"/>
    </row>
    <row r="41" spans="2:11" ht="16.5" thickBot="1">
      <c r="B41" s="7"/>
      <c r="C41" s="8"/>
      <c r="D41" s="188"/>
      <c r="E41" s="342"/>
      <c r="F41" s="2"/>
      <c r="G41" s="2"/>
      <c r="H41" s="2"/>
      <c r="I41" s="2"/>
      <c r="J41" s="11"/>
      <c r="K41" s="272"/>
    </row>
    <row r="42" spans="2:11" ht="15.75">
      <c r="B42" s="190" t="str">
        <f>+$B$9</f>
        <v>01</v>
      </c>
      <c r="C42" s="191" t="s">
        <v>44</v>
      </c>
      <c r="D42" s="192" t="s">
        <v>45</v>
      </c>
      <c r="E42" s="343">
        <f>+PLANTAS!X219</f>
        <v>0</v>
      </c>
      <c r="F42" s="278"/>
      <c r="G42" s="278"/>
      <c r="H42" s="278"/>
      <c r="I42" s="278"/>
      <c r="J42" s="279"/>
      <c r="K42" s="280"/>
    </row>
    <row r="43" spans="2:11" ht="15.75">
      <c r="B43" s="189" t="s">
        <v>179</v>
      </c>
      <c r="C43" s="2"/>
      <c r="D43" s="2"/>
      <c r="E43" s="344"/>
      <c r="F43" s="2"/>
      <c r="G43" s="2"/>
      <c r="H43" s="2"/>
      <c r="I43" s="2"/>
      <c r="J43" s="11"/>
      <c r="K43" s="272"/>
    </row>
    <row r="44" spans="2:11" ht="16.5" thickBot="1">
      <c r="B44" s="12" t="s">
        <v>320</v>
      </c>
      <c r="C44" s="13"/>
      <c r="D44" s="13"/>
      <c r="E44" s="326">
        <f>+E40+E42</f>
        <v>0</v>
      </c>
      <c r="F44" s="281"/>
      <c r="G44" s="281"/>
      <c r="H44" s="281"/>
      <c r="I44" s="281"/>
      <c r="J44" s="281"/>
      <c r="K44" s="281"/>
    </row>
    <row r="45" spans="2:11" ht="18.75" customHeight="1" thickBot="1">
      <c r="B45" s="3"/>
      <c r="D45" s="95"/>
      <c r="E45" s="739"/>
      <c r="F45" s="2"/>
      <c r="G45" s="2"/>
      <c r="H45" s="2"/>
      <c r="I45" s="2"/>
      <c r="J45" s="11"/>
      <c r="K45" s="272"/>
    </row>
    <row r="46" spans="2:11" ht="27.75" customHeight="1" thickBot="1">
      <c r="B46" s="214" t="s">
        <v>16</v>
      </c>
      <c r="C46" s="215">
        <f>+$C$9</f>
        <v>1</v>
      </c>
      <c r="D46" s="216" t="s">
        <v>363</v>
      </c>
      <c r="E46" s="327"/>
      <c r="F46" s="2"/>
      <c r="G46" s="2"/>
      <c r="H46" s="2"/>
      <c r="I46" s="2"/>
      <c r="J46" s="11"/>
      <c r="K46" s="272"/>
    </row>
    <row r="47" spans="2:11" ht="12.75">
      <c r="B47" s="174" t="str">
        <f>+$B$46</f>
        <v>02</v>
      </c>
      <c r="C47" s="175" t="str">
        <f>+$C$10</f>
        <v>1.1.1.1.</v>
      </c>
      <c r="D47" s="74" t="str">
        <f>+$D$10</f>
        <v>Sueldos</v>
      </c>
      <c r="E47" s="328">
        <f>+PLANTAS!D72</f>
        <v>0</v>
      </c>
      <c r="F47" s="282"/>
      <c r="G47" s="282"/>
      <c r="H47" s="282"/>
      <c r="I47" s="282"/>
      <c r="J47" s="11"/>
      <c r="K47" s="272"/>
    </row>
    <row r="48" spans="2:11" ht="12.75">
      <c r="B48" s="174" t="str">
        <f>+$B$46</f>
        <v>02</v>
      </c>
      <c r="C48" s="175" t="s">
        <v>57</v>
      </c>
      <c r="D48" s="74" t="s">
        <v>46</v>
      </c>
      <c r="E48" s="328">
        <f>+PLANTAS!E72</f>
        <v>0</v>
      </c>
      <c r="F48" s="282"/>
      <c r="G48" s="282"/>
      <c r="H48" s="282"/>
      <c r="I48" s="282"/>
      <c r="J48" s="11"/>
      <c r="K48" s="272"/>
    </row>
    <row r="49" spans="2:11" ht="15">
      <c r="B49" s="160" t="str">
        <f>+$B$46</f>
        <v>02</v>
      </c>
      <c r="C49" s="161" t="str">
        <f>+$C$12</f>
        <v>1.1.1.</v>
      </c>
      <c r="D49" s="157" t="str">
        <f>+$D$12</f>
        <v>SUELDOS PERSONAL DE NOMINA</v>
      </c>
      <c r="E49" s="314">
        <f>SUM(E47:E48)</f>
        <v>0</v>
      </c>
      <c r="F49" s="283"/>
      <c r="G49" s="283"/>
      <c r="H49" s="283"/>
      <c r="I49" s="283"/>
      <c r="J49" s="283"/>
      <c r="K49" s="283"/>
    </row>
    <row r="50" spans="2:11" ht="15">
      <c r="B50" s="160" t="str">
        <f aca="true" t="shared" si="2" ref="B50:B56">+$B$46</f>
        <v>02</v>
      </c>
      <c r="C50" s="161" t="str">
        <f>+$C$13</f>
        <v>1.1.2.</v>
      </c>
      <c r="D50" s="158" t="str">
        <f>+$D$13</f>
        <v>HORAS EXTRAS Y DIAS FESTIVOS</v>
      </c>
      <c r="E50" s="315"/>
      <c r="F50" s="284"/>
      <c r="G50" s="284"/>
      <c r="H50" s="284"/>
      <c r="I50" s="284"/>
      <c r="J50" s="11"/>
      <c r="K50" s="272"/>
    </row>
    <row r="51" spans="2:11" ht="12.75">
      <c r="B51" s="174" t="str">
        <f t="shared" si="2"/>
        <v>02</v>
      </c>
      <c r="C51" s="175" t="str">
        <f>+C16</f>
        <v>1.1.5.1.</v>
      </c>
      <c r="D51" s="74" t="str">
        <f>+$D$16</f>
        <v>Subsidio o Prima de Alimentación</v>
      </c>
      <c r="E51" s="328">
        <f>+PLANTAS!F72</f>
        <v>0</v>
      </c>
      <c r="F51" s="282"/>
      <c r="G51" s="282"/>
      <c r="H51" s="282"/>
      <c r="I51" s="282"/>
      <c r="J51" s="11"/>
      <c r="K51" s="272"/>
    </row>
    <row r="52" spans="2:11" ht="12.75">
      <c r="B52" s="174" t="str">
        <f t="shared" si="2"/>
        <v>02</v>
      </c>
      <c r="C52" s="175" t="str">
        <f>+C17</f>
        <v>1.1.5.2.</v>
      </c>
      <c r="D52" s="74" t="str">
        <f>+$D$17</f>
        <v>Auxilio de Transporte</v>
      </c>
      <c r="E52" s="328">
        <f>+PLANTAS!G72</f>
        <v>0</v>
      </c>
      <c r="F52" s="282"/>
      <c r="G52" s="282"/>
      <c r="H52" s="282"/>
      <c r="I52" s="282"/>
      <c r="J52" s="11"/>
      <c r="K52" s="272"/>
    </row>
    <row r="53" spans="2:11" ht="12.75">
      <c r="B53" s="712" t="str">
        <f t="shared" si="2"/>
        <v>02</v>
      </c>
      <c r="C53" s="713" t="str">
        <f>+C20</f>
        <v>1.1.5.5.</v>
      </c>
      <c r="D53" s="149" t="str">
        <f>+$D$20</f>
        <v>Prima de Vacaciones</v>
      </c>
      <c r="E53" s="714">
        <f>+PLANTAS!I72</f>
        <v>0</v>
      </c>
      <c r="F53" s="62"/>
      <c r="G53" s="62"/>
      <c r="H53" s="62"/>
      <c r="I53" s="62"/>
      <c r="J53" s="11"/>
      <c r="K53" s="272"/>
    </row>
    <row r="54" spans="2:11" ht="12.75">
      <c r="B54" s="174" t="str">
        <f t="shared" si="2"/>
        <v>02</v>
      </c>
      <c r="C54" s="175" t="str">
        <f>+C21</f>
        <v>1.1.5.6.</v>
      </c>
      <c r="D54" s="74" t="str">
        <f>+$D$21</f>
        <v>Prima de Navidad</v>
      </c>
      <c r="E54" s="328">
        <f>+PLANTAS!J72</f>
        <v>0</v>
      </c>
      <c r="F54" s="282"/>
      <c r="G54" s="282"/>
      <c r="H54" s="282"/>
      <c r="I54" s="282"/>
      <c r="J54" s="11"/>
      <c r="K54" s="272"/>
    </row>
    <row r="55" spans="2:11" ht="12.75">
      <c r="B55" s="174" t="str">
        <f>+$B$46</f>
        <v>02</v>
      </c>
      <c r="C55" s="175" t="s">
        <v>76</v>
      </c>
      <c r="D55" s="149" t="s">
        <v>238</v>
      </c>
      <c r="E55" s="328">
        <f>+PLANTAS!H72</f>
        <v>0</v>
      </c>
      <c r="F55" s="282"/>
      <c r="G55" s="282"/>
      <c r="H55" s="282"/>
      <c r="I55" s="282"/>
      <c r="J55" s="11"/>
      <c r="K55" s="272"/>
    </row>
    <row r="56" spans="2:11" ht="12.75">
      <c r="B56" s="174" t="str">
        <f t="shared" si="2"/>
        <v>02</v>
      </c>
      <c r="C56" s="175" t="s">
        <v>77</v>
      </c>
      <c r="D56" s="74" t="s">
        <v>47</v>
      </c>
      <c r="E56" s="328">
        <f>+PLANTAS!C34+PLANTAS!C69</f>
        <v>0</v>
      </c>
      <c r="F56" s="5"/>
      <c r="G56" s="5"/>
      <c r="H56" s="5"/>
      <c r="I56" s="5"/>
      <c r="J56" s="11"/>
      <c r="K56" s="272"/>
    </row>
    <row r="57" spans="2:11" ht="15">
      <c r="B57" s="160" t="str">
        <f>+$B$46</f>
        <v>02</v>
      </c>
      <c r="C57" s="161" t="str">
        <f>+$C$23</f>
        <v>1.1.5.</v>
      </c>
      <c r="D57" s="158" t="str">
        <f>+$D$23</f>
        <v>OTROS GASTOS POR SERVICIOS PERSONALES</v>
      </c>
      <c r="E57" s="316">
        <f>SUM(E51:E56)</f>
        <v>0</v>
      </c>
      <c r="F57" s="285"/>
      <c r="G57" s="285"/>
      <c r="H57" s="285"/>
      <c r="I57" s="285"/>
      <c r="J57" s="285"/>
      <c r="K57" s="285"/>
    </row>
    <row r="58" spans="2:11" ht="15.75">
      <c r="B58" s="176" t="str">
        <f>+$B$46</f>
        <v>02</v>
      </c>
      <c r="C58" s="177" t="str">
        <f>+$C$24</f>
        <v>1.1.</v>
      </c>
      <c r="D58" s="73" t="str">
        <f>+$D$24</f>
        <v>SERV. PERSONALES ASOC. A LA NOMINA</v>
      </c>
      <c r="E58" s="308">
        <f>+E49+E50+E57</f>
        <v>0</v>
      </c>
      <c r="F58" s="276"/>
      <c r="G58" s="276"/>
      <c r="H58" s="276"/>
      <c r="I58" s="276"/>
      <c r="J58" s="276"/>
      <c r="K58" s="276"/>
    </row>
    <row r="59" spans="2:11" ht="12.75">
      <c r="B59" s="181"/>
      <c r="C59" s="182"/>
      <c r="D59" s="76"/>
      <c r="E59" s="329"/>
      <c r="F59" s="2"/>
      <c r="G59" s="2"/>
      <c r="H59" s="2"/>
      <c r="I59" s="2"/>
      <c r="J59" s="11"/>
      <c r="K59" s="272"/>
    </row>
    <row r="60" spans="2:11" ht="14.25">
      <c r="B60" s="160" t="str">
        <f aca="true" t="shared" si="3" ref="B60:B67">+$B$46</f>
        <v>02</v>
      </c>
      <c r="C60" s="161" t="str">
        <f>+$C$26</f>
        <v>1.3.1.1.</v>
      </c>
      <c r="D60" s="6" t="str">
        <f>+$D$26</f>
        <v>CAJA DE COMPENSACION FAMILIAR</v>
      </c>
      <c r="E60" s="318">
        <f>+PLANTAS!L72</f>
        <v>0</v>
      </c>
      <c r="F60" s="286"/>
      <c r="G60" s="286"/>
      <c r="H60" s="286"/>
      <c r="I60" s="286"/>
      <c r="J60" s="11"/>
      <c r="K60" s="272"/>
    </row>
    <row r="61" spans="2:11" ht="12.75">
      <c r="B61" s="176" t="str">
        <f t="shared" si="3"/>
        <v>02</v>
      </c>
      <c r="C61" s="177" t="str">
        <f>+$C$27</f>
        <v>1.3.1,</v>
      </c>
      <c r="D61" s="73" t="str">
        <f>+$D$27</f>
        <v>CONTR.. INHEREN. A LA NOM. SEC. PRIVADO</v>
      </c>
      <c r="E61" s="319">
        <f>+E60</f>
        <v>0</v>
      </c>
      <c r="F61" s="277"/>
      <c r="G61" s="277"/>
      <c r="H61" s="277"/>
      <c r="I61" s="277"/>
      <c r="J61" s="277"/>
      <c r="K61" s="277"/>
    </row>
    <row r="62" spans="2:11" ht="14.25">
      <c r="B62" s="160" t="str">
        <f t="shared" si="3"/>
        <v>02</v>
      </c>
      <c r="C62" s="161" t="str">
        <f>+$C$28</f>
        <v>1.3.2.1.</v>
      </c>
      <c r="D62" s="171" t="str">
        <f>+$D$28</f>
        <v>SERVICIO NAL DE APRENDIZAJE SENA</v>
      </c>
      <c r="E62" s="318">
        <f>+PLANTAS!M72</f>
        <v>0</v>
      </c>
      <c r="F62" s="286"/>
      <c r="G62" s="286"/>
      <c r="H62" s="286"/>
      <c r="I62" s="286"/>
      <c r="J62" s="11"/>
      <c r="K62" s="272"/>
    </row>
    <row r="63" spans="2:11" ht="14.25">
      <c r="B63" s="160" t="str">
        <f t="shared" si="3"/>
        <v>02</v>
      </c>
      <c r="C63" s="161" t="str">
        <f>+$C$29</f>
        <v>1.3.2.2.</v>
      </c>
      <c r="D63" s="171" t="str">
        <f>+$D$29</f>
        <v>INST. COL. DE BIENESTAR FAMILIAR ICBF</v>
      </c>
      <c r="E63" s="318">
        <f>+PLANTAS!N72</f>
        <v>0</v>
      </c>
      <c r="F63" s="286"/>
      <c r="G63" s="286"/>
      <c r="H63" s="286"/>
      <c r="I63" s="286"/>
      <c r="J63" s="11"/>
      <c r="K63" s="272"/>
    </row>
    <row r="64" spans="2:11" ht="14.25">
      <c r="B64" s="160" t="str">
        <f t="shared" si="3"/>
        <v>02</v>
      </c>
      <c r="C64" s="161" t="str">
        <f>+$C$30</f>
        <v>1.3.2.3.</v>
      </c>
      <c r="D64" s="171" t="str">
        <f>+$D$30</f>
        <v>ESC. INDUS. E INST. TECNICOS (Ley 21/82)</v>
      </c>
      <c r="E64" s="318">
        <f>+PLANTAS!O72</f>
        <v>0</v>
      </c>
      <c r="F64" s="286"/>
      <c r="G64" s="286"/>
      <c r="H64" s="286"/>
      <c r="I64" s="286"/>
      <c r="J64" s="11"/>
      <c r="K64" s="272"/>
    </row>
    <row r="65" spans="2:11" ht="14.25">
      <c r="B65" s="160" t="str">
        <f t="shared" si="3"/>
        <v>02</v>
      </c>
      <c r="C65" s="161" t="str">
        <f>+C31</f>
        <v>1.3.2.4.</v>
      </c>
      <c r="D65" s="171" t="str">
        <f>+$D$31</f>
        <v>ESC. SUPERIOR DE ADMIN. PUBLICA ESAP</v>
      </c>
      <c r="E65" s="318">
        <f>+PLANTAS!P72</f>
        <v>0</v>
      </c>
      <c r="F65" s="286"/>
      <c r="G65" s="286"/>
      <c r="H65" s="286"/>
      <c r="I65" s="286"/>
      <c r="J65" s="11"/>
      <c r="K65" s="272"/>
    </row>
    <row r="66" spans="2:11" ht="12.75">
      <c r="B66" s="176" t="str">
        <f t="shared" si="3"/>
        <v>02</v>
      </c>
      <c r="C66" s="177" t="str">
        <f>+$C$32</f>
        <v>1.3.2.</v>
      </c>
      <c r="D66" s="73" t="str">
        <f>+$D$32</f>
        <v>CONTR.. INHEREN. A LA NOM. SEC. PUBLICO</v>
      </c>
      <c r="E66" s="319">
        <f>SUM(E62:E65)</f>
        <v>0</v>
      </c>
      <c r="F66" s="277"/>
      <c r="G66" s="277"/>
      <c r="H66" s="277"/>
      <c r="I66" s="277"/>
      <c r="J66" s="277"/>
      <c r="K66" s="277"/>
    </row>
    <row r="67" spans="2:11" ht="12.75">
      <c r="B67" s="176" t="str">
        <f t="shared" si="3"/>
        <v>02</v>
      </c>
      <c r="C67" s="177" t="str">
        <f>+$C$38</f>
        <v>1.3.</v>
      </c>
      <c r="D67" s="172" t="str">
        <f>+$D$38</f>
        <v>TOTAL CONTRIBUCIONES INHERENTES A LA NOMINA</v>
      </c>
      <c r="E67" s="319">
        <f>+E61+E66</f>
        <v>0</v>
      </c>
      <c r="F67" s="277"/>
      <c r="G67" s="277"/>
      <c r="H67" s="277"/>
      <c r="I67" s="277"/>
      <c r="J67" s="277"/>
      <c r="K67" s="277"/>
    </row>
    <row r="68" spans="2:11" ht="13.5" thickBot="1">
      <c r="B68" s="185"/>
      <c r="C68" s="186"/>
      <c r="D68" s="75"/>
      <c r="E68" s="330"/>
      <c r="F68" s="277"/>
      <c r="G68" s="277"/>
      <c r="H68" s="277"/>
      <c r="I68" s="277"/>
      <c r="J68" s="11"/>
      <c r="K68" s="272"/>
    </row>
    <row r="69" spans="2:11" ht="16.5" thickBot="1">
      <c r="B69" s="166" t="str">
        <f>+$B$46</f>
        <v>02</v>
      </c>
      <c r="C69" s="167" t="str">
        <f>+$C$40</f>
        <v>1.</v>
      </c>
      <c r="D69" s="228" t="s">
        <v>321</v>
      </c>
      <c r="E69" s="321">
        <f>+E58+E67</f>
        <v>0</v>
      </c>
      <c r="F69" s="276"/>
      <c r="G69" s="276"/>
      <c r="H69" s="276"/>
      <c r="I69" s="276"/>
      <c r="J69" s="276"/>
      <c r="K69" s="276"/>
    </row>
    <row r="70" spans="2:11" ht="12.75">
      <c r="B70" s="194"/>
      <c r="C70" s="195"/>
      <c r="D70" s="196"/>
      <c r="E70" s="305"/>
      <c r="F70" s="2"/>
      <c r="G70" s="2"/>
      <c r="H70" s="2"/>
      <c r="I70" s="2"/>
      <c r="J70" s="11"/>
      <c r="K70" s="2"/>
    </row>
    <row r="71" spans="2:11" ht="15.75" thickBot="1">
      <c r="B71" s="160" t="str">
        <f>+$B$46</f>
        <v>02</v>
      </c>
      <c r="C71" s="169" t="str">
        <f>+$C$42</f>
        <v>2.1.3.</v>
      </c>
      <c r="D71" s="173" t="str">
        <f>+$D$42</f>
        <v>DOTACION LEY 70/88</v>
      </c>
      <c r="E71" s="316">
        <f>+PLANTAS!R72</f>
        <v>0</v>
      </c>
      <c r="F71" s="285"/>
      <c r="G71" s="285"/>
      <c r="H71" s="285"/>
      <c r="I71" s="285"/>
      <c r="J71" s="285"/>
      <c r="K71" s="272"/>
    </row>
    <row r="72" spans="2:11" ht="17.25" thickBot="1" thickTop="1">
      <c r="B72" s="229" t="s">
        <v>180</v>
      </c>
      <c r="C72" s="230"/>
      <c r="D72" s="231"/>
      <c r="E72" s="322">
        <f>+E69+E71</f>
        <v>0</v>
      </c>
      <c r="F72" s="281"/>
      <c r="G72" s="281"/>
      <c r="H72" s="281"/>
      <c r="I72" s="281"/>
      <c r="J72" s="281"/>
      <c r="K72" s="281"/>
    </row>
    <row r="73" spans="2:11" ht="13.5" thickTop="1">
      <c r="B73" s="174"/>
      <c r="C73" s="170"/>
      <c r="D73" s="2"/>
      <c r="E73" s="331"/>
      <c r="F73" s="2"/>
      <c r="G73" s="2"/>
      <c r="H73" s="2"/>
      <c r="I73" s="2"/>
      <c r="J73" s="11"/>
      <c r="K73" s="272"/>
    </row>
    <row r="74" spans="2:11" ht="15.75">
      <c r="B74" s="168" t="str">
        <f>+$B$46</f>
        <v>02</v>
      </c>
      <c r="C74" s="178" t="s">
        <v>48</v>
      </c>
      <c r="D74" s="10" t="s">
        <v>49</v>
      </c>
      <c r="E74" s="323"/>
      <c r="F74" s="2"/>
      <c r="G74" s="2"/>
      <c r="H74" s="2"/>
      <c r="I74" s="2"/>
      <c r="J74" s="11"/>
      <c r="K74" s="272"/>
    </row>
    <row r="75" spans="2:11" ht="15.75">
      <c r="B75" s="179" t="str">
        <f>+$B$46</f>
        <v>02</v>
      </c>
      <c r="C75" s="180" t="s">
        <v>50</v>
      </c>
      <c r="D75" s="15" t="s">
        <v>51</v>
      </c>
      <c r="E75" s="324">
        <f>+PLANTAS!S72</f>
        <v>0</v>
      </c>
      <c r="F75" s="150"/>
      <c r="G75" s="150"/>
      <c r="H75" s="150"/>
      <c r="I75" s="150"/>
      <c r="J75" s="11"/>
      <c r="K75" s="272"/>
    </row>
    <row r="76" spans="2:11" ht="15.75">
      <c r="B76" s="179" t="str">
        <f>+$B$46</f>
        <v>02</v>
      </c>
      <c r="C76" s="180" t="s">
        <v>52</v>
      </c>
      <c r="D76" s="15" t="s">
        <v>53</v>
      </c>
      <c r="E76" s="324">
        <f>+PLANTAS!T72</f>
        <v>0</v>
      </c>
      <c r="F76" s="150"/>
      <c r="G76" s="150"/>
      <c r="H76" s="150"/>
      <c r="I76" s="150"/>
      <c r="J76" s="11"/>
      <c r="K76" s="272"/>
    </row>
    <row r="77" spans="2:11" ht="13.5" thickBot="1">
      <c r="B77" s="16"/>
      <c r="C77" s="17"/>
      <c r="D77" s="13"/>
      <c r="E77" s="332"/>
      <c r="F77" s="2"/>
      <c r="G77" s="2"/>
      <c r="H77" s="2"/>
      <c r="I77" s="2"/>
      <c r="J77" s="11"/>
      <c r="K77" s="272"/>
    </row>
    <row r="78" spans="2:11" ht="17.25" thickBot="1" thickTop="1">
      <c r="B78" s="14" t="s">
        <v>181</v>
      </c>
      <c r="C78" s="18"/>
      <c r="D78" s="19"/>
      <c r="E78" s="322">
        <f>SUM(E75:E76)</f>
        <v>0</v>
      </c>
      <c r="F78" s="281"/>
      <c r="G78" s="281"/>
      <c r="H78" s="281"/>
      <c r="I78" s="281"/>
      <c r="J78" s="281"/>
      <c r="K78" s="281"/>
    </row>
    <row r="79" spans="2:11" ht="16.5" thickTop="1">
      <c r="B79" s="197"/>
      <c r="C79" s="20"/>
      <c r="D79" s="21"/>
      <c r="E79" s="333"/>
      <c r="F79" s="281"/>
      <c r="G79" s="281"/>
      <c r="H79" s="281"/>
      <c r="I79" s="281"/>
      <c r="J79" s="11"/>
      <c r="K79" s="272"/>
    </row>
    <row r="80" spans="2:11" ht="16.5" thickBot="1">
      <c r="B80" s="12" t="s">
        <v>406</v>
      </c>
      <c r="C80" s="198"/>
      <c r="D80" s="199"/>
      <c r="E80" s="326">
        <f>+E72+E78</f>
        <v>0</v>
      </c>
      <c r="F80" s="281"/>
      <c r="G80" s="281"/>
      <c r="H80" s="281"/>
      <c r="I80" s="281"/>
      <c r="J80" s="281"/>
      <c r="K80" s="281"/>
    </row>
    <row r="81" spans="2:11" ht="21.75" customHeight="1" thickBot="1">
      <c r="B81" s="3"/>
      <c r="D81" s="152"/>
      <c r="E81" s="48"/>
      <c r="F81" s="2"/>
      <c r="G81" s="2"/>
      <c r="H81" s="2"/>
      <c r="I81" s="2"/>
      <c r="J81" s="11"/>
      <c r="K81" s="272"/>
    </row>
    <row r="82" spans="2:11" ht="27.75" customHeight="1" thickBot="1">
      <c r="B82" s="214" t="s">
        <v>5</v>
      </c>
      <c r="C82" s="215">
        <v>1</v>
      </c>
      <c r="D82" s="216" t="s">
        <v>322</v>
      </c>
      <c r="E82" s="312"/>
      <c r="F82" s="2"/>
      <c r="G82" s="2"/>
      <c r="H82" s="2"/>
      <c r="I82" s="2"/>
      <c r="J82" s="11"/>
      <c r="K82" s="272"/>
    </row>
    <row r="83" spans="2:11" ht="12.75">
      <c r="B83" s="201" t="s">
        <v>5</v>
      </c>
      <c r="C83" s="175" t="str">
        <f>+$C$10</f>
        <v>1.1.1.1.</v>
      </c>
      <c r="D83" s="5" t="str">
        <f>+$D$10</f>
        <v>Sueldos</v>
      </c>
      <c r="E83" s="313">
        <f>+PLANTAS!D128</f>
        <v>0</v>
      </c>
      <c r="F83" s="51"/>
      <c r="G83" s="51"/>
      <c r="H83" s="51"/>
      <c r="I83" s="51"/>
      <c r="J83" s="11"/>
      <c r="K83" s="272"/>
    </row>
    <row r="84" spans="2:11" ht="12.75">
      <c r="B84" s="201" t="s">
        <v>5</v>
      </c>
      <c r="C84" s="175" t="str">
        <f>+$C$48</f>
        <v>1.1.1.2.</v>
      </c>
      <c r="D84" s="5" t="str">
        <f>+$D$48</f>
        <v>Sobresueldos</v>
      </c>
      <c r="E84" s="313">
        <f>+PLANTAS!E128</f>
        <v>0</v>
      </c>
      <c r="F84" s="51"/>
      <c r="G84" s="51"/>
      <c r="H84" s="51"/>
      <c r="I84" s="51"/>
      <c r="J84" s="11"/>
      <c r="K84" s="272"/>
    </row>
    <row r="85" spans="2:11" ht="15">
      <c r="B85" s="160" t="s">
        <v>5</v>
      </c>
      <c r="C85" s="161" t="str">
        <f>+$C$12</f>
        <v>1.1.1.</v>
      </c>
      <c r="D85" s="157" t="str">
        <f>+$D$12</f>
        <v>SUELDOS PERSONAL DE NOMINA</v>
      </c>
      <c r="E85" s="314">
        <f>+E84+E83</f>
        <v>0</v>
      </c>
      <c r="F85" s="283"/>
      <c r="G85" s="283"/>
      <c r="H85" s="283"/>
      <c r="I85" s="283"/>
      <c r="J85" s="283"/>
      <c r="K85" s="283"/>
    </row>
    <row r="86" spans="2:11" ht="15">
      <c r="B86" s="160" t="s">
        <v>5</v>
      </c>
      <c r="C86" s="161" t="str">
        <f>+$C$13</f>
        <v>1.1.2.</v>
      </c>
      <c r="D86" s="158" t="str">
        <f>+$D$13</f>
        <v>HORAS EXTRAS Y DIAS FESTIVOS</v>
      </c>
      <c r="E86" s="315"/>
      <c r="F86" s="284"/>
      <c r="G86" s="284"/>
      <c r="H86" s="284"/>
      <c r="I86" s="284"/>
      <c r="J86" s="283"/>
      <c r="K86" s="283"/>
    </row>
    <row r="87" spans="2:11" ht="12.75">
      <c r="B87" s="201" t="s">
        <v>5</v>
      </c>
      <c r="C87" s="175" t="str">
        <f>+$C$16</f>
        <v>1.1.5.1.</v>
      </c>
      <c r="D87" s="5" t="str">
        <f>+$D$16</f>
        <v>Subsidio o Prima de Alimentación</v>
      </c>
      <c r="E87" s="313">
        <f>+PLANTAS!F128</f>
        <v>0</v>
      </c>
      <c r="F87" s="51"/>
      <c r="G87" s="51"/>
      <c r="H87" s="51"/>
      <c r="I87" s="51"/>
      <c r="J87" s="11"/>
      <c r="K87" s="272"/>
    </row>
    <row r="88" spans="2:11" ht="12.75">
      <c r="B88" s="201" t="s">
        <v>5</v>
      </c>
      <c r="C88" s="175" t="str">
        <f>+$C$17</f>
        <v>1.1.5.2.</v>
      </c>
      <c r="D88" s="5" t="str">
        <f>+$D$17</f>
        <v>Auxilio de Transporte</v>
      </c>
      <c r="E88" s="313">
        <f>+PLANTAS!G128</f>
        <v>0</v>
      </c>
      <c r="F88" s="51"/>
      <c r="G88" s="51"/>
      <c r="H88" s="51"/>
      <c r="I88" s="51"/>
      <c r="J88" s="11"/>
      <c r="K88" s="272"/>
    </row>
    <row r="89" spans="2:11" ht="12.75">
      <c r="B89" s="201" t="s">
        <v>5</v>
      </c>
      <c r="C89" s="175" t="str">
        <f>+$C$20</f>
        <v>1.1.5.5.</v>
      </c>
      <c r="D89" s="5" t="str">
        <f>+$D$20</f>
        <v>Prima de Vacaciones</v>
      </c>
      <c r="E89" s="313">
        <f>+PLANTAS!H128</f>
        <v>0</v>
      </c>
      <c r="F89" s="51"/>
      <c r="G89" s="51"/>
      <c r="H89" s="51"/>
      <c r="I89" s="51"/>
      <c r="J89" s="11"/>
      <c r="K89" s="272"/>
    </row>
    <row r="90" spans="2:11" ht="12.75">
      <c r="B90" s="201" t="s">
        <v>5</v>
      </c>
      <c r="C90" s="175" t="str">
        <f>+$C$21</f>
        <v>1.1.5.6.</v>
      </c>
      <c r="D90" s="5" t="str">
        <f>+$D$21</f>
        <v>Prima de Navidad</v>
      </c>
      <c r="E90" s="313">
        <f>+PLANTAS!I128</f>
        <v>0</v>
      </c>
      <c r="F90" s="51"/>
      <c r="G90" s="51"/>
      <c r="H90" s="51"/>
      <c r="I90" s="51"/>
      <c r="J90" s="11"/>
      <c r="K90" s="272"/>
    </row>
    <row r="91" spans="2:11" ht="15">
      <c r="B91" s="160" t="s">
        <v>5</v>
      </c>
      <c r="C91" s="161" t="str">
        <f>+C23</f>
        <v>1.1.5.</v>
      </c>
      <c r="D91" s="158" t="str">
        <f>+D23</f>
        <v>OTROS GASTOS POR SERVICIOS PERSONALES</v>
      </c>
      <c r="E91" s="316">
        <f>SUM(E87:E90)</f>
        <v>0</v>
      </c>
      <c r="F91" s="285"/>
      <c r="G91" s="285"/>
      <c r="H91" s="285"/>
      <c r="I91" s="285"/>
      <c r="J91" s="285"/>
      <c r="K91" s="285"/>
    </row>
    <row r="92" spans="2:11" ht="15.75">
      <c r="B92" s="176" t="s">
        <v>5</v>
      </c>
      <c r="C92" s="177" t="str">
        <f>+$C$24</f>
        <v>1.1.</v>
      </c>
      <c r="D92" s="73" t="str">
        <f>+$D$24</f>
        <v>SERV. PERSONALES ASOC. A LA NOMINA</v>
      </c>
      <c r="E92" s="308">
        <f>+E85+E86+E91</f>
        <v>0</v>
      </c>
      <c r="F92" s="276"/>
      <c r="G92" s="276"/>
      <c r="H92" s="276"/>
      <c r="I92" s="276"/>
      <c r="J92" s="276"/>
      <c r="K92" s="276"/>
    </row>
    <row r="93" spans="2:11" ht="12.75">
      <c r="B93" s="202"/>
      <c r="C93" s="148"/>
      <c r="D93" s="203"/>
      <c r="E93" s="317"/>
      <c r="F93" s="2"/>
      <c r="G93" s="2"/>
      <c r="H93" s="2"/>
      <c r="I93" s="2"/>
      <c r="J93" s="11"/>
      <c r="K93" s="272"/>
    </row>
    <row r="94" spans="2:11" ht="14.25">
      <c r="B94" s="160" t="s">
        <v>5</v>
      </c>
      <c r="C94" s="161" t="str">
        <f>+$C$26</f>
        <v>1.3.1.1.</v>
      </c>
      <c r="D94" s="6" t="str">
        <f>+$D$26</f>
        <v>CAJA DE COMPENSACION FAMILIAR</v>
      </c>
      <c r="E94" s="318">
        <f>+PLANTAS!K128</f>
        <v>0</v>
      </c>
      <c r="F94" s="286"/>
      <c r="G94" s="286"/>
      <c r="H94" s="286"/>
      <c r="I94" s="286"/>
      <c r="J94" s="11"/>
      <c r="K94" s="272"/>
    </row>
    <row r="95" spans="2:11" ht="12.75">
      <c r="B95" s="176" t="s">
        <v>5</v>
      </c>
      <c r="C95" s="177" t="str">
        <f>+$C$27</f>
        <v>1.3.1,</v>
      </c>
      <c r="D95" s="73" t="str">
        <f>+$D$27</f>
        <v>CONTR.. INHEREN. A LA NOM. SEC. PRIVADO</v>
      </c>
      <c r="E95" s="319">
        <f>+E94</f>
        <v>0</v>
      </c>
      <c r="F95" s="277"/>
      <c r="G95" s="277"/>
      <c r="H95" s="277"/>
      <c r="I95" s="277"/>
      <c r="J95" s="277"/>
      <c r="K95" s="277"/>
    </row>
    <row r="96" spans="2:11" ht="14.25">
      <c r="B96" s="160" t="s">
        <v>5</v>
      </c>
      <c r="C96" s="161" t="str">
        <f>+$C$28</f>
        <v>1.3.2.1.</v>
      </c>
      <c r="D96" s="171" t="str">
        <f>+$D$28</f>
        <v>SERVICIO NAL DE APRENDIZAJE SENA</v>
      </c>
      <c r="E96" s="318">
        <f>+PLANTAS!L128</f>
        <v>0</v>
      </c>
      <c r="F96" s="286"/>
      <c r="G96" s="286"/>
      <c r="H96" s="286"/>
      <c r="I96" s="286"/>
      <c r="J96" s="11"/>
      <c r="K96" s="272"/>
    </row>
    <row r="97" spans="2:11" ht="14.25">
      <c r="B97" s="160" t="s">
        <v>5</v>
      </c>
      <c r="C97" s="161" t="str">
        <f>+$C$29</f>
        <v>1.3.2.2.</v>
      </c>
      <c r="D97" s="171" t="str">
        <f>+$D$29</f>
        <v>INST. COL. DE BIENESTAR FAMILIAR ICBF</v>
      </c>
      <c r="E97" s="318">
        <f>+PLANTAS!M128</f>
        <v>0</v>
      </c>
      <c r="F97" s="286"/>
      <c r="G97" s="286"/>
      <c r="H97" s="286"/>
      <c r="I97" s="286"/>
      <c r="J97" s="11"/>
      <c r="K97" s="272"/>
    </row>
    <row r="98" spans="2:11" ht="14.25">
      <c r="B98" s="160" t="s">
        <v>5</v>
      </c>
      <c r="C98" s="161" t="str">
        <f>+$C$30</f>
        <v>1.3.2.3.</v>
      </c>
      <c r="D98" s="171" t="str">
        <f>+$D$30</f>
        <v>ESC. INDUS. E INST. TECNICOS (Ley 21/82)</v>
      </c>
      <c r="E98" s="318">
        <f>+PLANTAS!N128</f>
        <v>0</v>
      </c>
      <c r="F98" s="286"/>
      <c r="G98" s="286"/>
      <c r="H98" s="286"/>
      <c r="I98" s="286"/>
      <c r="J98" s="11"/>
      <c r="K98" s="272"/>
    </row>
    <row r="99" spans="2:11" ht="14.25">
      <c r="B99" s="160" t="s">
        <v>5</v>
      </c>
      <c r="C99" s="161" t="str">
        <f>+C31</f>
        <v>1.3.2.4.</v>
      </c>
      <c r="D99" s="171" t="str">
        <f>+$D$31</f>
        <v>ESC. SUPERIOR DE ADMIN. PUBLICA ESAP</v>
      </c>
      <c r="E99" s="318">
        <f>+PLANTAS!O128</f>
        <v>0</v>
      </c>
      <c r="F99" s="286"/>
      <c r="G99" s="286"/>
      <c r="H99" s="286"/>
      <c r="I99" s="286"/>
      <c r="J99" s="11"/>
      <c r="K99" s="272"/>
    </row>
    <row r="100" spans="2:11" ht="12.75">
      <c r="B100" s="176" t="s">
        <v>5</v>
      </c>
      <c r="C100" s="177" t="str">
        <f>+$C$32</f>
        <v>1.3.2.</v>
      </c>
      <c r="D100" s="73" t="str">
        <f>+$D$32</f>
        <v>CONTR.. INHEREN. A LA NOM. SEC. PUBLICO</v>
      </c>
      <c r="E100" s="319">
        <f>SUM(E96:E99)</f>
        <v>0</v>
      </c>
      <c r="F100" s="277"/>
      <c r="G100" s="277"/>
      <c r="H100" s="277"/>
      <c r="I100" s="277"/>
      <c r="J100" s="277"/>
      <c r="K100" s="277"/>
    </row>
    <row r="101" spans="2:11" ht="12.75">
      <c r="B101" s="176" t="s">
        <v>5</v>
      </c>
      <c r="C101" s="177" t="s">
        <v>41</v>
      </c>
      <c r="D101" s="172" t="s">
        <v>42</v>
      </c>
      <c r="E101" s="319">
        <f>+E95+E100</f>
        <v>0</v>
      </c>
      <c r="F101" s="277"/>
      <c r="G101" s="277"/>
      <c r="H101" s="277"/>
      <c r="I101" s="277"/>
      <c r="J101" s="277"/>
      <c r="K101" s="277"/>
    </row>
    <row r="102" spans="2:11" ht="13.5" thickBot="1">
      <c r="B102" s="174"/>
      <c r="C102" s="170"/>
      <c r="D102" s="2"/>
      <c r="E102" s="320"/>
      <c r="F102" s="2"/>
      <c r="G102" s="2"/>
      <c r="H102" s="2"/>
      <c r="I102" s="2"/>
      <c r="J102" s="11"/>
      <c r="K102" s="272"/>
    </row>
    <row r="103" spans="2:11" ht="16.5" thickBot="1">
      <c r="B103" s="166" t="s">
        <v>5</v>
      </c>
      <c r="C103" s="167" t="str">
        <f>+$C$40</f>
        <v>1.</v>
      </c>
      <c r="D103" s="228" t="s">
        <v>322</v>
      </c>
      <c r="E103" s="321">
        <f>+E92+E101</f>
        <v>0</v>
      </c>
      <c r="F103" s="276"/>
      <c r="G103" s="276"/>
      <c r="H103" s="276"/>
      <c r="I103" s="276"/>
      <c r="J103" s="276"/>
      <c r="K103" s="276"/>
    </row>
    <row r="104" spans="2:11" ht="12.75">
      <c r="B104" s="174"/>
      <c r="C104" s="170"/>
      <c r="D104" s="2"/>
      <c r="E104" s="320"/>
      <c r="F104" s="2"/>
      <c r="G104" s="2"/>
      <c r="H104" s="2"/>
      <c r="I104" s="2"/>
      <c r="J104" s="11"/>
      <c r="K104" s="272"/>
    </row>
    <row r="105" spans="2:11" ht="15.75" thickBot="1">
      <c r="B105" s="160" t="s">
        <v>5</v>
      </c>
      <c r="C105" s="169" t="str">
        <f>+$C$42</f>
        <v>2.1.3.</v>
      </c>
      <c r="D105" s="173" t="str">
        <f>+$D$42</f>
        <v>DOTACION LEY 70/88</v>
      </c>
      <c r="E105" s="316">
        <f>+PLANTAS!Q128</f>
        <v>0</v>
      </c>
      <c r="F105" s="285"/>
      <c r="G105" s="285"/>
      <c r="H105" s="285"/>
      <c r="I105" s="285"/>
      <c r="J105" s="285"/>
      <c r="K105" s="272"/>
    </row>
    <row r="106" spans="2:11" ht="17.25" thickBot="1" thickTop="1">
      <c r="B106" s="229" t="s">
        <v>180</v>
      </c>
      <c r="C106" s="230"/>
      <c r="D106" s="231"/>
      <c r="E106" s="322">
        <f>+E103+E105</f>
        <v>0</v>
      </c>
      <c r="F106" s="281"/>
      <c r="G106" s="281"/>
      <c r="H106" s="281"/>
      <c r="I106" s="281"/>
      <c r="J106" s="281"/>
      <c r="K106" s="281"/>
    </row>
    <row r="107" spans="2:11" ht="13.5" thickTop="1">
      <c r="B107" s="174"/>
      <c r="C107" s="170"/>
      <c r="D107" s="2"/>
      <c r="E107" s="320"/>
      <c r="F107" s="2"/>
      <c r="G107" s="2"/>
      <c r="H107" s="2"/>
      <c r="I107" s="2"/>
      <c r="J107" s="11"/>
      <c r="K107" s="272"/>
    </row>
    <row r="108" spans="2:11" ht="15.75">
      <c r="B108" s="168" t="s">
        <v>5</v>
      </c>
      <c r="C108" s="178" t="s">
        <v>48</v>
      </c>
      <c r="D108" s="10" t="s">
        <v>49</v>
      </c>
      <c r="E108" s="323"/>
      <c r="F108" s="2"/>
      <c r="G108" s="2"/>
      <c r="H108" s="2"/>
      <c r="I108" s="2"/>
      <c r="J108" s="11"/>
      <c r="K108" s="272"/>
    </row>
    <row r="109" spans="2:11" ht="15.75">
      <c r="B109" s="179" t="s">
        <v>5</v>
      </c>
      <c r="C109" s="180" t="str">
        <f>+$C$75</f>
        <v>4.1.</v>
      </c>
      <c r="D109" s="15" t="str">
        <f>+$D$75</f>
        <v>CESANTIAS </v>
      </c>
      <c r="E109" s="324">
        <f>+PLANTAS!R128</f>
        <v>0</v>
      </c>
      <c r="F109" s="150"/>
      <c r="G109" s="150"/>
      <c r="H109" s="150"/>
      <c r="I109" s="150"/>
      <c r="J109" s="11"/>
      <c r="K109" s="272"/>
    </row>
    <row r="110" spans="2:11" ht="15.75">
      <c r="B110" s="179" t="s">
        <v>5</v>
      </c>
      <c r="C110" s="180" t="str">
        <f>+C76</f>
        <v>4.2.</v>
      </c>
      <c r="D110" s="15" t="str">
        <f>+$D$76</f>
        <v>PREVISION SOCIAL </v>
      </c>
      <c r="E110" s="324">
        <f>+PLANTAS!S128</f>
        <v>0</v>
      </c>
      <c r="F110" s="150"/>
      <c r="G110" s="150"/>
      <c r="H110" s="150"/>
      <c r="I110" s="150"/>
      <c r="J110" s="11"/>
      <c r="K110" s="272"/>
    </row>
    <row r="111" spans="2:11" ht="13.5" thickBot="1">
      <c r="B111" s="200"/>
      <c r="C111" s="22"/>
      <c r="D111" s="22"/>
      <c r="E111" s="325"/>
      <c r="F111" s="2"/>
      <c r="G111" s="2"/>
      <c r="H111" s="2"/>
      <c r="I111" s="2"/>
      <c r="J111" s="11"/>
      <c r="K111" s="272"/>
    </row>
    <row r="112" spans="2:11" ht="17.25" thickBot="1" thickTop="1">
      <c r="B112" s="14" t="str">
        <f>+$B$78</f>
        <v>SUBTOTAL   APORTES PATRONALES DOCENTES</v>
      </c>
      <c r="C112" s="204"/>
      <c r="D112" s="205"/>
      <c r="E112" s="322">
        <f>SUM(E109:E110)</f>
        <v>0</v>
      </c>
      <c r="F112" s="281"/>
      <c r="G112" s="281"/>
      <c r="H112" s="281"/>
      <c r="I112" s="281"/>
      <c r="J112" s="281"/>
      <c r="K112" s="281"/>
    </row>
    <row r="113" spans="2:11" ht="17.25" thickBot="1" thickTop="1">
      <c r="B113" s="12" t="s">
        <v>407</v>
      </c>
      <c r="C113" s="198"/>
      <c r="D113" s="199"/>
      <c r="E113" s="326">
        <f>+E112+E106</f>
        <v>0</v>
      </c>
      <c r="F113" s="281"/>
      <c r="G113" s="281"/>
      <c r="H113" s="281"/>
      <c r="I113" s="281"/>
      <c r="J113" s="281"/>
      <c r="K113" s="281"/>
    </row>
    <row r="114" spans="2:11" ht="13.5" thickBot="1">
      <c r="B114" s="143"/>
      <c r="C114" s="95"/>
      <c r="D114" s="95"/>
      <c r="E114" s="193"/>
      <c r="F114" s="2"/>
      <c r="G114" s="2"/>
      <c r="H114" s="2"/>
      <c r="I114" s="2"/>
      <c r="J114" s="11"/>
      <c r="K114" s="272"/>
    </row>
    <row r="115" spans="2:11" s="113" customFormat="1" ht="41.25" customHeight="1" thickBot="1">
      <c r="B115" s="774" t="s">
        <v>404</v>
      </c>
      <c r="C115" s="775"/>
      <c r="D115" s="776"/>
      <c r="E115" s="748">
        <f>E44+E80+E113</f>
        <v>0</v>
      </c>
      <c r="F115" s="287"/>
      <c r="G115" s="287"/>
      <c r="H115" s="287"/>
      <c r="I115" s="287"/>
      <c r="J115" s="287"/>
      <c r="K115" s="287"/>
    </row>
    <row r="116" spans="2:11" ht="13.5" thickBot="1">
      <c r="B116" s="143"/>
      <c r="C116" s="95"/>
      <c r="D116" s="152"/>
      <c r="E116" s="740"/>
      <c r="F116" s="2"/>
      <c r="G116" s="2"/>
      <c r="H116" s="2"/>
      <c r="I116" s="2"/>
      <c r="J116" s="11"/>
      <c r="K116" s="272"/>
    </row>
    <row r="117" spans="2:11" ht="27" thickBot="1">
      <c r="B117" s="774" t="s">
        <v>412</v>
      </c>
      <c r="C117" s="775"/>
      <c r="D117" s="776"/>
      <c r="E117" s="748">
        <f>+PLANTAS!AD222</f>
        <v>0</v>
      </c>
      <c r="F117" s="2"/>
      <c r="G117" s="2"/>
      <c r="H117" s="2"/>
      <c r="I117" s="2"/>
      <c r="J117" s="11"/>
      <c r="K117" s="272"/>
    </row>
    <row r="118" spans="2:11" ht="12.75">
      <c r="B118" s="3"/>
      <c r="D118" s="2"/>
      <c r="E118" s="48"/>
      <c r="F118" s="2"/>
      <c r="G118" s="2"/>
      <c r="H118" s="2"/>
      <c r="I118" s="2"/>
      <c r="J118" s="11"/>
      <c r="K118" s="272"/>
    </row>
    <row r="119" spans="2:11" ht="12.75">
      <c r="B119" s="3"/>
      <c r="D119" s="2"/>
      <c r="E119" s="48"/>
      <c r="F119" s="2"/>
      <c r="G119" s="2"/>
      <c r="H119" s="2"/>
      <c r="I119" s="2"/>
      <c r="J119" s="11"/>
      <c r="K119" s="272"/>
    </row>
    <row r="120" spans="2:11" ht="18">
      <c r="B120" s="3"/>
      <c r="D120" s="293" t="s">
        <v>403</v>
      </c>
      <c r="E120" s="48"/>
      <c r="F120" s="2"/>
      <c r="G120" s="2"/>
      <c r="H120" s="2"/>
      <c r="I120" s="2"/>
      <c r="J120" s="11"/>
      <c r="K120" s="272"/>
    </row>
    <row r="121" spans="2:11" ht="13.5" thickBot="1">
      <c r="B121" s="3"/>
      <c r="D121" s="13"/>
      <c r="E121" s="733"/>
      <c r="F121" s="2"/>
      <c r="G121" s="2"/>
      <c r="H121" s="2"/>
      <c r="I121" s="2"/>
      <c r="J121" s="11"/>
      <c r="K121" s="272"/>
    </row>
    <row r="122" spans="2:24" ht="15">
      <c r="B122" s="3"/>
      <c r="C122" s="749" t="str">
        <f>+$C$10</f>
        <v>1.1.1.1.</v>
      </c>
      <c r="D122" s="750" t="str">
        <f>+$D$10</f>
        <v>Sueldos</v>
      </c>
      <c r="E122" s="751">
        <f>+E10+E47+E83</f>
        <v>0</v>
      </c>
      <c r="F122" s="288"/>
      <c r="G122" s="288"/>
      <c r="H122" s="288"/>
      <c r="I122" s="288"/>
      <c r="J122" s="288"/>
      <c r="K122" s="288"/>
      <c r="L122" s="82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2:11" ht="15">
      <c r="B123" s="3"/>
      <c r="C123" s="752" t="str">
        <f>+C48</f>
        <v>1.1.1.2.</v>
      </c>
      <c r="D123" s="753" t="str">
        <f>+$D$48</f>
        <v>Sobresueldos</v>
      </c>
      <c r="E123" s="754">
        <f>+E48+E84</f>
        <v>0</v>
      </c>
      <c r="F123" s="288"/>
      <c r="G123" s="288"/>
      <c r="H123" s="288"/>
      <c r="I123" s="288"/>
      <c r="J123" s="288"/>
      <c r="K123" s="288"/>
    </row>
    <row r="124" spans="2:11" ht="15">
      <c r="B124" s="3"/>
      <c r="C124" s="752" t="str">
        <f>+C11</f>
        <v>1.1.1.3.</v>
      </c>
      <c r="D124" s="753" t="str">
        <f>+$D$11</f>
        <v>Incremento por Antigüedad</v>
      </c>
      <c r="E124" s="754">
        <f>+E11</f>
        <v>0</v>
      </c>
      <c r="F124" s="288"/>
      <c r="G124" s="288"/>
      <c r="H124" s="288"/>
      <c r="I124" s="288"/>
      <c r="J124" s="11"/>
      <c r="K124" s="272"/>
    </row>
    <row r="125" spans="2:11" ht="15.75">
      <c r="B125" s="3"/>
      <c r="C125" s="755" t="str">
        <f>+$C$12</f>
        <v>1.1.1.</v>
      </c>
      <c r="D125" s="147" t="str">
        <f>+$D$12</f>
        <v>SUELDOS PERSONAL DE NOMINA</v>
      </c>
      <c r="E125" s="306">
        <f>SUM(E122:E124)</f>
        <v>0</v>
      </c>
      <c r="F125" s="289"/>
      <c r="G125" s="289"/>
      <c r="H125" s="289"/>
      <c r="I125" s="289"/>
      <c r="J125" s="289"/>
      <c r="K125" s="289"/>
    </row>
    <row r="126" spans="2:11" ht="15.75">
      <c r="B126" s="3"/>
      <c r="C126" s="755" t="str">
        <f>+$C$13</f>
        <v>1.1.2.</v>
      </c>
      <c r="D126" s="206" t="str">
        <f>+$D$13</f>
        <v>HORAS EXTRAS Y DIAS FESTIVOS</v>
      </c>
      <c r="E126" s="306"/>
      <c r="F126" s="289"/>
      <c r="G126" s="289"/>
      <c r="H126" s="289"/>
      <c r="I126" s="289"/>
      <c r="J126" s="289"/>
      <c r="K126" s="289"/>
    </row>
    <row r="127" spans="2:12" ht="15.75">
      <c r="B127" s="3"/>
      <c r="C127" s="755" t="str">
        <f>+$C$14</f>
        <v>1.1.3.</v>
      </c>
      <c r="D127" s="206" t="str">
        <f>+$D$14</f>
        <v>INDEMNIZACION POR VACACIONES</v>
      </c>
      <c r="E127" s="306"/>
      <c r="F127" s="289"/>
      <c r="G127" s="289"/>
      <c r="H127" s="289"/>
      <c r="I127" s="289"/>
      <c r="J127" s="11"/>
      <c r="K127" s="289"/>
      <c r="L127" s="150">
        <f>+J127/5*12</f>
        <v>0</v>
      </c>
    </row>
    <row r="128" spans="2:11" ht="15.75">
      <c r="B128" s="3"/>
      <c r="C128" s="755" t="str">
        <f>+$C$15</f>
        <v>1.1.4.</v>
      </c>
      <c r="D128" s="206" t="str">
        <f>+$D$15</f>
        <v>PRIMA TECNICA</v>
      </c>
      <c r="E128" s="306">
        <f>+E15</f>
        <v>0</v>
      </c>
      <c r="F128" s="289"/>
      <c r="G128" s="289"/>
      <c r="H128" s="289"/>
      <c r="I128" s="289"/>
      <c r="J128" s="11"/>
      <c r="K128" s="289"/>
    </row>
    <row r="129" spans="2:11" ht="15">
      <c r="B129" s="3"/>
      <c r="C129" s="752" t="str">
        <f>+$C$16</f>
        <v>1.1.5.1.</v>
      </c>
      <c r="D129" s="753" t="str">
        <f>+$D$16</f>
        <v>Subsidio o Prima de Alimentación</v>
      </c>
      <c r="E129" s="754">
        <f>+E16+E51+E87</f>
        <v>0</v>
      </c>
      <c r="F129" s="288"/>
      <c r="G129" s="288"/>
      <c r="H129" s="288"/>
      <c r="I129" s="288"/>
      <c r="J129" s="288"/>
      <c r="K129" s="288"/>
    </row>
    <row r="130" spans="2:11" ht="15">
      <c r="B130" s="3"/>
      <c r="C130" s="752" t="str">
        <f>+$C$17</f>
        <v>1.1.5.2.</v>
      </c>
      <c r="D130" s="753" t="str">
        <f>+$D$17</f>
        <v>Auxilio de Transporte</v>
      </c>
      <c r="E130" s="754">
        <f>+E17+E52+E88</f>
        <v>0</v>
      </c>
      <c r="F130" s="288"/>
      <c r="G130" s="288"/>
      <c r="H130" s="288"/>
      <c r="I130" s="288"/>
      <c r="J130" s="288"/>
      <c r="K130" s="288"/>
    </row>
    <row r="131" spans="2:11" ht="15">
      <c r="B131" s="3"/>
      <c r="C131" s="752" t="str">
        <f>+$C$18</f>
        <v>1.1.5.3.</v>
      </c>
      <c r="D131" s="753" t="str">
        <f>+$D$18</f>
        <v>Bonificación por Servicios Prestados</v>
      </c>
      <c r="E131" s="754">
        <f>+E18</f>
        <v>0</v>
      </c>
      <c r="F131" s="288"/>
      <c r="G131" s="288"/>
      <c r="H131" s="288"/>
      <c r="I131" s="288"/>
      <c r="J131" s="11"/>
      <c r="K131" s="288"/>
    </row>
    <row r="132" spans="2:11" ht="15">
      <c r="B132" s="3"/>
      <c r="C132" s="752" t="str">
        <f>+$C$19</f>
        <v>1.1.5.4.</v>
      </c>
      <c r="D132" s="753" t="str">
        <f>+$D$19</f>
        <v>Prima de Servicio</v>
      </c>
      <c r="E132" s="754">
        <f>+E19</f>
        <v>0</v>
      </c>
      <c r="F132" s="288"/>
      <c r="G132" s="288"/>
      <c r="H132" s="288"/>
      <c r="I132" s="288"/>
      <c r="J132" s="11"/>
      <c r="K132" s="288"/>
    </row>
    <row r="133" spans="2:11" ht="15">
      <c r="B133" s="3"/>
      <c r="C133" s="752" t="str">
        <f>+$C$20</f>
        <v>1.1.5.5.</v>
      </c>
      <c r="D133" s="753" t="str">
        <f>+$D$20</f>
        <v>Prima de Vacaciones</v>
      </c>
      <c r="E133" s="754">
        <f>+E20+E53+E89</f>
        <v>0</v>
      </c>
      <c r="F133" s="288"/>
      <c r="G133" s="288"/>
      <c r="H133" s="288"/>
      <c r="I133" s="288"/>
      <c r="J133" s="288"/>
      <c r="K133" s="288"/>
    </row>
    <row r="134" spans="2:11" ht="15">
      <c r="B134" s="3"/>
      <c r="C134" s="752" t="str">
        <f>+$C$21</f>
        <v>1.1.5.6.</v>
      </c>
      <c r="D134" s="753" t="str">
        <f>+$D$21</f>
        <v>Prima de Navidad</v>
      </c>
      <c r="E134" s="754">
        <f>+E21+E54+E90</f>
        <v>0</v>
      </c>
      <c r="F134" s="288"/>
      <c r="G134" s="288"/>
      <c r="H134" s="288"/>
      <c r="I134" s="288"/>
      <c r="J134" s="288"/>
      <c r="K134" s="288"/>
    </row>
    <row r="135" spans="2:11" ht="15">
      <c r="B135" s="3"/>
      <c r="C135" s="752" t="str">
        <f>+$C$55</f>
        <v>1.1.5.7.</v>
      </c>
      <c r="D135" s="753" t="str">
        <f>+$D$55</f>
        <v>Primas Extraordinarias</v>
      </c>
      <c r="E135" s="754">
        <f>+E55</f>
        <v>0</v>
      </c>
      <c r="F135" s="288"/>
      <c r="G135" s="288"/>
      <c r="H135" s="288"/>
      <c r="I135" s="288"/>
      <c r="J135" s="11"/>
      <c r="K135" s="288"/>
    </row>
    <row r="136" spans="2:11" ht="15">
      <c r="B136" s="3"/>
      <c r="C136" s="752" t="str">
        <f>+$C$22</f>
        <v>1.1.5.8.</v>
      </c>
      <c r="D136" s="753" t="str">
        <f>+$D$22</f>
        <v>Bonificación Especial de Recreación</v>
      </c>
      <c r="E136" s="754">
        <f>+E22</f>
        <v>0</v>
      </c>
      <c r="F136" s="288"/>
      <c r="G136" s="288"/>
      <c r="H136" s="288"/>
      <c r="I136" s="288"/>
      <c r="J136" s="11"/>
      <c r="K136" s="288"/>
    </row>
    <row r="137" spans="2:11" ht="15">
      <c r="B137" s="3"/>
      <c r="C137" s="752" t="str">
        <f>+$C$56</f>
        <v>1.1.5.9.</v>
      </c>
      <c r="D137" s="753" t="str">
        <f>+$D$56</f>
        <v>Auxilio de Movilización</v>
      </c>
      <c r="E137" s="754">
        <f>+E56</f>
        <v>0</v>
      </c>
      <c r="F137" s="288"/>
      <c r="G137" s="288"/>
      <c r="H137" s="288"/>
      <c r="I137" s="288"/>
      <c r="J137" s="11"/>
      <c r="K137" s="288"/>
    </row>
    <row r="138" spans="2:11" ht="15.75">
      <c r="B138" s="3"/>
      <c r="C138" s="755" t="str">
        <f>+$C$23</f>
        <v>1.1.5.</v>
      </c>
      <c r="D138" s="206" t="str">
        <f>+$D$23</f>
        <v>OTROS GASTOS POR SERVICIOS PERSONALES</v>
      </c>
      <c r="E138" s="306">
        <f>SUM(E129:E137)</f>
        <v>0</v>
      </c>
      <c r="F138" s="289"/>
      <c r="G138" s="289"/>
      <c r="H138" s="289"/>
      <c r="I138" s="289"/>
      <c r="J138" s="289"/>
      <c r="K138" s="289"/>
    </row>
    <row r="139" spans="2:11" ht="15.75">
      <c r="B139" s="3"/>
      <c r="C139" s="207" t="str">
        <f>+$C$24</f>
        <v>1.1.</v>
      </c>
      <c r="D139" s="71" t="str">
        <f>+$D$24</f>
        <v>SERV. PERSONALES ASOC. A LA NOMINA</v>
      </c>
      <c r="E139" s="307">
        <f>+E138+E128+SUM(E126:E127)</f>
        <v>0</v>
      </c>
      <c r="F139" s="281"/>
      <c r="G139" s="281"/>
      <c r="H139" s="281"/>
      <c r="I139" s="281"/>
      <c r="J139" s="281"/>
      <c r="K139" s="281"/>
    </row>
    <row r="140" spans="2:11" ht="15">
      <c r="B140" s="3"/>
      <c r="C140" s="756"/>
      <c r="D140" s="757"/>
      <c r="E140" s="758"/>
      <c r="F140" s="155"/>
      <c r="G140" s="155"/>
      <c r="H140" s="155"/>
      <c r="I140" s="155"/>
      <c r="J140" s="11"/>
      <c r="K140" s="272"/>
    </row>
    <row r="141" spans="2:11" ht="15.75">
      <c r="B141" s="3"/>
      <c r="C141" s="755" t="s">
        <v>66</v>
      </c>
      <c r="D141" s="206" t="s">
        <v>28</v>
      </c>
      <c r="E141" s="306">
        <f>+E26+E60+E94</f>
        <v>0</v>
      </c>
      <c r="F141" s="289"/>
      <c r="G141" s="289"/>
      <c r="H141" s="289"/>
      <c r="I141" s="289"/>
      <c r="J141" s="11"/>
      <c r="K141" s="289"/>
    </row>
    <row r="142" spans="2:12" ht="15.75">
      <c r="B142" s="3"/>
      <c r="C142" s="759" t="s">
        <v>33</v>
      </c>
      <c r="D142" s="208" t="s">
        <v>34</v>
      </c>
      <c r="E142" s="307">
        <f>+E141</f>
        <v>0</v>
      </c>
      <c r="F142" s="281"/>
      <c r="G142" s="281"/>
      <c r="H142" s="281"/>
      <c r="I142" s="281"/>
      <c r="J142" s="281"/>
      <c r="K142" s="281"/>
      <c r="L142" s="144"/>
    </row>
    <row r="143" spans="2:11" ht="15.75">
      <c r="B143" s="3"/>
      <c r="C143" s="755" t="s">
        <v>67</v>
      </c>
      <c r="D143" s="206" t="s">
        <v>36</v>
      </c>
      <c r="E143" s="306">
        <f>+E28+E62+E96</f>
        <v>0</v>
      </c>
      <c r="F143" s="289"/>
      <c r="G143" s="289"/>
      <c r="H143" s="289"/>
      <c r="I143" s="289"/>
      <c r="J143" s="11"/>
      <c r="K143" s="289"/>
    </row>
    <row r="144" spans="2:11" ht="15.75">
      <c r="B144" s="3"/>
      <c r="C144" s="755" t="s">
        <v>68</v>
      </c>
      <c r="D144" s="206" t="s">
        <v>37</v>
      </c>
      <c r="E144" s="306">
        <f>+E29+E63+E97</f>
        <v>0</v>
      </c>
      <c r="F144" s="289"/>
      <c r="G144" s="289"/>
      <c r="H144" s="289"/>
      <c r="I144" s="289"/>
      <c r="J144" s="11"/>
      <c r="K144" s="289"/>
    </row>
    <row r="145" spans="2:12" ht="15.75">
      <c r="B145" s="3"/>
      <c r="C145" s="209" t="s">
        <v>69</v>
      </c>
      <c r="D145" s="147" t="s">
        <v>38</v>
      </c>
      <c r="E145" s="306">
        <f>+E30+E64+E98</f>
        <v>0</v>
      </c>
      <c r="F145" s="289"/>
      <c r="G145" s="289"/>
      <c r="H145" s="289"/>
      <c r="I145" s="289"/>
      <c r="J145" s="11"/>
      <c r="K145" s="289"/>
      <c r="L145" s="145"/>
    </row>
    <row r="146" spans="2:11" ht="15">
      <c r="B146" s="3"/>
      <c r="C146" s="760" t="s">
        <v>70</v>
      </c>
      <c r="D146" s="757" t="s">
        <v>39</v>
      </c>
      <c r="E146" s="754">
        <f>+E31+E65+E99</f>
        <v>0</v>
      </c>
      <c r="F146" s="288"/>
      <c r="G146" s="288"/>
      <c r="H146" s="288"/>
      <c r="I146" s="288"/>
      <c r="J146" s="11"/>
      <c r="K146" s="288"/>
    </row>
    <row r="147" spans="2:12" ht="15.75">
      <c r="B147" s="146"/>
      <c r="C147" s="761" t="s">
        <v>35</v>
      </c>
      <c r="D147" s="208" t="s">
        <v>40</v>
      </c>
      <c r="E147" s="307">
        <f>SUM(E143:E146)</f>
        <v>0</v>
      </c>
      <c r="F147" s="281"/>
      <c r="G147" s="281"/>
      <c r="H147" s="281"/>
      <c r="I147" s="281"/>
      <c r="J147" s="281"/>
      <c r="K147" s="281"/>
      <c r="L147" s="144"/>
    </row>
    <row r="148" spans="2:11" s="25" customFormat="1" ht="15.75">
      <c r="B148" s="24"/>
      <c r="C148" s="207" t="s">
        <v>41</v>
      </c>
      <c r="D148" s="71" t="s">
        <v>42</v>
      </c>
      <c r="E148" s="307">
        <f>+E142+E147</f>
        <v>0</v>
      </c>
      <c r="F148" s="290"/>
      <c r="G148" s="290"/>
      <c r="H148" s="290"/>
      <c r="I148" s="290"/>
      <c r="J148" s="290"/>
      <c r="K148" s="290"/>
    </row>
    <row r="149" spans="2:11" s="25" customFormat="1" ht="16.5" thickBot="1">
      <c r="B149" s="24"/>
      <c r="C149" s="23"/>
      <c r="D149" s="71"/>
      <c r="E149" s="307"/>
      <c r="F149" s="290"/>
      <c r="G149" s="290"/>
      <c r="H149" s="290"/>
      <c r="I149" s="290"/>
      <c r="J149" s="11"/>
      <c r="K149" s="272"/>
    </row>
    <row r="150" spans="2:11" s="25" customFormat="1" ht="16.5" thickBot="1">
      <c r="B150" s="24"/>
      <c r="C150" s="762" t="s">
        <v>43</v>
      </c>
      <c r="D150" s="763" t="s">
        <v>323</v>
      </c>
      <c r="E150" s="307">
        <f>+E40+E69+E103</f>
        <v>0</v>
      </c>
      <c r="F150" s="290"/>
      <c r="G150" s="290"/>
      <c r="H150" s="290"/>
      <c r="I150" s="290"/>
      <c r="J150" s="290"/>
      <c r="K150" s="290"/>
    </row>
    <row r="151" spans="2:11" ht="15.75">
      <c r="B151" s="3"/>
      <c r="C151" s="755" t="str">
        <f>+$C$42</f>
        <v>2.1.3.</v>
      </c>
      <c r="D151" s="206" t="str">
        <f>+$D$42</f>
        <v>DOTACION LEY 70/88</v>
      </c>
      <c r="E151" s="306">
        <f>+E42+E71+E105</f>
        <v>0</v>
      </c>
      <c r="F151" s="289"/>
      <c r="G151" s="289"/>
      <c r="H151" s="289"/>
      <c r="I151" s="289"/>
      <c r="J151" s="289"/>
      <c r="K151" s="289"/>
    </row>
    <row r="152" spans="2:11" ht="15.75">
      <c r="B152" s="3"/>
      <c r="C152" s="23" t="str">
        <f>+B106</f>
        <v>SUBTOTAL  PRESTACION DE SERVICIOS</v>
      </c>
      <c r="D152" s="71"/>
      <c r="E152" s="308">
        <f>+E139+E148+E151</f>
        <v>0</v>
      </c>
      <c r="F152" s="276"/>
      <c r="G152" s="276"/>
      <c r="H152" s="276"/>
      <c r="I152" s="276"/>
      <c r="J152" s="276"/>
      <c r="K152" s="276"/>
    </row>
    <row r="153" spans="2:11" ht="16.5" thickBot="1">
      <c r="B153" s="3"/>
      <c r="C153" s="153"/>
      <c r="D153" s="212"/>
      <c r="E153" s="211"/>
      <c r="F153" s="276"/>
      <c r="G153" s="276"/>
      <c r="H153" s="276"/>
      <c r="I153" s="276"/>
      <c r="J153" s="276"/>
      <c r="K153" s="276"/>
    </row>
    <row r="154" spans="2:11" ht="15.75">
      <c r="B154" s="3"/>
      <c r="C154" s="764" t="s">
        <v>48</v>
      </c>
      <c r="D154" s="765" t="s">
        <v>49</v>
      </c>
      <c r="E154" s="309"/>
      <c r="F154" s="289"/>
      <c r="G154" s="289"/>
      <c r="H154" s="289"/>
      <c r="I154" s="289"/>
      <c r="J154" s="11"/>
      <c r="K154" s="272"/>
    </row>
    <row r="155" spans="2:11" ht="15.75">
      <c r="B155" s="3"/>
      <c r="C155" s="766" t="s">
        <v>50</v>
      </c>
      <c r="D155" s="767" t="s">
        <v>51</v>
      </c>
      <c r="E155" s="306">
        <f>+E75+E109</f>
        <v>0</v>
      </c>
      <c r="F155" s="289"/>
      <c r="G155" s="289"/>
      <c r="H155" s="289"/>
      <c r="I155" s="289"/>
      <c r="J155" s="289"/>
      <c r="K155" s="289"/>
    </row>
    <row r="156" spans="2:11" ht="15.75">
      <c r="B156" s="3"/>
      <c r="C156" s="768" t="s">
        <v>52</v>
      </c>
      <c r="D156" s="767" t="s">
        <v>53</v>
      </c>
      <c r="E156" s="306">
        <f>+E76+E110</f>
        <v>0</v>
      </c>
      <c r="F156" s="289"/>
      <c r="G156" s="289"/>
      <c r="H156" s="289"/>
      <c r="I156" s="289"/>
      <c r="J156" s="289"/>
      <c r="K156" s="289"/>
    </row>
    <row r="157" spans="2:11" ht="15.75">
      <c r="B157" s="3"/>
      <c r="C157" s="210" t="s">
        <v>181</v>
      </c>
      <c r="D157" s="769"/>
      <c r="E157" s="307">
        <f>SUM(E155:E156)</f>
        <v>0</v>
      </c>
      <c r="F157" s="281"/>
      <c r="G157" s="281"/>
      <c r="H157" s="281"/>
      <c r="I157" s="281"/>
      <c r="J157" s="281"/>
      <c r="K157" s="281"/>
    </row>
    <row r="158" spans="2:11" ht="15.75">
      <c r="B158" s="3"/>
      <c r="C158" s="770"/>
      <c r="D158" s="213"/>
      <c r="E158" s="309"/>
      <c r="F158" s="289"/>
      <c r="G158" s="289"/>
      <c r="H158" s="289"/>
      <c r="I158" s="289"/>
      <c r="J158" s="11"/>
      <c r="K158" s="272"/>
    </row>
    <row r="159" spans="2:11" ht="15.75">
      <c r="B159" s="3"/>
      <c r="C159" s="771"/>
      <c r="D159" s="71" t="s">
        <v>55</v>
      </c>
      <c r="E159" s="306"/>
      <c r="F159" s="289"/>
      <c r="G159" s="289"/>
      <c r="H159" s="289"/>
      <c r="I159" s="289"/>
      <c r="J159" s="11"/>
      <c r="K159" s="272"/>
    </row>
    <row r="160" spans="2:11" ht="15.75">
      <c r="B160" s="3"/>
      <c r="C160" s="756" t="s">
        <v>71</v>
      </c>
      <c r="D160" s="772" t="s">
        <v>29</v>
      </c>
      <c r="E160" s="306">
        <f>+E33</f>
        <v>0</v>
      </c>
      <c r="F160" s="289"/>
      <c r="G160" s="289"/>
      <c r="H160" s="289"/>
      <c r="I160" s="289"/>
      <c r="J160" s="289"/>
      <c r="K160" s="289"/>
    </row>
    <row r="161" spans="2:11" ht="15.75">
      <c r="B161" s="3"/>
      <c r="C161" s="756" t="s">
        <v>72</v>
      </c>
      <c r="D161" s="772" t="s">
        <v>30</v>
      </c>
      <c r="E161" s="306">
        <f>+E34</f>
        <v>0</v>
      </c>
      <c r="F161" s="289"/>
      <c r="G161" s="289"/>
      <c r="H161" s="289"/>
      <c r="I161" s="289"/>
      <c r="J161" s="289"/>
      <c r="K161" s="289"/>
    </row>
    <row r="162" spans="2:11" ht="15.75">
      <c r="B162" s="3"/>
      <c r="C162" s="756" t="s">
        <v>73</v>
      </c>
      <c r="D162" s="772" t="s">
        <v>31</v>
      </c>
      <c r="E162" s="306">
        <f>+E35</f>
        <v>0</v>
      </c>
      <c r="F162" s="289"/>
      <c r="G162" s="289"/>
      <c r="H162" s="289"/>
      <c r="I162" s="289"/>
      <c r="J162" s="289"/>
      <c r="K162" s="289"/>
    </row>
    <row r="163" spans="2:11" ht="15.75">
      <c r="B163" s="3"/>
      <c r="C163" s="756" t="s">
        <v>74</v>
      </c>
      <c r="D163" s="772" t="s">
        <v>32</v>
      </c>
      <c r="E163" s="306">
        <f>+E36</f>
        <v>0</v>
      </c>
      <c r="F163" s="289"/>
      <c r="G163" s="289"/>
      <c r="H163" s="289"/>
      <c r="I163" s="289"/>
      <c r="J163" s="289"/>
      <c r="K163" s="289"/>
    </row>
    <row r="164" spans="2:11" ht="16.5" thickBot="1">
      <c r="B164" s="3"/>
      <c r="C164" s="310" t="s">
        <v>54</v>
      </c>
      <c r="D164" s="311" t="s">
        <v>55</v>
      </c>
      <c r="E164" s="773">
        <f>SUM(E160:E163)</f>
        <v>0</v>
      </c>
      <c r="F164" s="263"/>
      <c r="G164" s="263"/>
      <c r="H164" s="263"/>
      <c r="I164" s="263"/>
      <c r="J164" s="263"/>
      <c r="K164" s="263"/>
    </row>
    <row r="165" spans="2:11" ht="19.5" customHeight="1" thickBot="1">
      <c r="B165" s="3"/>
      <c r="C165" s="156"/>
      <c r="D165" s="13"/>
      <c r="E165" s="291"/>
      <c r="F165" s="291"/>
      <c r="G165" s="291"/>
      <c r="H165" s="291"/>
      <c r="I165" s="291"/>
      <c r="J165" s="11"/>
      <c r="K165" s="272"/>
    </row>
    <row r="166" spans="2:11" ht="19.5" customHeight="1">
      <c r="B166" s="3"/>
      <c r="C166" s="838" t="str">
        <f>+B115</f>
        <v>COSTO TOTAL SGP SITUACIÓN ACTUAL</v>
      </c>
      <c r="D166" s="839"/>
      <c r="E166" s="816">
        <f>+E44+E80+E113</f>
        <v>0</v>
      </c>
      <c r="F166" s="292"/>
      <c r="G166" s="292"/>
      <c r="H166" s="292"/>
      <c r="I166" s="292"/>
      <c r="J166" s="11"/>
      <c r="K166" s="272"/>
    </row>
    <row r="167" spans="2:13" ht="20.25" thickBot="1">
      <c r="B167" s="3"/>
      <c r="C167" s="840"/>
      <c r="D167" s="841"/>
      <c r="E167" s="817"/>
      <c r="F167" s="154"/>
      <c r="G167" s="154"/>
      <c r="H167" s="154"/>
      <c r="I167" s="154"/>
      <c r="J167" s="154"/>
      <c r="K167" s="154"/>
      <c r="L167" s="57"/>
      <c r="M167" s="57"/>
    </row>
    <row r="168" spans="2:11" ht="13.5" thickBot="1">
      <c r="B168" s="151"/>
      <c r="C168" s="152"/>
      <c r="D168" s="2"/>
      <c r="E168" s="741"/>
      <c r="F168" s="288"/>
      <c r="G168" s="288"/>
      <c r="H168" s="288"/>
      <c r="I168" s="288"/>
      <c r="J168" s="11"/>
      <c r="K168" s="272"/>
    </row>
    <row r="169" spans="2:11" ht="12.75" customHeight="1">
      <c r="B169" s="151"/>
      <c r="C169" s="838" t="str">
        <f>+B117</f>
        <v>COSTO TOTAL (SGP + Rec. M E N) SITUACIÓN ACTUAL</v>
      </c>
      <c r="D169" s="839"/>
      <c r="E169" s="816">
        <f>+E117</f>
        <v>0</v>
      </c>
      <c r="F169" s="842"/>
      <c r="G169" s="288"/>
      <c r="H169" s="288"/>
      <c r="I169" s="288"/>
      <c r="J169" s="11"/>
      <c r="K169" s="272"/>
    </row>
    <row r="170" spans="2:11" ht="13.5" customHeight="1" thickBot="1">
      <c r="B170" s="151"/>
      <c r="C170" s="840"/>
      <c r="D170" s="841"/>
      <c r="E170" s="817"/>
      <c r="F170" s="842"/>
      <c r="G170" s="288"/>
      <c r="H170" s="288"/>
      <c r="I170" s="288"/>
      <c r="J170" s="11"/>
      <c r="K170" s="272"/>
    </row>
    <row r="171" spans="2:11" ht="12.75">
      <c r="B171" s="151"/>
      <c r="C171" s="2"/>
      <c r="D171" s="2"/>
      <c r="E171" s="796"/>
      <c r="F171" s="288"/>
      <c r="G171" s="288"/>
      <c r="H171" s="288"/>
      <c r="I171" s="288"/>
      <c r="J171" s="11"/>
      <c r="K171" s="272"/>
    </row>
    <row r="172" spans="2:11" s="28" customFormat="1" ht="20.25" thickBot="1">
      <c r="B172" s="27"/>
      <c r="C172" s="29"/>
      <c r="D172" s="30"/>
      <c r="E172" s="742"/>
      <c r="F172" s="289"/>
      <c r="G172" s="289"/>
      <c r="H172" s="289"/>
      <c r="I172" s="289"/>
      <c r="J172" s="11"/>
      <c r="K172" s="30"/>
    </row>
    <row r="173" spans="4:11" ht="48" customHeight="1">
      <c r="D173" s="108" t="s">
        <v>324</v>
      </c>
      <c r="E173" s="296"/>
      <c r="F173" s="293"/>
      <c r="G173" s="293"/>
      <c r="H173" s="293"/>
      <c r="I173" s="293"/>
      <c r="J173" s="294"/>
      <c r="K173" s="294"/>
    </row>
    <row r="174" spans="4:11" ht="20.25" customHeight="1">
      <c r="D174" s="109" t="s">
        <v>176</v>
      </c>
      <c r="E174" s="300">
        <f>+E44</f>
        <v>0</v>
      </c>
      <c r="F174" s="287"/>
      <c r="G174" s="287"/>
      <c r="H174" s="287"/>
      <c r="I174" s="287"/>
      <c r="J174" s="281"/>
      <c r="K174" s="281"/>
    </row>
    <row r="175" spans="4:11" ht="36">
      <c r="D175" s="217" t="s">
        <v>239</v>
      </c>
      <c r="E175" s="301">
        <f>+E80</f>
        <v>0</v>
      </c>
      <c r="F175" s="287"/>
      <c r="G175" s="287"/>
      <c r="H175" s="287"/>
      <c r="I175" s="287"/>
      <c r="J175" s="281"/>
      <c r="K175" s="281"/>
    </row>
    <row r="176" spans="4:11" ht="36">
      <c r="D176" s="217" t="s">
        <v>240</v>
      </c>
      <c r="E176" s="302">
        <f>+E113</f>
        <v>0</v>
      </c>
      <c r="F176" s="287"/>
      <c r="G176" s="287"/>
      <c r="H176" s="287"/>
      <c r="I176" s="287"/>
      <c r="J176" s="281"/>
      <c r="K176" s="281"/>
    </row>
    <row r="177" spans="4:11" ht="18.75" thickBot="1">
      <c r="D177" s="303" t="s">
        <v>177</v>
      </c>
      <c r="E177" s="304">
        <f>SUM(E174:E176)</f>
        <v>0</v>
      </c>
      <c r="F177" s="287"/>
      <c r="G177" s="287"/>
      <c r="H177" s="287"/>
      <c r="I177" s="287"/>
      <c r="J177" s="287"/>
      <c r="K177" s="287"/>
    </row>
    <row r="178" spans="4:10" ht="39" customHeight="1" thickBot="1">
      <c r="D178" s="834" t="s">
        <v>400</v>
      </c>
      <c r="E178" s="834"/>
      <c r="F178" s="835"/>
      <c r="G178" s="835"/>
      <c r="H178" s="289"/>
      <c r="I178" s="289"/>
      <c r="J178" s="11"/>
    </row>
    <row r="179" spans="4:10" ht="39" customHeight="1">
      <c r="D179" s="219" t="s">
        <v>241</v>
      </c>
      <c r="E179" s="296"/>
      <c r="F179" s="293"/>
      <c r="G179" s="293"/>
      <c r="H179" s="293"/>
      <c r="I179" s="293"/>
      <c r="J179" s="11"/>
    </row>
    <row r="180" spans="4:10" ht="18">
      <c r="D180" s="395" t="s">
        <v>178</v>
      </c>
      <c r="E180" s="393">
        <f>PLANTAS!Z68</f>
        <v>0</v>
      </c>
      <c r="F180" s="150"/>
      <c r="G180" s="150"/>
      <c r="H180" s="150"/>
      <c r="I180" s="150"/>
      <c r="J180" s="11"/>
    </row>
    <row r="181" spans="4:10" ht="18">
      <c r="D181" s="396" t="s">
        <v>302</v>
      </c>
      <c r="E181" s="394">
        <f>+PLANTAS!AB68+PLANTAS!AD68</f>
        <v>0</v>
      </c>
      <c r="F181" s="150"/>
      <c r="G181" s="150"/>
      <c r="H181" s="150"/>
      <c r="I181" s="150"/>
      <c r="J181" s="11"/>
    </row>
    <row r="182" spans="4:10" ht="18">
      <c r="D182" s="396" t="s">
        <v>303</v>
      </c>
      <c r="E182" s="394">
        <f>+PLANTAS!AF68+PLANTAS!AH68</f>
        <v>0</v>
      </c>
      <c r="F182" s="150"/>
      <c r="G182" s="150"/>
      <c r="H182" s="150"/>
      <c r="I182" s="150"/>
      <c r="J182" s="11"/>
    </row>
    <row r="183" spans="4:10" ht="18">
      <c r="D183" s="396" t="s">
        <v>304</v>
      </c>
      <c r="E183" s="394">
        <f>+PLANTAS!AJ68+PLANTAS!AL68</f>
        <v>0</v>
      </c>
      <c r="F183" s="150"/>
      <c r="G183" s="150"/>
      <c r="H183" s="150"/>
      <c r="I183" s="150"/>
      <c r="J183" s="11"/>
    </row>
    <row r="184" spans="4:10" ht="18">
      <c r="D184" s="396" t="s">
        <v>305</v>
      </c>
      <c r="E184" s="394">
        <f>+PLANTAS!AN68+PLANTAS!AP68+PLANTAS!AR68</f>
        <v>0</v>
      </c>
      <c r="F184" s="150"/>
      <c r="G184" s="150"/>
      <c r="H184" s="150"/>
      <c r="I184" s="150"/>
      <c r="J184" s="11"/>
    </row>
    <row r="185" spans="4:10" ht="18">
      <c r="D185" s="396" t="s">
        <v>306</v>
      </c>
      <c r="E185" s="394">
        <f>+PLANTAS!AT68</f>
        <v>0</v>
      </c>
      <c r="F185" s="150"/>
      <c r="G185" s="150"/>
      <c r="H185" s="150"/>
      <c r="I185" s="150"/>
      <c r="J185" s="11"/>
    </row>
    <row r="186" spans="4:10" ht="18.75" thickBot="1">
      <c r="D186" s="396" t="s">
        <v>269</v>
      </c>
      <c r="E186" s="397">
        <f>+PLANTAS!Z33</f>
        <v>0</v>
      </c>
      <c r="F186" s="150"/>
      <c r="G186" s="150"/>
      <c r="H186" s="150"/>
      <c r="I186" s="150"/>
      <c r="J186" s="11"/>
    </row>
    <row r="187" spans="4:9" ht="19.5" thickBot="1" thickTop="1">
      <c r="D187" s="357" t="s">
        <v>258</v>
      </c>
      <c r="E187" s="358">
        <f>SUM(E180:E185)</f>
        <v>0</v>
      </c>
      <c r="F187" s="218"/>
      <c r="G187" s="218"/>
      <c r="H187" s="218"/>
      <c r="I187" s="218"/>
    </row>
    <row r="188" spans="4:9" ht="18.75" thickBot="1">
      <c r="D188" s="359" t="s">
        <v>257</v>
      </c>
      <c r="E188" s="360">
        <f>+PLANTAS!B33-E187</f>
        <v>0</v>
      </c>
      <c r="F188" s="218"/>
      <c r="G188" s="218"/>
      <c r="H188" s="218"/>
      <c r="I188" s="218"/>
    </row>
    <row r="189" spans="4:9" ht="18.75" thickBot="1">
      <c r="D189" s="359" t="s">
        <v>259</v>
      </c>
      <c r="E189" s="360">
        <f>+E188+E187</f>
        <v>0</v>
      </c>
      <c r="F189" s="2"/>
      <c r="G189" s="2"/>
      <c r="H189" s="2"/>
      <c r="I189" s="2"/>
    </row>
    <row r="190" spans="4:9" ht="18">
      <c r="D190" s="29"/>
      <c r="E190" s="218"/>
      <c r="F190" s="218"/>
      <c r="G190" s="218"/>
      <c r="H190" s="218"/>
      <c r="I190" s="218"/>
    </row>
    <row r="191" spans="4:9" ht="18.75" thickBot="1">
      <c r="D191" s="836" t="s">
        <v>242</v>
      </c>
      <c r="E191" s="836"/>
      <c r="F191" s="835"/>
      <c r="G191" s="835"/>
      <c r="H191" s="289"/>
      <c r="I191" s="289"/>
    </row>
    <row r="192" spans="4:9" ht="36" customHeight="1">
      <c r="D192" s="219" t="s">
        <v>241</v>
      </c>
      <c r="E192" s="296"/>
      <c r="F192" s="293"/>
      <c r="G192" s="293"/>
      <c r="H192" s="293"/>
      <c r="I192" s="293"/>
    </row>
    <row r="193" spans="4:9" ht="18">
      <c r="D193" s="220" t="s">
        <v>302</v>
      </c>
      <c r="E193" s="297">
        <f>+PLANTAS!Y126</f>
        <v>0</v>
      </c>
      <c r="F193" s="150"/>
      <c r="G193" s="150"/>
      <c r="H193" s="150"/>
      <c r="I193" s="150"/>
    </row>
    <row r="194" spans="4:9" ht="18">
      <c r="D194" s="220" t="s">
        <v>303</v>
      </c>
      <c r="E194" s="298">
        <f>+PLANTAS!AA126+PLANTAS!AC126</f>
        <v>0</v>
      </c>
      <c r="F194" s="150"/>
      <c r="G194" s="150"/>
      <c r="H194" s="150"/>
      <c r="I194" s="150"/>
    </row>
    <row r="195" spans="4:9" ht="18">
      <c r="D195" s="220" t="s">
        <v>304</v>
      </c>
      <c r="E195" s="298">
        <f>+PLANTAS!AE126</f>
        <v>0</v>
      </c>
      <c r="F195" s="150"/>
      <c r="G195" s="150"/>
      <c r="H195" s="150"/>
      <c r="I195" s="150"/>
    </row>
    <row r="196" spans="4:9" ht="18">
      <c r="D196" s="220" t="s">
        <v>305</v>
      </c>
      <c r="E196" s="298">
        <f>+PLANTAS!AG126+PLANTAS!AI126</f>
        <v>0</v>
      </c>
      <c r="F196" s="150"/>
      <c r="G196" s="150"/>
      <c r="H196" s="150"/>
      <c r="I196" s="150"/>
    </row>
    <row r="197" spans="4:9" ht="18.75" thickBot="1">
      <c r="D197" s="220" t="s">
        <v>306</v>
      </c>
      <c r="E197" s="298">
        <f>+PLANTAS!AK126</f>
        <v>0</v>
      </c>
      <c r="F197" s="150"/>
      <c r="G197" s="150"/>
      <c r="H197" s="150"/>
      <c r="I197" s="150"/>
    </row>
    <row r="198" spans="4:9" ht="18.75" thickBot="1">
      <c r="D198" s="221" t="s">
        <v>243</v>
      </c>
      <c r="E198" s="299">
        <f>SUM(E193:E197)</f>
        <v>0</v>
      </c>
      <c r="F198" s="218"/>
      <c r="G198" s="218"/>
      <c r="H198" s="218"/>
      <c r="I198" s="218"/>
    </row>
    <row r="199" spans="4:9" ht="18.75" thickBot="1">
      <c r="D199" s="29"/>
      <c r="E199" s="218"/>
      <c r="F199" s="218"/>
      <c r="G199" s="218"/>
      <c r="H199" s="218"/>
      <c r="I199" s="218"/>
    </row>
    <row r="200" spans="4:9" ht="18.75" thickBot="1">
      <c r="D200" s="110" t="s">
        <v>196</v>
      </c>
      <c r="E200" s="299">
        <f>+PLANTAS!B219</f>
        <v>0</v>
      </c>
      <c r="F200" s="218"/>
      <c r="G200" s="218"/>
      <c r="H200" s="218"/>
      <c r="I200" s="218"/>
    </row>
    <row r="201" spans="4:9" ht="18">
      <c r="D201" s="29"/>
      <c r="E201" s="743"/>
      <c r="F201" s="218"/>
      <c r="G201" s="218"/>
      <c r="H201" s="218"/>
      <c r="I201" s="218"/>
    </row>
    <row r="202" spans="4:9" ht="19.5" customHeight="1">
      <c r="D202" s="293" t="s">
        <v>171</v>
      </c>
      <c r="E202" s="415" t="str">
        <f>+PLANTAS!G2</f>
        <v>Palmar del Rio</v>
      </c>
      <c r="F202" s="404"/>
      <c r="G202" s="404"/>
      <c r="H202" s="404"/>
      <c r="I202" s="405"/>
    </row>
    <row r="203" spans="4:9" ht="19.5" customHeight="1">
      <c r="D203" s="406" t="str">
        <f>+PLANTAS!D1</f>
        <v>VIGENCIA:</v>
      </c>
      <c r="E203" s="415">
        <f>+PLANTAS!E1</f>
        <v>2005</v>
      </c>
      <c r="F203" s="404"/>
      <c r="G203" s="404"/>
      <c r="H203" s="404"/>
      <c r="I203" s="405"/>
    </row>
    <row r="204" spans="1:16" ht="19.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</row>
    <row r="205" spans="1:16" ht="19.5" customHeight="1">
      <c r="A205" s="53"/>
      <c r="B205" s="837" t="s">
        <v>325</v>
      </c>
      <c r="C205" s="837"/>
      <c r="D205" s="837"/>
      <c r="E205" s="837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</row>
    <row r="206" spans="1:16" ht="19.5" customHeight="1">
      <c r="A206" s="53"/>
      <c r="B206" s="53"/>
      <c r="C206" s="53"/>
      <c r="D206" s="53"/>
      <c r="E206" s="488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</row>
    <row r="207" spans="1:16" ht="19.5" customHeight="1" thickBot="1">
      <c r="A207" s="53"/>
      <c r="B207" s="53"/>
      <c r="C207" s="53"/>
      <c r="D207" s="53"/>
      <c r="E207" s="488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</row>
    <row r="208" spans="1:16" ht="19.5" customHeight="1" thickBot="1">
      <c r="A208" s="53"/>
      <c r="B208" s="445" t="s">
        <v>5</v>
      </c>
      <c r="C208" s="446">
        <v>1</v>
      </c>
      <c r="D208" s="678" t="s">
        <v>235</v>
      </c>
      <c r="E208" s="679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</row>
    <row r="209" spans="1:16" ht="19.5" customHeight="1">
      <c r="A209" s="53"/>
      <c r="B209" s="680" t="s">
        <v>5</v>
      </c>
      <c r="C209" s="681" t="str">
        <f>+$C$10</f>
        <v>1.1.1.1.</v>
      </c>
      <c r="D209" s="682" t="str">
        <f>+$D$10</f>
        <v>Sueldos</v>
      </c>
      <c r="E209" s="683">
        <f>+PLANTAS!D277</f>
        <v>0</v>
      </c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</row>
    <row r="210" spans="1:16" ht="19.5" customHeight="1">
      <c r="A210" s="53"/>
      <c r="B210" s="680" t="s">
        <v>5</v>
      </c>
      <c r="C210" s="681" t="str">
        <f>+$C$48</f>
        <v>1.1.1.2.</v>
      </c>
      <c r="D210" s="682" t="str">
        <f>+$D$48</f>
        <v>Sobresueldos</v>
      </c>
      <c r="E210" s="683">
        <f>+PLANTAS!E277</f>
        <v>0</v>
      </c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</row>
    <row r="211" spans="1:16" ht="19.5" customHeight="1">
      <c r="A211" s="53"/>
      <c r="B211" s="684" t="s">
        <v>5</v>
      </c>
      <c r="C211" s="685" t="str">
        <f>+$C$12</f>
        <v>1.1.1.</v>
      </c>
      <c r="D211" s="686" t="str">
        <f>+$D$12</f>
        <v>SUELDOS PERSONAL DE NOMINA</v>
      </c>
      <c r="E211" s="447">
        <f>+E210+E209</f>
        <v>0</v>
      </c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</row>
    <row r="212" spans="1:16" ht="19.5" customHeight="1">
      <c r="A212" s="53"/>
      <c r="B212" s="684" t="s">
        <v>5</v>
      </c>
      <c r="C212" s="685" t="str">
        <f>+$C$13</f>
        <v>1.1.2.</v>
      </c>
      <c r="D212" s="687" t="str">
        <f>+$D$13</f>
        <v>HORAS EXTRAS Y DIAS FESTIVOS</v>
      </c>
      <c r="E212" s="448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</row>
    <row r="213" spans="1:16" ht="19.5" customHeight="1">
      <c r="A213" s="53"/>
      <c r="B213" s="680" t="s">
        <v>5</v>
      </c>
      <c r="C213" s="681" t="str">
        <f>+$C$16</f>
        <v>1.1.5.1.</v>
      </c>
      <c r="D213" s="682" t="str">
        <f>+$D$16</f>
        <v>Subsidio o Prima de Alimentación</v>
      </c>
      <c r="E213" s="683">
        <f>+PLANTAS!F277</f>
        <v>0</v>
      </c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spans="1:16" ht="19.5" customHeight="1">
      <c r="A214" s="53"/>
      <c r="B214" s="680" t="s">
        <v>5</v>
      </c>
      <c r="C214" s="681" t="str">
        <f>+$C$17</f>
        <v>1.1.5.2.</v>
      </c>
      <c r="D214" s="682" t="str">
        <f>+$D$17</f>
        <v>Auxilio de Transporte</v>
      </c>
      <c r="E214" s="683">
        <f>+PLANTAS!G277</f>
        <v>0</v>
      </c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</row>
    <row r="215" spans="1:16" ht="19.5" customHeight="1">
      <c r="A215" s="53"/>
      <c r="B215" s="680" t="s">
        <v>5</v>
      </c>
      <c r="C215" s="681" t="str">
        <f>+$C$20</f>
        <v>1.1.5.5.</v>
      </c>
      <c r="D215" s="682" t="str">
        <f>+$D$20</f>
        <v>Prima de Vacaciones</v>
      </c>
      <c r="E215" s="683">
        <f>+PLANTAS!H277</f>
        <v>0</v>
      </c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</row>
    <row r="216" spans="1:16" ht="19.5" customHeight="1">
      <c r="A216" s="53"/>
      <c r="B216" s="680" t="s">
        <v>5</v>
      </c>
      <c r="C216" s="681" t="str">
        <f>+$C$21</f>
        <v>1.1.5.6.</v>
      </c>
      <c r="D216" s="682" t="str">
        <f>+$D$21</f>
        <v>Prima de Navidad</v>
      </c>
      <c r="E216" s="683">
        <f>+PLANTAS!I277</f>
        <v>0</v>
      </c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</row>
    <row r="217" spans="1:16" ht="19.5" customHeight="1">
      <c r="A217" s="53"/>
      <c r="B217" s="684" t="s">
        <v>5</v>
      </c>
      <c r="C217" s="685" t="str">
        <f>+C138</f>
        <v>1.1.5.</v>
      </c>
      <c r="D217" s="687" t="str">
        <f>+D138</f>
        <v>OTROS GASTOS POR SERVICIOS PERSONALES</v>
      </c>
      <c r="E217" s="449">
        <f>SUM(E213:E216)</f>
        <v>0</v>
      </c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</row>
    <row r="218" spans="1:16" ht="19.5" customHeight="1">
      <c r="A218" s="53"/>
      <c r="B218" s="688" t="s">
        <v>5</v>
      </c>
      <c r="C218" s="689" t="str">
        <f>+$C$24</f>
        <v>1.1.</v>
      </c>
      <c r="D218" s="690" t="str">
        <f>+$D$24</f>
        <v>SERV. PERSONALES ASOC. A LA NOMINA</v>
      </c>
      <c r="E218" s="450">
        <f>+E211+E212+E217</f>
        <v>0</v>
      </c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</row>
    <row r="219" spans="1:16" ht="19.5" customHeight="1">
      <c r="A219" s="53"/>
      <c r="B219" s="691"/>
      <c r="C219" s="692"/>
      <c r="D219" s="693"/>
      <c r="E219" s="69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</row>
    <row r="220" spans="1:16" ht="19.5" customHeight="1">
      <c r="A220" s="53"/>
      <c r="B220" s="684" t="s">
        <v>5</v>
      </c>
      <c r="C220" s="685" t="str">
        <f>+$C$26</f>
        <v>1.3.1.1.</v>
      </c>
      <c r="D220" s="695" t="str">
        <f>+$D$26</f>
        <v>CAJA DE COMPENSACION FAMILIAR</v>
      </c>
      <c r="E220" s="447">
        <f>+PLANTAS!K277</f>
        <v>0</v>
      </c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</row>
    <row r="221" spans="1:16" ht="19.5" customHeight="1">
      <c r="A221" s="53"/>
      <c r="B221" s="688" t="s">
        <v>5</v>
      </c>
      <c r="C221" s="689" t="str">
        <f>+$C$27</f>
        <v>1.3.1,</v>
      </c>
      <c r="D221" s="690" t="str">
        <f>+$D$27</f>
        <v>CONTR.. INHEREN. A LA NOM. SEC. PRIVADO</v>
      </c>
      <c r="E221" s="450">
        <f>+E220</f>
        <v>0</v>
      </c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</row>
    <row r="222" spans="1:16" ht="19.5" customHeight="1">
      <c r="A222" s="53"/>
      <c r="B222" s="684" t="s">
        <v>5</v>
      </c>
      <c r="C222" s="685" t="str">
        <f>+$C$28</f>
        <v>1.3.2.1.</v>
      </c>
      <c r="D222" s="687" t="str">
        <f>+$D$28</f>
        <v>SERVICIO NAL DE APRENDIZAJE SENA</v>
      </c>
      <c r="E222" s="447">
        <f>+PLANTAS!L277</f>
        <v>0</v>
      </c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</row>
    <row r="223" spans="1:16" ht="19.5" customHeight="1">
      <c r="A223" s="53"/>
      <c r="B223" s="684" t="s">
        <v>5</v>
      </c>
      <c r="C223" s="685" t="str">
        <f>+$C$29</f>
        <v>1.3.2.2.</v>
      </c>
      <c r="D223" s="687" t="str">
        <f>+$D$29</f>
        <v>INST. COL. DE BIENESTAR FAMILIAR ICBF</v>
      </c>
      <c r="E223" s="447">
        <f>+PLANTAS!M277</f>
        <v>0</v>
      </c>
      <c r="F223" s="295"/>
      <c r="G223" s="295"/>
      <c r="H223" s="53"/>
      <c r="I223" s="53"/>
      <c r="J223" s="53"/>
      <c r="K223" s="53"/>
      <c r="L223" s="53"/>
      <c r="M223" s="53"/>
      <c r="N223" s="53"/>
      <c r="O223" s="53"/>
      <c r="P223" s="53"/>
    </row>
    <row r="224" spans="1:16" ht="19.5" customHeight="1">
      <c r="A224" s="53"/>
      <c r="B224" s="684" t="s">
        <v>5</v>
      </c>
      <c r="C224" s="685" t="str">
        <f>+$C$30</f>
        <v>1.3.2.3.</v>
      </c>
      <c r="D224" s="687" t="str">
        <f>+$D$30</f>
        <v>ESC. INDUS. E INST. TECNICOS (Ley 21/82)</v>
      </c>
      <c r="E224" s="447">
        <f>+PLANTAS!N277</f>
        <v>0</v>
      </c>
      <c r="F224" s="295"/>
      <c r="G224" s="295"/>
      <c r="H224" s="53"/>
      <c r="I224" s="53"/>
      <c r="J224" s="53"/>
      <c r="K224" s="53"/>
      <c r="L224" s="53"/>
      <c r="M224" s="53"/>
      <c r="N224" s="53"/>
      <c r="O224" s="53"/>
      <c r="P224" s="53"/>
    </row>
    <row r="225" spans="1:16" ht="19.5" customHeight="1">
      <c r="A225" s="53"/>
      <c r="B225" s="684" t="s">
        <v>5</v>
      </c>
      <c r="C225" s="685" t="str">
        <f>+C157</f>
        <v>SUBTOTAL   APORTES PATRONALES DOCENTES</v>
      </c>
      <c r="D225" s="687" t="str">
        <f>+$D$31</f>
        <v>ESC. SUPERIOR DE ADMIN. PUBLICA ESAP</v>
      </c>
      <c r="E225" s="447">
        <f>+PLANTAS!O277</f>
        <v>0</v>
      </c>
      <c r="F225" s="295"/>
      <c r="G225" s="295"/>
      <c r="H225" s="53"/>
      <c r="I225" s="53"/>
      <c r="J225" s="53"/>
      <c r="K225" s="53"/>
      <c r="L225" s="53"/>
      <c r="M225" s="53"/>
      <c r="N225" s="53"/>
      <c r="O225" s="53"/>
      <c r="P225" s="53"/>
    </row>
    <row r="226" spans="1:16" ht="19.5" customHeight="1">
      <c r="A226" s="53"/>
      <c r="B226" s="688" t="s">
        <v>5</v>
      </c>
      <c r="C226" s="689" t="str">
        <f>+$C$32</f>
        <v>1.3.2.</v>
      </c>
      <c r="D226" s="690" t="str">
        <f>+$D$32</f>
        <v>CONTR.. INHEREN. A LA NOM. SEC. PUBLICO</v>
      </c>
      <c r="E226" s="450">
        <f>SUM(E222:E225)</f>
        <v>0</v>
      </c>
      <c r="F226" s="295"/>
      <c r="G226" s="295"/>
      <c r="H226" s="53"/>
      <c r="I226" s="53"/>
      <c r="J226" s="53"/>
      <c r="K226" s="53"/>
      <c r="L226" s="53"/>
      <c r="M226" s="53"/>
      <c r="N226" s="53"/>
      <c r="O226" s="53"/>
      <c r="P226" s="53"/>
    </row>
    <row r="227" spans="1:16" ht="19.5" customHeight="1">
      <c r="A227" s="53"/>
      <c r="B227" s="688" t="s">
        <v>5</v>
      </c>
      <c r="C227" s="689" t="s">
        <v>41</v>
      </c>
      <c r="D227" s="696" t="s">
        <v>42</v>
      </c>
      <c r="E227" s="450">
        <f>+E221+E226</f>
        <v>0</v>
      </c>
      <c r="F227" s="295"/>
      <c r="G227" s="295"/>
      <c r="H227" s="53"/>
      <c r="I227" s="53"/>
      <c r="J227" s="53"/>
      <c r="K227" s="53"/>
      <c r="L227" s="53"/>
      <c r="M227" s="53"/>
      <c r="N227" s="53"/>
      <c r="O227" s="53"/>
      <c r="P227" s="53"/>
    </row>
    <row r="228" spans="1:16" ht="19.5" customHeight="1" thickBot="1">
      <c r="A228" s="53"/>
      <c r="B228" s="697"/>
      <c r="C228" s="698"/>
      <c r="D228" s="699"/>
      <c r="E228" s="68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</row>
    <row r="229" spans="1:16" ht="19.5" customHeight="1" thickBot="1">
      <c r="A229" s="53"/>
      <c r="B229" s="451" t="s">
        <v>5</v>
      </c>
      <c r="C229" s="452" t="str">
        <f>+$C$40</f>
        <v>1.</v>
      </c>
      <c r="D229" s="453" t="s">
        <v>235</v>
      </c>
      <c r="E229" s="454">
        <f>+E218+E227</f>
        <v>0</v>
      </c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</row>
    <row r="230" spans="1:16" ht="19.5" customHeight="1">
      <c r="A230" s="53"/>
      <c r="B230" s="697"/>
      <c r="C230" s="698"/>
      <c r="D230" s="699"/>
      <c r="E230" s="68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</row>
    <row r="231" spans="1:16" ht="19.5" customHeight="1" thickBot="1">
      <c r="A231" s="53"/>
      <c r="B231" s="684" t="s">
        <v>5</v>
      </c>
      <c r="C231" s="700" t="str">
        <f>+$C$42</f>
        <v>2.1.3.</v>
      </c>
      <c r="D231" s="686" t="str">
        <f>+$D$42</f>
        <v>DOTACION LEY 70/88</v>
      </c>
      <c r="E231" s="449">
        <f>+PLANTAS!Q277</f>
        <v>0</v>
      </c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</row>
    <row r="232" spans="1:16" ht="19.5" customHeight="1" thickBot="1" thickTop="1">
      <c r="A232" s="53"/>
      <c r="B232" s="455" t="s">
        <v>180</v>
      </c>
      <c r="C232" s="701"/>
      <c r="D232" s="702"/>
      <c r="E232" s="456">
        <f>+E229+E231</f>
        <v>0</v>
      </c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</row>
    <row r="233" spans="1:16" ht="19.5" customHeight="1" thickTop="1">
      <c r="A233" s="53"/>
      <c r="B233" s="697"/>
      <c r="C233" s="698"/>
      <c r="D233" s="699"/>
      <c r="E233" s="68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</row>
    <row r="234" spans="1:16" ht="19.5" customHeight="1">
      <c r="A234" s="53"/>
      <c r="B234" s="457" t="s">
        <v>5</v>
      </c>
      <c r="C234" s="458" t="s">
        <v>48</v>
      </c>
      <c r="D234" s="459" t="s">
        <v>49</v>
      </c>
      <c r="E234" s="70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</row>
    <row r="235" spans="1:16" ht="19.5" customHeight="1">
      <c r="A235" s="53"/>
      <c r="B235" s="704" t="s">
        <v>5</v>
      </c>
      <c r="C235" s="705" t="str">
        <f>+$C$75</f>
        <v>4.1.</v>
      </c>
      <c r="D235" s="706" t="str">
        <f>+$D$75</f>
        <v>CESANTIAS </v>
      </c>
      <c r="E235" s="460">
        <f>+PLANTAS!R277</f>
        <v>0</v>
      </c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</row>
    <row r="236" spans="1:16" ht="19.5" customHeight="1">
      <c r="A236" s="53"/>
      <c r="B236" s="704" t="s">
        <v>5</v>
      </c>
      <c r="C236" s="705">
        <f>+C202</f>
        <v>0</v>
      </c>
      <c r="D236" s="706" t="str">
        <f>+$D$76</f>
        <v>PREVISION SOCIAL </v>
      </c>
      <c r="E236" s="460">
        <f>+PLANTAS!S277</f>
        <v>0</v>
      </c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</row>
    <row r="237" spans="1:16" ht="19.5" customHeight="1" thickBot="1">
      <c r="A237" s="53"/>
      <c r="B237" s="707"/>
      <c r="C237" s="708"/>
      <c r="D237" s="708"/>
      <c r="E237" s="709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</row>
    <row r="238" spans="1:16" ht="19.5" customHeight="1" thickBot="1" thickTop="1">
      <c r="A238" s="53"/>
      <c r="B238" s="461" t="str">
        <f>+$B$78</f>
        <v>SUBTOTAL   APORTES PATRONALES DOCENTES</v>
      </c>
      <c r="C238" s="462"/>
      <c r="D238" s="710"/>
      <c r="E238" s="456">
        <f>SUM(E235:E236)</f>
        <v>0</v>
      </c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</row>
    <row r="239" spans="1:16" ht="19.5" customHeight="1" thickBot="1" thickTop="1">
      <c r="A239" s="53"/>
      <c r="B239" s="463" t="s">
        <v>236</v>
      </c>
      <c r="C239" s="464"/>
      <c r="D239" s="465"/>
      <c r="E239" s="466">
        <f>+E238+E232</f>
        <v>0</v>
      </c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</row>
    <row r="240" spans="1:16" ht="19.5" customHeight="1" thickBot="1">
      <c r="A240" s="53"/>
      <c r="B240" s="799"/>
      <c r="C240" s="800"/>
      <c r="D240" s="800"/>
      <c r="E240" s="801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</row>
    <row r="241" spans="1:16" ht="38.25" customHeight="1" thickBot="1">
      <c r="A241" s="53"/>
      <c r="B241" s="843" t="s">
        <v>326</v>
      </c>
      <c r="C241" s="844"/>
      <c r="D241" s="845"/>
      <c r="E241" s="777">
        <f>E172+E206+E239</f>
        <v>0</v>
      </c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</row>
    <row r="242" spans="1:16" ht="19.5" customHeight="1" thickBot="1">
      <c r="A242" s="53"/>
      <c r="B242" s="711"/>
      <c r="C242" s="711"/>
      <c r="D242" s="711"/>
      <c r="E242" s="744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</row>
    <row r="243" spans="1:16" ht="48.75" customHeight="1" thickBot="1">
      <c r="A243" s="53"/>
      <c r="B243" s="849" t="s">
        <v>414</v>
      </c>
      <c r="C243" s="850"/>
      <c r="D243" s="851"/>
      <c r="E243" s="777">
        <f>+PLANTAS!X277</f>
        <v>0</v>
      </c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</row>
    <row r="244" spans="1:16" ht="19.5" customHeight="1">
      <c r="A244" s="53"/>
      <c r="B244" s="711"/>
      <c r="C244" s="711"/>
      <c r="D244" s="711"/>
      <c r="E244" s="744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</row>
    <row r="245" spans="1:16" ht="19.5" customHeight="1" thickBot="1">
      <c r="A245" s="53"/>
      <c r="B245" s="711"/>
      <c r="C245" s="711"/>
      <c r="D245" s="711"/>
      <c r="E245" s="744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</row>
    <row r="246" spans="1:16" ht="57.75" customHeight="1" thickBot="1">
      <c r="A246" s="53"/>
      <c r="B246" s="846" t="s">
        <v>327</v>
      </c>
      <c r="C246" s="847"/>
      <c r="D246" s="848"/>
      <c r="E246" s="748">
        <f>+E166+E241</f>
        <v>0</v>
      </c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</row>
    <row r="247" spans="1:16" ht="19.5" customHeight="1">
      <c r="A247" s="53"/>
      <c r="B247" s="53"/>
      <c r="C247" s="53"/>
      <c r="D247" s="53"/>
      <c r="E247" s="488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</row>
    <row r="248" spans="1:16" ht="19.5" customHeight="1" thickBot="1">
      <c r="A248" s="53"/>
      <c r="B248" s="53"/>
      <c r="C248" s="53"/>
      <c r="D248" s="53"/>
      <c r="E248" s="488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</row>
    <row r="249" spans="1:16" ht="53.25" customHeight="1" thickBot="1">
      <c r="A249" s="53"/>
      <c r="B249" s="852" t="s">
        <v>413</v>
      </c>
      <c r="C249" s="853"/>
      <c r="D249" s="854"/>
      <c r="E249" s="748">
        <f>+PLANTAS!Y72+PLANTAS!X128+PLANTAS!AD219+PLANTAS!X277</f>
        <v>0</v>
      </c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</row>
    <row r="250" spans="1:16" ht="19.5" customHeight="1">
      <c r="A250" s="53"/>
      <c r="B250" s="802"/>
      <c r="C250" s="802"/>
      <c r="D250" s="802"/>
      <c r="E250" s="80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</row>
    <row r="251" spans="1:16" ht="19.5" customHeight="1">
      <c r="A251" s="53"/>
      <c r="B251" s="802"/>
      <c r="C251" s="802"/>
      <c r="D251" s="802"/>
      <c r="E251" s="80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</row>
    <row r="252" spans="1:16" ht="18.75" thickBot="1">
      <c r="A252" s="53"/>
      <c r="B252" s="53"/>
      <c r="C252" s="53"/>
      <c r="D252" s="836" t="s">
        <v>401</v>
      </c>
      <c r="E252" s="836"/>
      <c r="F252" s="835"/>
      <c r="G252" s="835"/>
      <c r="H252" s="53"/>
      <c r="I252" s="53"/>
      <c r="J252" s="53"/>
      <c r="K252" s="53"/>
      <c r="L252" s="53"/>
      <c r="M252" s="53"/>
      <c r="N252" s="53"/>
      <c r="O252" s="53"/>
      <c r="P252" s="53"/>
    </row>
    <row r="253" spans="1:16" ht="18">
      <c r="A253" s="53"/>
      <c r="B253" s="53"/>
      <c r="C253" s="53"/>
      <c r="D253" s="219" t="s">
        <v>402</v>
      </c>
      <c r="E253" s="296"/>
      <c r="F253" s="293"/>
      <c r="G253" s="293"/>
      <c r="H253" s="53"/>
      <c r="I253" s="53"/>
      <c r="J253" s="53"/>
      <c r="K253" s="53"/>
      <c r="L253" s="53"/>
      <c r="M253" s="53"/>
      <c r="N253" s="53"/>
      <c r="O253" s="53"/>
      <c r="P253" s="53"/>
    </row>
    <row r="254" spans="1:16" ht="18">
      <c r="A254" s="53"/>
      <c r="B254" s="53"/>
      <c r="C254" s="53"/>
      <c r="D254" s="220" t="s">
        <v>302</v>
      </c>
      <c r="E254" s="297">
        <f>+PLANTAS!Y273</f>
        <v>0</v>
      </c>
      <c r="F254" s="150"/>
      <c r="G254" s="150"/>
      <c r="H254" s="53"/>
      <c r="I254" s="53"/>
      <c r="J254" s="53"/>
      <c r="K254" s="53"/>
      <c r="L254" s="53"/>
      <c r="M254" s="53"/>
      <c r="N254" s="53"/>
      <c r="O254" s="53"/>
      <c r="P254" s="53"/>
    </row>
    <row r="255" spans="1:16" ht="18">
      <c r="A255" s="53"/>
      <c r="B255" s="53"/>
      <c r="C255" s="53"/>
      <c r="D255" s="220" t="s">
        <v>303</v>
      </c>
      <c r="E255" s="298">
        <f>+PLANTAS!AA273+PLANTAS!AC273</f>
        <v>0</v>
      </c>
      <c r="F255" s="150"/>
      <c r="G255" s="150"/>
      <c r="H255" s="53"/>
      <c r="I255" s="53"/>
      <c r="J255" s="53"/>
      <c r="K255" s="53"/>
      <c r="L255" s="53"/>
      <c r="M255" s="53"/>
      <c r="N255" s="53"/>
      <c r="O255" s="53"/>
      <c r="P255" s="53"/>
    </row>
    <row r="256" spans="1:16" ht="18">
      <c r="A256" s="53"/>
      <c r="B256" s="53"/>
      <c r="C256" s="53"/>
      <c r="D256" s="220" t="s">
        <v>304</v>
      </c>
      <c r="E256" s="298">
        <f>+PLANTAS!AE273</f>
        <v>0</v>
      </c>
      <c r="F256" s="150"/>
      <c r="G256" s="150"/>
      <c r="H256" s="53"/>
      <c r="I256" s="53"/>
      <c r="J256" s="53"/>
      <c r="K256" s="53"/>
      <c r="L256" s="53"/>
      <c r="M256" s="53"/>
      <c r="N256" s="53"/>
      <c r="O256" s="53"/>
      <c r="P256" s="53"/>
    </row>
    <row r="257" spans="1:16" ht="18">
      <c r="A257" s="53"/>
      <c r="B257" s="53"/>
      <c r="C257" s="53"/>
      <c r="D257" s="220" t="s">
        <v>305</v>
      </c>
      <c r="E257" s="298">
        <f>+PLANTAS!AG273+PLANTAS!AI273</f>
        <v>0</v>
      </c>
      <c r="F257" s="150"/>
      <c r="G257" s="150"/>
      <c r="H257" s="53"/>
      <c r="I257" s="53"/>
      <c r="J257" s="53"/>
      <c r="K257" s="53"/>
      <c r="L257" s="53"/>
      <c r="M257" s="53"/>
      <c r="N257" s="53"/>
      <c r="O257" s="53"/>
      <c r="P257" s="53"/>
    </row>
    <row r="258" spans="1:16" ht="18.75" thickBot="1">
      <c r="A258" s="53"/>
      <c r="B258" s="53"/>
      <c r="C258" s="53"/>
      <c r="D258" s="220" t="s">
        <v>306</v>
      </c>
      <c r="E258" s="298">
        <f>+PLANTAS!AK273</f>
        <v>0</v>
      </c>
      <c r="F258" s="150"/>
      <c r="G258" s="150"/>
      <c r="H258" s="53"/>
      <c r="I258" s="53"/>
      <c r="J258" s="53"/>
      <c r="K258" s="53"/>
      <c r="L258" s="53"/>
      <c r="M258" s="53"/>
      <c r="N258" s="53"/>
      <c r="O258" s="53"/>
      <c r="P258" s="53"/>
    </row>
    <row r="259" spans="1:16" ht="18.75" thickBot="1">
      <c r="A259" s="53"/>
      <c r="B259" s="53"/>
      <c r="C259" s="53"/>
      <c r="D259" s="221" t="s">
        <v>243</v>
      </c>
      <c r="E259" s="299">
        <f>SUM(E254:E258)</f>
        <v>0</v>
      </c>
      <c r="F259" s="218"/>
      <c r="G259" s="218"/>
      <c r="H259" s="53"/>
      <c r="I259" s="53"/>
      <c r="J259" s="53"/>
      <c r="K259" s="53"/>
      <c r="L259" s="53"/>
      <c r="M259" s="53"/>
      <c r="N259" s="53"/>
      <c r="O259" s="53"/>
      <c r="P259" s="53"/>
    </row>
    <row r="260" spans="1:16" ht="9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</row>
    <row r="261" spans="1:221" ht="9.75" customHeight="1">
      <c r="A261" s="488"/>
      <c r="B261" s="488"/>
      <c r="C261" s="488"/>
      <c r="D261" s="488"/>
      <c r="E261" s="488"/>
      <c r="F261" s="488"/>
      <c r="G261" s="488"/>
      <c r="H261" s="488"/>
      <c r="I261" s="488"/>
      <c r="J261" s="488"/>
      <c r="K261" s="488"/>
      <c r="L261" s="488"/>
      <c r="M261" s="488"/>
      <c r="N261" s="488"/>
      <c r="O261" s="488"/>
      <c r="P261" s="488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  <c r="AA261" s="241"/>
      <c r="AB261" s="241"/>
      <c r="AC261" s="241"/>
      <c r="AD261" s="241"/>
      <c r="AE261" s="241"/>
      <c r="AF261" s="241"/>
      <c r="AG261" s="241"/>
      <c r="AH261" s="241"/>
      <c r="AI261" s="241"/>
      <c r="AJ261" s="241"/>
      <c r="AK261" s="241"/>
      <c r="AL261" s="241"/>
      <c r="AM261" s="241"/>
      <c r="AN261" s="241"/>
      <c r="AO261" s="241"/>
      <c r="AP261" s="241"/>
      <c r="AQ261" s="241"/>
      <c r="AR261" s="241"/>
      <c r="AS261" s="241"/>
      <c r="AT261" s="241"/>
      <c r="AU261" s="241"/>
      <c r="AV261" s="241"/>
      <c r="AW261" s="241"/>
      <c r="AX261" s="241"/>
      <c r="AY261" s="241"/>
      <c r="AZ261" s="241"/>
      <c r="BA261" s="241"/>
      <c r="BB261" s="241"/>
      <c r="BC261" s="241"/>
      <c r="BD261" s="241"/>
      <c r="BE261" s="241"/>
      <c r="BF261" s="241"/>
      <c r="BG261" s="241"/>
      <c r="BH261" s="241"/>
      <c r="BI261" s="241"/>
      <c r="BJ261" s="241"/>
      <c r="BK261" s="241"/>
      <c r="BL261" s="241"/>
      <c r="BM261" s="241"/>
      <c r="BN261" s="241"/>
      <c r="BO261" s="241"/>
      <c r="BP261" s="241"/>
      <c r="BQ261" s="241"/>
      <c r="BR261" s="241"/>
      <c r="BS261" s="241"/>
      <c r="BT261" s="241"/>
      <c r="BU261" s="241"/>
      <c r="BV261" s="241"/>
      <c r="BW261" s="241"/>
      <c r="BX261" s="241"/>
      <c r="BY261" s="241"/>
      <c r="BZ261" s="241"/>
      <c r="CA261" s="241"/>
      <c r="CB261" s="241"/>
      <c r="CC261" s="241"/>
      <c r="CD261" s="241"/>
      <c r="CE261" s="241"/>
      <c r="CF261" s="241"/>
      <c r="CG261" s="241"/>
      <c r="CH261" s="241"/>
      <c r="CI261" s="241"/>
      <c r="CJ261" s="241"/>
      <c r="CK261" s="241"/>
      <c r="CL261" s="241"/>
      <c r="CM261" s="241"/>
      <c r="CN261" s="241"/>
      <c r="CO261" s="241"/>
      <c r="CP261" s="241"/>
      <c r="CQ261" s="241"/>
      <c r="CR261" s="241"/>
      <c r="CS261" s="241"/>
      <c r="CT261" s="241"/>
      <c r="CU261" s="241"/>
      <c r="CV261" s="241"/>
      <c r="CW261" s="241"/>
      <c r="CX261" s="241"/>
      <c r="CY261" s="241"/>
      <c r="CZ261" s="241"/>
      <c r="DA261" s="241"/>
      <c r="DB261" s="241"/>
      <c r="DC261" s="241"/>
      <c r="DD261" s="241"/>
      <c r="DE261" s="241"/>
      <c r="DF261" s="241"/>
      <c r="DG261" s="241"/>
      <c r="DH261" s="241"/>
      <c r="DI261" s="241"/>
      <c r="DJ261" s="241"/>
      <c r="DK261" s="241"/>
      <c r="DL261" s="241"/>
      <c r="DM261" s="241"/>
      <c r="DN261" s="241"/>
      <c r="DO261" s="241"/>
      <c r="DP261" s="241"/>
      <c r="DQ261" s="241"/>
      <c r="DR261" s="241"/>
      <c r="DS261" s="241"/>
      <c r="DT261" s="241"/>
      <c r="DU261" s="241"/>
      <c r="DV261" s="241"/>
      <c r="DW261" s="241"/>
      <c r="DX261" s="241"/>
      <c r="DY261" s="241"/>
      <c r="DZ261" s="241"/>
      <c r="EA261" s="241"/>
      <c r="EB261" s="241"/>
      <c r="EC261" s="241"/>
      <c r="ED261" s="241"/>
      <c r="EE261" s="241"/>
      <c r="EF261" s="241"/>
      <c r="EG261" s="241"/>
      <c r="EH261" s="241"/>
      <c r="EI261" s="241"/>
      <c r="EJ261" s="241"/>
      <c r="EK261" s="241"/>
      <c r="EL261" s="241"/>
      <c r="EM261" s="241"/>
      <c r="EN261" s="241"/>
      <c r="EO261" s="241"/>
      <c r="EP261" s="241"/>
      <c r="EQ261" s="241"/>
      <c r="ER261" s="241"/>
      <c r="ES261" s="241"/>
      <c r="ET261" s="241"/>
      <c r="EU261" s="241"/>
      <c r="EV261" s="241"/>
      <c r="EW261" s="241"/>
      <c r="EX261" s="241"/>
      <c r="EY261" s="241"/>
      <c r="EZ261" s="241"/>
      <c r="FA261" s="241"/>
      <c r="FB261" s="241"/>
      <c r="FC261" s="241"/>
      <c r="FD261" s="241"/>
      <c r="FE261" s="241"/>
      <c r="FF261" s="241"/>
      <c r="FG261" s="241"/>
      <c r="FH261" s="241"/>
      <c r="FI261" s="241"/>
      <c r="FJ261" s="241"/>
      <c r="FK261" s="241"/>
      <c r="FL261" s="241"/>
      <c r="FM261" s="241"/>
      <c r="FN261" s="241"/>
      <c r="FO261" s="241"/>
      <c r="FP261" s="241"/>
      <c r="FQ261" s="241"/>
      <c r="FR261" s="241"/>
      <c r="FS261" s="241"/>
      <c r="FT261" s="241"/>
      <c r="FU261" s="241"/>
      <c r="FV261" s="241"/>
      <c r="FW261" s="241"/>
      <c r="FX261" s="241"/>
      <c r="FY261" s="241"/>
      <c r="FZ261" s="241"/>
      <c r="GA261" s="241"/>
      <c r="GB261" s="241"/>
      <c r="GC261" s="241"/>
      <c r="GD261" s="241"/>
      <c r="GE261" s="241"/>
      <c r="GF261" s="241"/>
      <c r="GG261" s="241"/>
      <c r="GH261" s="241"/>
      <c r="GI261" s="241"/>
      <c r="GJ261" s="241"/>
      <c r="GK261" s="241"/>
      <c r="GL261" s="241"/>
      <c r="GM261" s="241"/>
      <c r="GN261" s="241"/>
      <c r="GO261" s="241"/>
      <c r="GP261" s="241"/>
      <c r="GQ261" s="241"/>
      <c r="GR261" s="241"/>
      <c r="GS261" s="241"/>
      <c r="GT261" s="241"/>
      <c r="GU261" s="241"/>
      <c r="GV261" s="241"/>
      <c r="GW261" s="241"/>
      <c r="GX261" s="241"/>
      <c r="GY261" s="241"/>
      <c r="GZ261" s="241"/>
      <c r="HA261" s="241"/>
      <c r="HB261" s="241"/>
      <c r="HC261" s="241"/>
      <c r="HD261" s="241"/>
      <c r="HE261" s="241"/>
      <c r="HF261" s="241"/>
      <c r="HG261" s="241"/>
      <c r="HH261" s="241"/>
      <c r="HI261" s="241"/>
      <c r="HJ261" s="241"/>
      <c r="HK261" s="241"/>
      <c r="HL261" s="241"/>
      <c r="HM261" s="241"/>
    </row>
    <row r="262" spans="1:221" ht="9.75" customHeight="1">
      <c r="A262" s="488"/>
      <c r="B262" s="488"/>
      <c r="C262" s="410" t="s">
        <v>416</v>
      </c>
      <c r="D262" s="488"/>
      <c r="E262" s="488"/>
      <c r="F262" s="488"/>
      <c r="G262" s="488"/>
      <c r="H262" s="488"/>
      <c r="I262" s="488"/>
      <c r="J262" s="488"/>
      <c r="K262" s="488"/>
      <c r="L262" s="488"/>
      <c r="M262" s="488"/>
      <c r="N262" s="488"/>
      <c r="O262" s="488"/>
      <c r="P262" s="488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  <c r="AA262" s="241"/>
      <c r="AB262" s="241"/>
      <c r="AC262" s="241"/>
      <c r="AD262" s="241"/>
      <c r="AE262" s="241"/>
      <c r="AF262" s="241"/>
      <c r="AG262" s="241"/>
      <c r="AH262" s="241"/>
      <c r="AI262" s="241"/>
      <c r="AJ262" s="241"/>
      <c r="AK262" s="241"/>
      <c r="AL262" s="241"/>
      <c r="AM262" s="241"/>
      <c r="AN262" s="241"/>
      <c r="AO262" s="241"/>
      <c r="AP262" s="241"/>
      <c r="AQ262" s="241"/>
      <c r="AR262" s="241"/>
      <c r="AS262" s="241"/>
      <c r="AT262" s="241"/>
      <c r="AU262" s="241"/>
      <c r="AV262" s="241"/>
      <c r="AW262" s="241"/>
      <c r="AX262" s="241"/>
      <c r="AY262" s="241"/>
      <c r="AZ262" s="241"/>
      <c r="BA262" s="241"/>
      <c r="BB262" s="241"/>
      <c r="BC262" s="241"/>
      <c r="BD262" s="241"/>
      <c r="BE262" s="241"/>
      <c r="BF262" s="241"/>
      <c r="BG262" s="241"/>
      <c r="BH262" s="241"/>
      <c r="BI262" s="241"/>
      <c r="BJ262" s="241"/>
      <c r="BK262" s="241"/>
      <c r="BL262" s="241"/>
      <c r="BM262" s="241"/>
      <c r="BN262" s="241"/>
      <c r="BO262" s="241"/>
      <c r="BP262" s="241"/>
      <c r="BQ262" s="241"/>
      <c r="BR262" s="241"/>
      <c r="BS262" s="241"/>
      <c r="BT262" s="241"/>
      <c r="BU262" s="241"/>
      <c r="BV262" s="241"/>
      <c r="BW262" s="241"/>
      <c r="BX262" s="241"/>
      <c r="BY262" s="241"/>
      <c r="BZ262" s="241"/>
      <c r="CA262" s="241"/>
      <c r="CB262" s="241"/>
      <c r="CC262" s="241"/>
      <c r="CD262" s="241"/>
      <c r="CE262" s="241"/>
      <c r="CF262" s="241"/>
      <c r="CG262" s="241"/>
      <c r="CH262" s="241"/>
      <c r="CI262" s="241"/>
      <c r="CJ262" s="241"/>
      <c r="CK262" s="241"/>
      <c r="CL262" s="241"/>
      <c r="CM262" s="241"/>
      <c r="CN262" s="241"/>
      <c r="CO262" s="241"/>
      <c r="CP262" s="241"/>
      <c r="CQ262" s="241"/>
      <c r="CR262" s="241"/>
      <c r="CS262" s="241"/>
      <c r="CT262" s="241"/>
      <c r="CU262" s="241"/>
      <c r="CV262" s="241"/>
      <c r="CW262" s="241"/>
      <c r="CX262" s="241"/>
      <c r="CY262" s="241"/>
      <c r="CZ262" s="241"/>
      <c r="DA262" s="241"/>
      <c r="DB262" s="241"/>
      <c r="DC262" s="241"/>
      <c r="DD262" s="241"/>
      <c r="DE262" s="241"/>
      <c r="DF262" s="241"/>
      <c r="DG262" s="241"/>
      <c r="DH262" s="241"/>
      <c r="DI262" s="241"/>
      <c r="DJ262" s="241"/>
      <c r="DK262" s="241"/>
      <c r="DL262" s="241"/>
      <c r="DM262" s="241"/>
      <c r="DN262" s="241"/>
      <c r="DO262" s="241"/>
      <c r="DP262" s="241"/>
      <c r="DQ262" s="241"/>
      <c r="DR262" s="241"/>
      <c r="DS262" s="241"/>
      <c r="DT262" s="241"/>
      <c r="DU262" s="241"/>
      <c r="DV262" s="241"/>
      <c r="DW262" s="241"/>
      <c r="DX262" s="241"/>
      <c r="DY262" s="241"/>
      <c r="DZ262" s="241"/>
      <c r="EA262" s="241"/>
      <c r="EB262" s="241"/>
      <c r="EC262" s="241"/>
      <c r="ED262" s="241"/>
      <c r="EE262" s="241"/>
      <c r="EF262" s="241"/>
      <c r="EG262" s="241"/>
      <c r="EH262" s="241"/>
      <c r="EI262" s="241"/>
      <c r="EJ262" s="241"/>
      <c r="EK262" s="241"/>
      <c r="EL262" s="241"/>
      <c r="EM262" s="241"/>
      <c r="EN262" s="241"/>
      <c r="EO262" s="241"/>
      <c r="EP262" s="241"/>
      <c r="EQ262" s="241"/>
      <c r="ER262" s="241"/>
      <c r="ES262" s="241"/>
      <c r="ET262" s="241"/>
      <c r="EU262" s="241"/>
      <c r="EV262" s="241"/>
      <c r="EW262" s="241"/>
      <c r="EX262" s="241"/>
      <c r="EY262" s="241"/>
      <c r="EZ262" s="241"/>
      <c r="FA262" s="241"/>
      <c r="FB262" s="241"/>
      <c r="FC262" s="241"/>
      <c r="FD262" s="241"/>
      <c r="FE262" s="241"/>
      <c r="FF262" s="241"/>
      <c r="FG262" s="241"/>
      <c r="FH262" s="241"/>
      <c r="FI262" s="241"/>
      <c r="FJ262" s="241"/>
      <c r="FK262" s="241"/>
      <c r="FL262" s="241"/>
      <c r="FM262" s="241"/>
      <c r="FN262" s="241"/>
      <c r="FO262" s="241"/>
      <c r="FP262" s="241"/>
      <c r="FQ262" s="241"/>
      <c r="FR262" s="241"/>
      <c r="FS262" s="241"/>
      <c r="FT262" s="241"/>
      <c r="FU262" s="241"/>
      <c r="FV262" s="241"/>
      <c r="FW262" s="241"/>
      <c r="FX262" s="241"/>
      <c r="FY262" s="241"/>
      <c r="FZ262" s="241"/>
      <c r="GA262" s="241"/>
      <c r="GB262" s="241"/>
      <c r="GC262" s="241"/>
      <c r="GD262" s="241"/>
      <c r="GE262" s="241"/>
      <c r="GF262" s="241"/>
      <c r="GG262" s="241"/>
      <c r="GH262" s="241"/>
      <c r="GI262" s="241"/>
      <c r="GJ262" s="241"/>
      <c r="GK262" s="241"/>
      <c r="GL262" s="241"/>
      <c r="GM262" s="241"/>
      <c r="GN262" s="241"/>
      <c r="GO262" s="241"/>
      <c r="GP262" s="241"/>
      <c r="GQ262" s="241"/>
      <c r="GR262" s="241"/>
      <c r="GS262" s="241"/>
      <c r="GT262" s="241"/>
      <c r="GU262" s="241"/>
      <c r="GV262" s="241"/>
      <c r="GW262" s="241"/>
      <c r="GX262" s="241"/>
      <c r="GY262" s="241"/>
      <c r="GZ262" s="241"/>
      <c r="HA262" s="241"/>
      <c r="HB262" s="241"/>
      <c r="HC262" s="241"/>
      <c r="HD262" s="241"/>
      <c r="HE262" s="241"/>
      <c r="HF262" s="241"/>
      <c r="HG262" s="241"/>
      <c r="HH262" s="241"/>
      <c r="HI262" s="241"/>
      <c r="HJ262" s="241"/>
      <c r="HK262" s="241"/>
      <c r="HL262" s="241"/>
      <c r="HM262" s="241"/>
    </row>
    <row r="263" spans="1:221" ht="9.75" customHeight="1">
      <c r="A263" s="488"/>
      <c r="B263" s="488"/>
      <c r="C263" s="488"/>
      <c r="D263" s="488"/>
      <c r="E263" s="488"/>
      <c r="F263" s="488"/>
      <c r="G263" s="488"/>
      <c r="H263" s="488"/>
      <c r="I263" s="488"/>
      <c r="J263" s="488"/>
      <c r="K263" s="488"/>
      <c r="L263" s="488"/>
      <c r="M263" s="488"/>
      <c r="N263" s="488"/>
      <c r="O263" s="488"/>
      <c r="P263" s="488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  <c r="AA263" s="241"/>
      <c r="AB263" s="241"/>
      <c r="AC263" s="241"/>
      <c r="AD263" s="241"/>
      <c r="AE263" s="241"/>
      <c r="AF263" s="241"/>
      <c r="AG263" s="241"/>
      <c r="AH263" s="241"/>
      <c r="AI263" s="241"/>
      <c r="AJ263" s="241"/>
      <c r="AK263" s="241"/>
      <c r="AL263" s="241"/>
      <c r="AM263" s="241"/>
      <c r="AN263" s="241"/>
      <c r="AO263" s="241"/>
      <c r="AP263" s="241"/>
      <c r="AQ263" s="241"/>
      <c r="AR263" s="241"/>
      <c r="AS263" s="241"/>
      <c r="AT263" s="241"/>
      <c r="AU263" s="241"/>
      <c r="AV263" s="241"/>
      <c r="AW263" s="241"/>
      <c r="AX263" s="241"/>
      <c r="AY263" s="241"/>
      <c r="AZ263" s="241"/>
      <c r="BA263" s="241"/>
      <c r="BB263" s="241"/>
      <c r="BC263" s="241"/>
      <c r="BD263" s="241"/>
      <c r="BE263" s="241"/>
      <c r="BF263" s="241"/>
      <c r="BG263" s="241"/>
      <c r="BH263" s="241"/>
      <c r="BI263" s="241"/>
      <c r="BJ263" s="241"/>
      <c r="BK263" s="241"/>
      <c r="BL263" s="241"/>
      <c r="BM263" s="241"/>
      <c r="BN263" s="241"/>
      <c r="BO263" s="241"/>
      <c r="BP263" s="241"/>
      <c r="BQ263" s="241"/>
      <c r="BR263" s="241"/>
      <c r="BS263" s="241"/>
      <c r="BT263" s="241"/>
      <c r="BU263" s="241"/>
      <c r="BV263" s="241"/>
      <c r="BW263" s="241"/>
      <c r="BX263" s="241"/>
      <c r="BY263" s="241"/>
      <c r="BZ263" s="241"/>
      <c r="CA263" s="241"/>
      <c r="CB263" s="241"/>
      <c r="CC263" s="241"/>
      <c r="CD263" s="241"/>
      <c r="CE263" s="241"/>
      <c r="CF263" s="241"/>
      <c r="CG263" s="241"/>
      <c r="CH263" s="241"/>
      <c r="CI263" s="241"/>
      <c r="CJ263" s="241"/>
      <c r="CK263" s="241"/>
      <c r="CL263" s="241"/>
      <c r="CM263" s="241"/>
      <c r="CN263" s="241"/>
      <c r="CO263" s="241"/>
      <c r="CP263" s="241"/>
      <c r="CQ263" s="241"/>
      <c r="CR263" s="241"/>
      <c r="CS263" s="241"/>
      <c r="CT263" s="241"/>
      <c r="CU263" s="241"/>
      <c r="CV263" s="241"/>
      <c r="CW263" s="241"/>
      <c r="CX263" s="241"/>
      <c r="CY263" s="241"/>
      <c r="CZ263" s="241"/>
      <c r="DA263" s="241"/>
      <c r="DB263" s="241"/>
      <c r="DC263" s="241"/>
      <c r="DD263" s="241"/>
      <c r="DE263" s="241"/>
      <c r="DF263" s="241"/>
      <c r="DG263" s="241"/>
      <c r="DH263" s="241"/>
      <c r="DI263" s="241"/>
      <c r="DJ263" s="241"/>
      <c r="DK263" s="241"/>
      <c r="DL263" s="241"/>
      <c r="DM263" s="241"/>
      <c r="DN263" s="241"/>
      <c r="DO263" s="241"/>
      <c r="DP263" s="241"/>
      <c r="DQ263" s="241"/>
      <c r="DR263" s="241"/>
      <c r="DS263" s="241"/>
      <c r="DT263" s="241"/>
      <c r="DU263" s="241"/>
      <c r="DV263" s="241"/>
      <c r="DW263" s="241"/>
      <c r="DX263" s="241"/>
      <c r="DY263" s="241"/>
      <c r="DZ263" s="241"/>
      <c r="EA263" s="241"/>
      <c r="EB263" s="241"/>
      <c r="EC263" s="241"/>
      <c r="ED263" s="241"/>
      <c r="EE263" s="241"/>
      <c r="EF263" s="241"/>
      <c r="EG263" s="241"/>
      <c r="EH263" s="241"/>
      <c r="EI263" s="241"/>
      <c r="EJ263" s="241"/>
      <c r="EK263" s="241"/>
      <c r="EL263" s="241"/>
      <c r="EM263" s="241"/>
      <c r="EN263" s="241"/>
      <c r="EO263" s="241"/>
      <c r="EP263" s="241"/>
      <c r="EQ263" s="241"/>
      <c r="ER263" s="241"/>
      <c r="ES263" s="241"/>
      <c r="ET263" s="241"/>
      <c r="EU263" s="241"/>
      <c r="EV263" s="241"/>
      <c r="EW263" s="241"/>
      <c r="EX263" s="241"/>
      <c r="EY263" s="241"/>
      <c r="EZ263" s="241"/>
      <c r="FA263" s="241"/>
      <c r="FB263" s="241"/>
      <c r="FC263" s="241"/>
      <c r="FD263" s="241"/>
      <c r="FE263" s="241"/>
      <c r="FF263" s="241"/>
      <c r="FG263" s="241"/>
      <c r="FH263" s="241"/>
      <c r="FI263" s="241"/>
      <c r="FJ263" s="241"/>
      <c r="FK263" s="241"/>
      <c r="FL263" s="241"/>
      <c r="FM263" s="241"/>
      <c r="FN263" s="241"/>
      <c r="FO263" s="241"/>
      <c r="FP263" s="241"/>
      <c r="FQ263" s="241"/>
      <c r="FR263" s="241"/>
      <c r="FS263" s="241"/>
      <c r="FT263" s="241"/>
      <c r="FU263" s="241"/>
      <c r="FV263" s="241"/>
      <c r="FW263" s="241"/>
      <c r="FX263" s="241"/>
      <c r="FY263" s="241"/>
      <c r="FZ263" s="241"/>
      <c r="GA263" s="241"/>
      <c r="GB263" s="241"/>
      <c r="GC263" s="241"/>
      <c r="GD263" s="241"/>
      <c r="GE263" s="241"/>
      <c r="GF263" s="241"/>
      <c r="GG263" s="241"/>
      <c r="GH263" s="241"/>
      <c r="GI263" s="241"/>
      <c r="GJ263" s="241"/>
      <c r="GK263" s="241"/>
      <c r="GL263" s="241"/>
      <c r="GM263" s="241"/>
      <c r="GN263" s="241"/>
      <c r="GO263" s="241"/>
      <c r="GP263" s="241"/>
      <c r="GQ263" s="241"/>
      <c r="GR263" s="241"/>
      <c r="GS263" s="241"/>
      <c r="GT263" s="241"/>
      <c r="GU263" s="241"/>
      <c r="GV263" s="241"/>
      <c r="GW263" s="241"/>
      <c r="GX263" s="241"/>
      <c r="GY263" s="241"/>
      <c r="GZ263" s="241"/>
      <c r="HA263" s="241"/>
      <c r="HB263" s="241"/>
      <c r="HC263" s="241"/>
      <c r="HD263" s="241"/>
      <c r="HE263" s="241"/>
      <c r="HF263" s="241"/>
      <c r="HG263" s="241"/>
      <c r="HH263" s="241"/>
      <c r="HI263" s="241"/>
      <c r="HJ263" s="241"/>
      <c r="HK263" s="241"/>
      <c r="HL263" s="241"/>
      <c r="HM263" s="241"/>
    </row>
    <row r="264" spans="1:221" ht="9.75" customHeight="1">
      <c r="A264" s="488"/>
      <c r="B264" s="488"/>
      <c r="C264" s="488"/>
      <c r="D264" s="488"/>
      <c r="E264" s="488"/>
      <c r="F264" s="488"/>
      <c r="G264" s="488"/>
      <c r="H264" s="488"/>
      <c r="I264" s="488"/>
      <c r="J264" s="488"/>
      <c r="K264" s="488"/>
      <c r="L264" s="488"/>
      <c r="M264" s="488"/>
      <c r="N264" s="488"/>
      <c r="O264" s="488"/>
      <c r="P264" s="488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  <c r="AA264" s="241"/>
      <c r="AB264" s="241"/>
      <c r="AC264" s="241"/>
      <c r="AD264" s="241"/>
      <c r="AE264" s="241"/>
      <c r="AF264" s="241"/>
      <c r="AG264" s="241"/>
      <c r="AH264" s="241"/>
      <c r="AI264" s="241"/>
      <c r="AJ264" s="241"/>
      <c r="AK264" s="241"/>
      <c r="AL264" s="241"/>
      <c r="AM264" s="241"/>
      <c r="AN264" s="241"/>
      <c r="AO264" s="241"/>
      <c r="AP264" s="241"/>
      <c r="AQ264" s="241"/>
      <c r="AR264" s="241"/>
      <c r="AS264" s="241"/>
      <c r="AT264" s="241"/>
      <c r="AU264" s="241"/>
      <c r="AV264" s="241"/>
      <c r="AW264" s="241"/>
      <c r="AX264" s="241"/>
      <c r="AY264" s="241"/>
      <c r="AZ264" s="241"/>
      <c r="BA264" s="241"/>
      <c r="BB264" s="241"/>
      <c r="BC264" s="241"/>
      <c r="BD264" s="241"/>
      <c r="BE264" s="241"/>
      <c r="BF264" s="241"/>
      <c r="BG264" s="241"/>
      <c r="BH264" s="241"/>
      <c r="BI264" s="241"/>
      <c r="BJ264" s="241"/>
      <c r="BK264" s="241"/>
      <c r="BL264" s="241"/>
      <c r="BM264" s="241"/>
      <c r="BN264" s="241"/>
      <c r="BO264" s="241"/>
      <c r="BP264" s="241"/>
      <c r="BQ264" s="241"/>
      <c r="BR264" s="241"/>
      <c r="BS264" s="241"/>
      <c r="BT264" s="241"/>
      <c r="BU264" s="241"/>
      <c r="BV264" s="241"/>
      <c r="BW264" s="241"/>
      <c r="BX264" s="241"/>
      <c r="BY264" s="241"/>
      <c r="BZ264" s="241"/>
      <c r="CA264" s="241"/>
      <c r="CB264" s="241"/>
      <c r="CC264" s="241"/>
      <c r="CD264" s="241"/>
      <c r="CE264" s="241"/>
      <c r="CF264" s="241"/>
      <c r="CG264" s="241"/>
      <c r="CH264" s="241"/>
      <c r="CI264" s="241"/>
      <c r="CJ264" s="241"/>
      <c r="CK264" s="241"/>
      <c r="CL264" s="241"/>
      <c r="CM264" s="241"/>
      <c r="CN264" s="241"/>
      <c r="CO264" s="241"/>
      <c r="CP264" s="241"/>
      <c r="CQ264" s="241"/>
      <c r="CR264" s="241"/>
      <c r="CS264" s="241"/>
      <c r="CT264" s="241"/>
      <c r="CU264" s="241"/>
      <c r="CV264" s="241"/>
      <c r="CW264" s="241"/>
      <c r="CX264" s="241"/>
      <c r="CY264" s="241"/>
      <c r="CZ264" s="241"/>
      <c r="DA264" s="241"/>
      <c r="DB264" s="241"/>
      <c r="DC264" s="241"/>
      <c r="DD264" s="241"/>
      <c r="DE264" s="241"/>
      <c r="DF264" s="241"/>
      <c r="DG264" s="241"/>
      <c r="DH264" s="241"/>
      <c r="DI264" s="241"/>
      <c r="DJ264" s="241"/>
      <c r="DK264" s="241"/>
      <c r="DL264" s="241"/>
      <c r="DM264" s="241"/>
      <c r="DN264" s="241"/>
      <c r="DO264" s="241"/>
      <c r="DP264" s="241"/>
      <c r="DQ264" s="241"/>
      <c r="DR264" s="241"/>
      <c r="DS264" s="241"/>
      <c r="DT264" s="241"/>
      <c r="DU264" s="241"/>
      <c r="DV264" s="241"/>
      <c r="DW264" s="241"/>
      <c r="DX264" s="241"/>
      <c r="DY264" s="241"/>
      <c r="DZ264" s="241"/>
      <c r="EA264" s="241"/>
      <c r="EB264" s="241"/>
      <c r="EC264" s="241"/>
      <c r="ED264" s="241"/>
      <c r="EE264" s="241"/>
      <c r="EF264" s="241"/>
      <c r="EG264" s="241"/>
      <c r="EH264" s="241"/>
      <c r="EI264" s="241"/>
      <c r="EJ264" s="241"/>
      <c r="EK264" s="241"/>
      <c r="EL264" s="241"/>
      <c r="EM264" s="241"/>
      <c r="EN264" s="241"/>
      <c r="EO264" s="241"/>
      <c r="EP264" s="241"/>
      <c r="EQ264" s="241"/>
      <c r="ER264" s="241"/>
      <c r="ES264" s="241"/>
      <c r="ET264" s="241"/>
      <c r="EU264" s="241"/>
      <c r="EV264" s="241"/>
      <c r="EW264" s="241"/>
      <c r="EX264" s="241"/>
      <c r="EY264" s="241"/>
      <c r="EZ264" s="241"/>
      <c r="FA264" s="241"/>
      <c r="FB264" s="241"/>
      <c r="FC264" s="241"/>
      <c r="FD264" s="241"/>
      <c r="FE264" s="241"/>
      <c r="FF264" s="241"/>
      <c r="FG264" s="241"/>
      <c r="FH264" s="241"/>
      <c r="FI264" s="241"/>
      <c r="FJ264" s="241"/>
      <c r="FK264" s="241"/>
      <c r="FL264" s="241"/>
      <c r="FM264" s="241"/>
      <c r="FN264" s="241"/>
      <c r="FO264" s="241"/>
      <c r="FP264" s="241"/>
      <c r="FQ264" s="241"/>
      <c r="FR264" s="241"/>
      <c r="FS264" s="241"/>
      <c r="FT264" s="241"/>
      <c r="FU264" s="241"/>
      <c r="FV264" s="241"/>
      <c r="FW264" s="241"/>
      <c r="FX264" s="241"/>
      <c r="FY264" s="241"/>
      <c r="FZ264" s="241"/>
      <c r="GA264" s="241"/>
      <c r="GB264" s="241"/>
      <c r="GC264" s="241"/>
      <c r="GD264" s="241"/>
      <c r="GE264" s="241"/>
      <c r="GF264" s="241"/>
      <c r="GG264" s="241"/>
      <c r="GH264" s="241"/>
      <c r="GI264" s="241"/>
      <c r="GJ264" s="241"/>
      <c r="GK264" s="241"/>
      <c r="GL264" s="241"/>
      <c r="GM264" s="241"/>
      <c r="GN264" s="241"/>
      <c r="GO264" s="241"/>
      <c r="GP264" s="241"/>
      <c r="GQ264" s="241"/>
      <c r="GR264" s="241"/>
      <c r="GS264" s="241"/>
      <c r="GT264" s="241"/>
      <c r="GU264" s="241"/>
      <c r="GV264" s="241"/>
      <c r="GW264" s="241"/>
      <c r="GX264" s="241"/>
      <c r="GY264" s="241"/>
      <c r="GZ264" s="241"/>
      <c r="HA264" s="241"/>
      <c r="HB264" s="241"/>
      <c r="HC264" s="241"/>
      <c r="HD264" s="241"/>
      <c r="HE264" s="241"/>
      <c r="HF264" s="241"/>
      <c r="HG264" s="241"/>
      <c r="HH264" s="241"/>
      <c r="HI264" s="241"/>
      <c r="HJ264" s="241"/>
      <c r="HK264" s="241"/>
      <c r="HL264" s="241"/>
      <c r="HM264" s="241"/>
    </row>
    <row r="265" spans="1:221" ht="9.75" customHeight="1">
      <c r="A265" s="488"/>
      <c r="B265" s="488"/>
      <c r="C265" s="488"/>
      <c r="D265" s="488"/>
      <c r="E265" s="488"/>
      <c r="F265" s="488"/>
      <c r="G265" s="488"/>
      <c r="H265" s="488"/>
      <c r="I265" s="488"/>
      <c r="J265" s="488"/>
      <c r="K265" s="488"/>
      <c r="L265" s="488"/>
      <c r="M265" s="488"/>
      <c r="N265" s="488"/>
      <c r="O265" s="488"/>
      <c r="P265" s="488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  <c r="AA265" s="241"/>
      <c r="AB265" s="241"/>
      <c r="AC265" s="241"/>
      <c r="AD265" s="241"/>
      <c r="AE265" s="241"/>
      <c r="AF265" s="241"/>
      <c r="AG265" s="241"/>
      <c r="AH265" s="241"/>
      <c r="AI265" s="241"/>
      <c r="AJ265" s="241"/>
      <c r="AK265" s="241"/>
      <c r="AL265" s="241"/>
      <c r="AM265" s="241"/>
      <c r="AN265" s="241"/>
      <c r="AO265" s="241"/>
      <c r="AP265" s="241"/>
      <c r="AQ265" s="241"/>
      <c r="AR265" s="241"/>
      <c r="AS265" s="241"/>
      <c r="AT265" s="241"/>
      <c r="AU265" s="241"/>
      <c r="AV265" s="241"/>
      <c r="AW265" s="241"/>
      <c r="AX265" s="241"/>
      <c r="AY265" s="241"/>
      <c r="AZ265" s="241"/>
      <c r="BA265" s="241"/>
      <c r="BB265" s="241"/>
      <c r="BC265" s="241"/>
      <c r="BD265" s="241"/>
      <c r="BE265" s="241"/>
      <c r="BF265" s="241"/>
      <c r="BG265" s="241"/>
      <c r="BH265" s="241"/>
      <c r="BI265" s="241"/>
      <c r="BJ265" s="241"/>
      <c r="BK265" s="241"/>
      <c r="BL265" s="241"/>
      <c r="BM265" s="241"/>
      <c r="BN265" s="241"/>
      <c r="BO265" s="241"/>
      <c r="BP265" s="241"/>
      <c r="BQ265" s="241"/>
      <c r="BR265" s="241"/>
      <c r="BS265" s="241"/>
      <c r="BT265" s="241"/>
      <c r="BU265" s="241"/>
      <c r="BV265" s="241"/>
      <c r="BW265" s="241"/>
      <c r="BX265" s="241"/>
      <c r="BY265" s="241"/>
      <c r="BZ265" s="241"/>
      <c r="CA265" s="241"/>
      <c r="CB265" s="241"/>
      <c r="CC265" s="241"/>
      <c r="CD265" s="241"/>
      <c r="CE265" s="241"/>
      <c r="CF265" s="241"/>
      <c r="CG265" s="241"/>
      <c r="CH265" s="241"/>
      <c r="CI265" s="241"/>
      <c r="CJ265" s="241"/>
      <c r="CK265" s="241"/>
      <c r="CL265" s="241"/>
      <c r="CM265" s="241"/>
      <c r="CN265" s="241"/>
      <c r="CO265" s="241"/>
      <c r="CP265" s="241"/>
      <c r="CQ265" s="241"/>
      <c r="CR265" s="241"/>
      <c r="CS265" s="241"/>
      <c r="CT265" s="241"/>
      <c r="CU265" s="241"/>
      <c r="CV265" s="241"/>
      <c r="CW265" s="241"/>
      <c r="CX265" s="241"/>
      <c r="CY265" s="241"/>
      <c r="CZ265" s="241"/>
      <c r="DA265" s="241"/>
      <c r="DB265" s="241"/>
      <c r="DC265" s="241"/>
      <c r="DD265" s="241"/>
      <c r="DE265" s="241"/>
      <c r="DF265" s="241"/>
      <c r="DG265" s="241"/>
      <c r="DH265" s="241"/>
      <c r="DI265" s="241"/>
      <c r="DJ265" s="241"/>
      <c r="DK265" s="241"/>
      <c r="DL265" s="241"/>
      <c r="DM265" s="241"/>
      <c r="DN265" s="241"/>
      <c r="DO265" s="241"/>
      <c r="DP265" s="241"/>
      <c r="DQ265" s="241"/>
      <c r="DR265" s="241"/>
      <c r="DS265" s="241"/>
      <c r="DT265" s="241"/>
      <c r="DU265" s="241"/>
      <c r="DV265" s="241"/>
      <c r="DW265" s="241"/>
      <c r="DX265" s="241"/>
      <c r="DY265" s="241"/>
      <c r="DZ265" s="241"/>
      <c r="EA265" s="241"/>
      <c r="EB265" s="241"/>
      <c r="EC265" s="241"/>
      <c r="ED265" s="241"/>
      <c r="EE265" s="241"/>
      <c r="EF265" s="241"/>
      <c r="EG265" s="241"/>
      <c r="EH265" s="241"/>
      <c r="EI265" s="241"/>
      <c r="EJ265" s="241"/>
      <c r="EK265" s="241"/>
      <c r="EL265" s="241"/>
      <c r="EM265" s="241"/>
      <c r="EN265" s="241"/>
      <c r="EO265" s="241"/>
      <c r="EP265" s="241"/>
      <c r="EQ265" s="241"/>
      <c r="ER265" s="241"/>
      <c r="ES265" s="241"/>
      <c r="ET265" s="241"/>
      <c r="EU265" s="241"/>
      <c r="EV265" s="241"/>
      <c r="EW265" s="241"/>
      <c r="EX265" s="241"/>
      <c r="EY265" s="241"/>
      <c r="EZ265" s="241"/>
      <c r="FA265" s="241"/>
      <c r="FB265" s="241"/>
      <c r="FC265" s="241"/>
      <c r="FD265" s="241"/>
      <c r="FE265" s="241"/>
      <c r="FF265" s="241"/>
      <c r="FG265" s="241"/>
      <c r="FH265" s="241"/>
      <c r="FI265" s="241"/>
      <c r="FJ265" s="241"/>
      <c r="FK265" s="241"/>
      <c r="FL265" s="241"/>
      <c r="FM265" s="241"/>
      <c r="FN265" s="241"/>
      <c r="FO265" s="241"/>
      <c r="FP265" s="241"/>
      <c r="FQ265" s="241"/>
      <c r="FR265" s="241"/>
      <c r="FS265" s="241"/>
      <c r="FT265" s="241"/>
      <c r="FU265" s="241"/>
      <c r="FV265" s="241"/>
      <c r="FW265" s="241"/>
      <c r="FX265" s="241"/>
      <c r="FY265" s="241"/>
      <c r="FZ265" s="241"/>
      <c r="GA265" s="241"/>
      <c r="GB265" s="241"/>
      <c r="GC265" s="241"/>
      <c r="GD265" s="241"/>
      <c r="GE265" s="241"/>
      <c r="GF265" s="241"/>
      <c r="GG265" s="241"/>
      <c r="GH265" s="241"/>
      <c r="GI265" s="241"/>
      <c r="GJ265" s="241"/>
      <c r="GK265" s="241"/>
      <c r="GL265" s="241"/>
      <c r="GM265" s="241"/>
      <c r="GN265" s="241"/>
      <c r="GO265" s="241"/>
      <c r="GP265" s="241"/>
      <c r="GQ265" s="241"/>
      <c r="GR265" s="241"/>
      <c r="GS265" s="241"/>
      <c r="GT265" s="241"/>
      <c r="GU265" s="241"/>
      <c r="GV265" s="241"/>
      <c r="GW265" s="241"/>
      <c r="GX265" s="241"/>
      <c r="GY265" s="241"/>
      <c r="GZ265" s="241"/>
      <c r="HA265" s="241"/>
      <c r="HB265" s="241"/>
      <c r="HC265" s="241"/>
      <c r="HD265" s="241"/>
      <c r="HE265" s="241"/>
      <c r="HF265" s="241"/>
      <c r="HG265" s="241"/>
      <c r="HH265" s="241"/>
      <c r="HI265" s="241"/>
      <c r="HJ265" s="241"/>
      <c r="HK265" s="241"/>
      <c r="HL265" s="241"/>
      <c r="HM265" s="241"/>
    </row>
    <row r="266" spans="1:221" ht="9.75" customHeight="1">
      <c r="A266" s="488"/>
      <c r="B266" s="488"/>
      <c r="C266" s="488"/>
      <c r="D266" s="488"/>
      <c r="E266" s="488"/>
      <c r="F266" s="488"/>
      <c r="G266" s="488"/>
      <c r="H266" s="488"/>
      <c r="I266" s="488"/>
      <c r="J266" s="488"/>
      <c r="K266" s="488"/>
      <c r="L266" s="488"/>
      <c r="M266" s="488"/>
      <c r="N266" s="488"/>
      <c r="O266" s="488"/>
      <c r="P266" s="488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  <c r="AB266" s="241"/>
      <c r="AC266" s="241"/>
      <c r="AD266" s="241"/>
      <c r="AE266" s="241"/>
      <c r="AF266" s="241"/>
      <c r="AG266" s="241"/>
      <c r="AH266" s="241"/>
      <c r="AI266" s="241"/>
      <c r="AJ266" s="241"/>
      <c r="AK266" s="241"/>
      <c r="AL266" s="241"/>
      <c r="AM266" s="241"/>
      <c r="AN266" s="241"/>
      <c r="AO266" s="241"/>
      <c r="AP266" s="241"/>
      <c r="AQ266" s="241"/>
      <c r="AR266" s="241"/>
      <c r="AS266" s="241"/>
      <c r="AT266" s="241"/>
      <c r="AU266" s="241"/>
      <c r="AV266" s="241"/>
      <c r="AW266" s="241"/>
      <c r="AX266" s="241"/>
      <c r="AY266" s="241"/>
      <c r="AZ266" s="241"/>
      <c r="BA266" s="241"/>
      <c r="BB266" s="241"/>
      <c r="BC266" s="241"/>
      <c r="BD266" s="241"/>
      <c r="BE266" s="241"/>
      <c r="BF266" s="241"/>
      <c r="BG266" s="241"/>
      <c r="BH266" s="241"/>
      <c r="BI266" s="241"/>
      <c r="BJ266" s="241"/>
      <c r="BK266" s="241"/>
      <c r="BL266" s="241"/>
      <c r="BM266" s="241"/>
      <c r="BN266" s="241"/>
      <c r="BO266" s="241"/>
      <c r="BP266" s="241"/>
      <c r="BQ266" s="241"/>
      <c r="BR266" s="241"/>
      <c r="BS266" s="241"/>
      <c r="BT266" s="241"/>
      <c r="BU266" s="241"/>
      <c r="BV266" s="241"/>
      <c r="BW266" s="241"/>
      <c r="BX266" s="241"/>
      <c r="BY266" s="241"/>
      <c r="BZ266" s="241"/>
      <c r="CA266" s="241"/>
      <c r="CB266" s="241"/>
      <c r="CC266" s="241"/>
      <c r="CD266" s="241"/>
      <c r="CE266" s="241"/>
      <c r="CF266" s="241"/>
      <c r="CG266" s="241"/>
      <c r="CH266" s="241"/>
      <c r="CI266" s="241"/>
      <c r="CJ266" s="241"/>
      <c r="CK266" s="241"/>
      <c r="CL266" s="241"/>
      <c r="CM266" s="241"/>
      <c r="CN266" s="241"/>
      <c r="CO266" s="241"/>
      <c r="CP266" s="241"/>
      <c r="CQ266" s="241"/>
      <c r="CR266" s="241"/>
      <c r="CS266" s="241"/>
      <c r="CT266" s="241"/>
      <c r="CU266" s="241"/>
      <c r="CV266" s="241"/>
      <c r="CW266" s="241"/>
      <c r="CX266" s="241"/>
      <c r="CY266" s="241"/>
      <c r="CZ266" s="241"/>
      <c r="DA266" s="241"/>
      <c r="DB266" s="241"/>
      <c r="DC266" s="241"/>
      <c r="DD266" s="241"/>
      <c r="DE266" s="241"/>
      <c r="DF266" s="241"/>
      <c r="DG266" s="241"/>
      <c r="DH266" s="241"/>
      <c r="DI266" s="241"/>
      <c r="DJ266" s="241"/>
      <c r="DK266" s="241"/>
      <c r="DL266" s="241"/>
      <c r="DM266" s="241"/>
      <c r="DN266" s="241"/>
      <c r="DO266" s="241"/>
      <c r="DP266" s="241"/>
      <c r="DQ266" s="241"/>
      <c r="DR266" s="241"/>
      <c r="DS266" s="241"/>
      <c r="DT266" s="241"/>
      <c r="DU266" s="241"/>
      <c r="DV266" s="241"/>
      <c r="DW266" s="241"/>
      <c r="DX266" s="241"/>
      <c r="DY266" s="241"/>
      <c r="DZ266" s="241"/>
      <c r="EA266" s="241"/>
      <c r="EB266" s="241"/>
      <c r="EC266" s="241"/>
      <c r="ED266" s="241"/>
      <c r="EE266" s="241"/>
      <c r="EF266" s="241"/>
      <c r="EG266" s="241"/>
      <c r="EH266" s="241"/>
      <c r="EI266" s="241"/>
      <c r="EJ266" s="241"/>
      <c r="EK266" s="241"/>
      <c r="EL266" s="241"/>
      <c r="EM266" s="241"/>
      <c r="EN266" s="241"/>
      <c r="EO266" s="241"/>
      <c r="EP266" s="241"/>
      <c r="EQ266" s="241"/>
      <c r="ER266" s="241"/>
      <c r="ES266" s="241"/>
      <c r="ET266" s="241"/>
      <c r="EU266" s="241"/>
      <c r="EV266" s="241"/>
      <c r="EW266" s="241"/>
      <c r="EX266" s="241"/>
      <c r="EY266" s="241"/>
      <c r="EZ266" s="241"/>
      <c r="FA266" s="241"/>
      <c r="FB266" s="241"/>
      <c r="FC266" s="241"/>
      <c r="FD266" s="241"/>
      <c r="FE266" s="241"/>
      <c r="FF266" s="241"/>
      <c r="FG266" s="241"/>
      <c r="FH266" s="241"/>
      <c r="FI266" s="241"/>
      <c r="FJ266" s="241"/>
      <c r="FK266" s="241"/>
      <c r="FL266" s="241"/>
      <c r="FM266" s="241"/>
      <c r="FN266" s="241"/>
      <c r="FO266" s="241"/>
      <c r="FP266" s="241"/>
      <c r="FQ266" s="241"/>
      <c r="FR266" s="241"/>
      <c r="FS266" s="241"/>
      <c r="FT266" s="241"/>
      <c r="FU266" s="241"/>
      <c r="FV266" s="241"/>
      <c r="FW266" s="241"/>
      <c r="FX266" s="241"/>
      <c r="FY266" s="241"/>
      <c r="FZ266" s="241"/>
      <c r="GA266" s="241"/>
      <c r="GB266" s="241"/>
      <c r="GC266" s="241"/>
      <c r="GD266" s="241"/>
      <c r="GE266" s="241"/>
      <c r="GF266" s="241"/>
      <c r="GG266" s="241"/>
      <c r="GH266" s="241"/>
      <c r="GI266" s="241"/>
      <c r="GJ266" s="241"/>
      <c r="GK266" s="241"/>
      <c r="GL266" s="241"/>
      <c r="GM266" s="241"/>
      <c r="GN266" s="241"/>
      <c r="GO266" s="241"/>
      <c r="GP266" s="241"/>
      <c r="GQ266" s="241"/>
      <c r="GR266" s="241"/>
      <c r="GS266" s="241"/>
      <c r="GT266" s="241"/>
      <c r="GU266" s="241"/>
      <c r="GV266" s="241"/>
      <c r="GW266" s="241"/>
      <c r="GX266" s="241"/>
      <c r="GY266" s="241"/>
      <c r="GZ266" s="241"/>
      <c r="HA266" s="241"/>
      <c r="HB266" s="241"/>
      <c r="HC266" s="241"/>
      <c r="HD266" s="241"/>
      <c r="HE266" s="241"/>
      <c r="HF266" s="241"/>
      <c r="HG266" s="241"/>
      <c r="HH266" s="241"/>
      <c r="HI266" s="241"/>
      <c r="HJ266" s="241"/>
      <c r="HK266" s="241"/>
      <c r="HL266" s="241"/>
      <c r="HM266" s="241"/>
    </row>
    <row r="267" spans="1:221" ht="9.75" customHeight="1">
      <c r="A267" s="488"/>
      <c r="B267" s="488"/>
      <c r="C267" s="488"/>
      <c r="D267" s="488"/>
      <c r="E267" s="488"/>
      <c r="F267" s="488"/>
      <c r="G267" s="488"/>
      <c r="H267" s="488"/>
      <c r="I267" s="488"/>
      <c r="J267" s="488"/>
      <c r="K267" s="488"/>
      <c r="L267" s="488"/>
      <c r="M267" s="488"/>
      <c r="N267" s="488"/>
      <c r="O267" s="488"/>
      <c r="P267" s="488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  <c r="AB267" s="241"/>
      <c r="AC267" s="241"/>
      <c r="AD267" s="241"/>
      <c r="AE267" s="241"/>
      <c r="AF267" s="241"/>
      <c r="AG267" s="241"/>
      <c r="AH267" s="241"/>
      <c r="AI267" s="241"/>
      <c r="AJ267" s="241"/>
      <c r="AK267" s="241"/>
      <c r="AL267" s="241"/>
      <c r="AM267" s="241"/>
      <c r="AN267" s="241"/>
      <c r="AO267" s="241"/>
      <c r="AP267" s="241"/>
      <c r="AQ267" s="241"/>
      <c r="AR267" s="241"/>
      <c r="AS267" s="241"/>
      <c r="AT267" s="241"/>
      <c r="AU267" s="241"/>
      <c r="AV267" s="241"/>
      <c r="AW267" s="241"/>
      <c r="AX267" s="241"/>
      <c r="AY267" s="241"/>
      <c r="AZ267" s="241"/>
      <c r="BA267" s="241"/>
      <c r="BB267" s="241"/>
      <c r="BC267" s="241"/>
      <c r="BD267" s="241"/>
      <c r="BE267" s="241"/>
      <c r="BF267" s="241"/>
      <c r="BG267" s="241"/>
      <c r="BH267" s="241"/>
      <c r="BI267" s="241"/>
      <c r="BJ267" s="241"/>
      <c r="BK267" s="241"/>
      <c r="BL267" s="241"/>
      <c r="BM267" s="241"/>
      <c r="BN267" s="241"/>
      <c r="BO267" s="241"/>
      <c r="BP267" s="241"/>
      <c r="BQ267" s="241"/>
      <c r="BR267" s="241"/>
      <c r="BS267" s="241"/>
      <c r="BT267" s="241"/>
      <c r="BU267" s="241"/>
      <c r="BV267" s="241"/>
      <c r="BW267" s="241"/>
      <c r="BX267" s="241"/>
      <c r="BY267" s="241"/>
      <c r="BZ267" s="241"/>
      <c r="CA267" s="241"/>
      <c r="CB267" s="241"/>
      <c r="CC267" s="241"/>
      <c r="CD267" s="241"/>
      <c r="CE267" s="241"/>
      <c r="CF267" s="241"/>
      <c r="CG267" s="241"/>
      <c r="CH267" s="241"/>
      <c r="CI267" s="241"/>
      <c r="CJ267" s="241"/>
      <c r="CK267" s="241"/>
      <c r="CL267" s="241"/>
      <c r="CM267" s="241"/>
      <c r="CN267" s="241"/>
      <c r="CO267" s="241"/>
      <c r="CP267" s="241"/>
      <c r="CQ267" s="241"/>
      <c r="CR267" s="241"/>
      <c r="CS267" s="241"/>
      <c r="CT267" s="241"/>
      <c r="CU267" s="241"/>
      <c r="CV267" s="241"/>
      <c r="CW267" s="241"/>
      <c r="CX267" s="241"/>
      <c r="CY267" s="241"/>
      <c r="CZ267" s="241"/>
      <c r="DA267" s="241"/>
      <c r="DB267" s="241"/>
      <c r="DC267" s="241"/>
      <c r="DD267" s="241"/>
      <c r="DE267" s="241"/>
      <c r="DF267" s="241"/>
      <c r="DG267" s="241"/>
      <c r="DH267" s="241"/>
      <c r="DI267" s="241"/>
      <c r="DJ267" s="241"/>
      <c r="DK267" s="241"/>
      <c r="DL267" s="241"/>
      <c r="DM267" s="241"/>
      <c r="DN267" s="241"/>
      <c r="DO267" s="241"/>
      <c r="DP267" s="241"/>
      <c r="DQ267" s="241"/>
      <c r="DR267" s="241"/>
      <c r="DS267" s="241"/>
      <c r="DT267" s="241"/>
      <c r="DU267" s="241"/>
      <c r="DV267" s="241"/>
      <c r="DW267" s="241"/>
      <c r="DX267" s="241"/>
      <c r="DY267" s="241"/>
      <c r="DZ267" s="241"/>
      <c r="EA267" s="241"/>
      <c r="EB267" s="241"/>
      <c r="EC267" s="241"/>
      <c r="ED267" s="241"/>
      <c r="EE267" s="241"/>
      <c r="EF267" s="241"/>
      <c r="EG267" s="241"/>
      <c r="EH267" s="241"/>
      <c r="EI267" s="241"/>
      <c r="EJ267" s="241"/>
      <c r="EK267" s="241"/>
      <c r="EL267" s="241"/>
      <c r="EM267" s="241"/>
      <c r="EN267" s="241"/>
      <c r="EO267" s="241"/>
      <c r="EP267" s="241"/>
      <c r="EQ267" s="241"/>
      <c r="ER267" s="241"/>
      <c r="ES267" s="241"/>
      <c r="ET267" s="241"/>
      <c r="EU267" s="241"/>
      <c r="EV267" s="241"/>
      <c r="EW267" s="241"/>
      <c r="EX267" s="241"/>
      <c r="EY267" s="241"/>
      <c r="EZ267" s="241"/>
      <c r="FA267" s="241"/>
      <c r="FB267" s="241"/>
      <c r="FC267" s="241"/>
      <c r="FD267" s="241"/>
      <c r="FE267" s="241"/>
      <c r="FF267" s="241"/>
      <c r="FG267" s="241"/>
      <c r="FH267" s="241"/>
      <c r="FI267" s="241"/>
      <c r="FJ267" s="241"/>
      <c r="FK267" s="241"/>
      <c r="FL267" s="241"/>
      <c r="FM267" s="241"/>
      <c r="FN267" s="241"/>
      <c r="FO267" s="241"/>
      <c r="FP267" s="241"/>
      <c r="FQ267" s="241"/>
      <c r="FR267" s="241"/>
      <c r="FS267" s="241"/>
      <c r="FT267" s="241"/>
      <c r="FU267" s="241"/>
      <c r="FV267" s="241"/>
      <c r="FW267" s="241"/>
      <c r="FX267" s="241"/>
      <c r="FY267" s="241"/>
      <c r="FZ267" s="241"/>
      <c r="GA267" s="241"/>
      <c r="GB267" s="241"/>
      <c r="GC267" s="241"/>
      <c r="GD267" s="241"/>
      <c r="GE267" s="241"/>
      <c r="GF267" s="241"/>
      <c r="GG267" s="241"/>
      <c r="GH267" s="241"/>
      <c r="GI267" s="241"/>
      <c r="GJ267" s="241"/>
      <c r="GK267" s="241"/>
      <c r="GL267" s="241"/>
      <c r="GM267" s="241"/>
      <c r="GN267" s="241"/>
      <c r="GO267" s="241"/>
      <c r="GP267" s="241"/>
      <c r="GQ267" s="241"/>
      <c r="GR267" s="241"/>
      <c r="GS267" s="241"/>
      <c r="GT267" s="241"/>
      <c r="GU267" s="241"/>
      <c r="GV267" s="241"/>
      <c r="GW267" s="241"/>
      <c r="GX267" s="241"/>
      <c r="GY267" s="241"/>
      <c r="GZ267" s="241"/>
      <c r="HA267" s="241"/>
      <c r="HB267" s="241"/>
      <c r="HC267" s="241"/>
      <c r="HD267" s="241"/>
      <c r="HE267" s="241"/>
      <c r="HF267" s="241"/>
      <c r="HG267" s="241"/>
      <c r="HH267" s="241"/>
      <c r="HI267" s="241"/>
      <c r="HJ267" s="241"/>
      <c r="HK267" s="241"/>
      <c r="HL267" s="241"/>
      <c r="HM267" s="241"/>
    </row>
    <row r="268" spans="1:221" ht="9.75" customHeight="1">
      <c r="A268" s="488"/>
      <c r="B268" s="488"/>
      <c r="C268" s="488"/>
      <c r="D268" s="488"/>
      <c r="E268" s="488"/>
      <c r="F268" s="488"/>
      <c r="G268" s="488"/>
      <c r="H268" s="488"/>
      <c r="I268" s="488"/>
      <c r="J268" s="488"/>
      <c r="K268" s="488"/>
      <c r="L268" s="488"/>
      <c r="M268" s="488"/>
      <c r="N268" s="488"/>
      <c r="O268" s="488"/>
      <c r="P268" s="488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  <c r="AA268" s="241"/>
      <c r="AB268" s="241"/>
      <c r="AC268" s="241"/>
      <c r="AD268" s="241"/>
      <c r="AE268" s="241"/>
      <c r="AF268" s="241"/>
      <c r="AG268" s="241"/>
      <c r="AH268" s="241"/>
      <c r="AI268" s="241"/>
      <c r="AJ268" s="241"/>
      <c r="AK268" s="241"/>
      <c r="AL268" s="241"/>
      <c r="AM268" s="241"/>
      <c r="AN268" s="241"/>
      <c r="AO268" s="241"/>
      <c r="AP268" s="241"/>
      <c r="AQ268" s="241"/>
      <c r="AR268" s="241"/>
      <c r="AS268" s="241"/>
      <c r="AT268" s="241"/>
      <c r="AU268" s="241"/>
      <c r="AV268" s="241"/>
      <c r="AW268" s="241"/>
      <c r="AX268" s="241"/>
      <c r="AY268" s="241"/>
      <c r="AZ268" s="241"/>
      <c r="BA268" s="241"/>
      <c r="BB268" s="241"/>
      <c r="BC268" s="241"/>
      <c r="BD268" s="241"/>
      <c r="BE268" s="241"/>
      <c r="BF268" s="241"/>
      <c r="BG268" s="241"/>
      <c r="BH268" s="241"/>
      <c r="BI268" s="241"/>
      <c r="BJ268" s="241"/>
      <c r="BK268" s="241"/>
      <c r="BL268" s="241"/>
      <c r="BM268" s="241"/>
      <c r="BN268" s="241"/>
      <c r="BO268" s="241"/>
      <c r="BP268" s="241"/>
      <c r="BQ268" s="241"/>
      <c r="BR268" s="241"/>
      <c r="BS268" s="241"/>
      <c r="BT268" s="241"/>
      <c r="BU268" s="241"/>
      <c r="BV268" s="241"/>
      <c r="BW268" s="241"/>
      <c r="BX268" s="241"/>
      <c r="BY268" s="241"/>
      <c r="BZ268" s="241"/>
      <c r="CA268" s="241"/>
      <c r="CB268" s="241"/>
      <c r="CC268" s="241"/>
      <c r="CD268" s="241"/>
      <c r="CE268" s="241"/>
      <c r="CF268" s="241"/>
      <c r="CG268" s="241"/>
      <c r="CH268" s="241"/>
      <c r="CI268" s="241"/>
      <c r="CJ268" s="241"/>
      <c r="CK268" s="241"/>
      <c r="CL268" s="241"/>
      <c r="CM268" s="241"/>
      <c r="CN268" s="241"/>
      <c r="CO268" s="241"/>
      <c r="CP268" s="241"/>
      <c r="CQ268" s="241"/>
      <c r="CR268" s="241"/>
      <c r="CS268" s="241"/>
      <c r="CT268" s="241"/>
      <c r="CU268" s="241"/>
      <c r="CV268" s="241"/>
      <c r="CW268" s="241"/>
      <c r="CX268" s="241"/>
      <c r="CY268" s="241"/>
      <c r="CZ268" s="241"/>
      <c r="DA268" s="241"/>
      <c r="DB268" s="241"/>
      <c r="DC268" s="241"/>
      <c r="DD268" s="241"/>
      <c r="DE268" s="241"/>
      <c r="DF268" s="241"/>
      <c r="DG268" s="241"/>
      <c r="DH268" s="241"/>
      <c r="DI268" s="241"/>
      <c r="DJ268" s="241"/>
      <c r="DK268" s="241"/>
      <c r="DL268" s="241"/>
      <c r="DM268" s="241"/>
      <c r="DN268" s="241"/>
      <c r="DO268" s="241"/>
      <c r="DP268" s="241"/>
      <c r="DQ268" s="241"/>
      <c r="DR268" s="241"/>
      <c r="DS268" s="241"/>
      <c r="DT268" s="241"/>
      <c r="DU268" s="241"/>
      <c r="DV268" s="241"/>
      <c r="DW268" s="241"/>
      <c r="DX268" s="241"/>
      <c r="DY268" s="241"/>
      <c r="DZ268" s="241"/>
      <c r="EA268" s="241"/>
      <c r="EB268" s="241"/>
      <c r="EC268" s="241"/>
      <c r="ED268" s="241"/>
      <c r="EE268" s="241"/>
      <c r="EF268" s="241"/>
      <c r="EG268" s="241"/>
      <c r="EH268" s="241"/>
      <c r="EI268" s="241"/>
      <c r="EJ268" s="241"/>
      <c r="EK268" s="241"/>
      <c r="EL268" s="241"/>
      <c r="EM268" s="241"/>
      <c r="EN268" s="241"/>
      <c r="EO268" s="241"/>
      <c r="EP268" s="241"/>
      <c r="EQ268" s="241"/>
      <c r="ER268" s="241"/>
      <c r="ES268" s="241"/>
      <c r="ET268" s="241"/>
      <c r="EU268" s="241"/>
      <c r="EV268" s="241"/>
      <c r="EW268" s="241"/>
      <c r="EX268" s="241"/>
      <c r="EY268" s="241"/>
      <c r="EZ268" s="241"/>
      <c r="FA268" s="241"/>
      <c r="FB268" s="241"/>
      <c r="FC268" s="241"/>
      <c r="FD268" s="241"/>
      <c r="FE268" s="241"/>
      <c r="FF268" s="241"/>
      <c r="FG268" s="241"/>
      <c r="FH268" s="241"/>
      <c r="FI268" s="241"/>
      <c r="FJ268" s="241"/>
      <c r="FK268" s="241"/>
      <c r="FL268" s="241"/>
      <c r="FM268" s="241"/>
      <c r="FN268" s="241"/>
      <c r="FO268" s="241"/>
      <c r="FP268" s="241"/>
      <c r="FQ268" s="241"/>
      <c r="FR268" s="241"/>
      <c r="FS268" s="241"/>
      <c r="FT268" s="241"/>
      <c r="FU268" s="241"/>
      <c r="FV268" s="241"/>
      <c r="FW268" s="241"/>
      <c r="FX268" s="241"/>
      <c r="FY268" s="241"/>
      <c r="FZ268" s="241"/>
      <c r="GA268" s="241"/>
      <c r="GB268" s="241"/>
      <c r="GC268" s="241"/>
      <c r="GD268" s="241"/>
      <c r="GE268" s="241"/>
      <c r="GF268" s="241"/>
      <c r="GG268" s="241"/>
      <c r="GH268" s="241"/>
      <c r="GI268" s="241"/>
      <c r="GJ268" s="241"/>
      <c r="GK268" s="241"/>
      <c r="GL268" s="241"/>
      <c r="GM268" s="241"/>
      <c r="GN268" s="241"/>
      <c r="GO268" s="241"/>
      <c r="GP268" s="241"/>
      <c r="GQ268" s="241"/>
      <c r="GR268" s="241"/>
      <c r="GS268" s="241"/>
      <c r="GT268" s="241"/>
      <c r="GU268" s="241"/>
      <c r="GV268" s="241"/>
      <c r="GW268" s="241"/>
      <c r="GX268" s="241"/>
      <c r="GY268" s="241"/>
      <c r="GZ268" s="241"/>
      <c r="HA268" s="241"/>
      <c r="HB268" s="241"/>
      <c r="HC268" s="241"/>
      <c r="HD268" s="241"/>
      <c r="HE268" s="241"/>
      <c r="HF268" s="241"/>
      <c r="HG268" s="241"/>
      <c r="HH268" s="241"/>
      <c r="HI268" s="241"/>
      <c r="HJ268" s="241"/>
      <c r="HK268" s="241"/>
      <c r="HL268" s="241"/>
      <c r="HM268" s="241"/>
    </row>
    <row r="269" spans="1:221" ht="9.75" customHeight="1">
      <c r="A269" s="488"/>
      <c r="B269" s="488"/>
      <c r="C269" s="488"/>
      <c r="D269" s="488"/>
      <c r="E269" s="488"/>
      <c r="F269" s="488"/>
      <c r="G269" s="488"/>
      <c r="H269" s="488"/>
      <c r="I269" s="488"/>
      <c r="J269" s="488"/>
      <c r="K269" s="488"/>
      <c r="L269" s="488"/>
      <c r="M269" s="488"/>
      <c r="N269" s="488"/>
      <c r="O269" s="488"/>
      <c r="P269" s="488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  <c r="AB269" s="241"/>
      <c r="AC269" s="241"/>
      <c r="AD269" s="241"/>
      <c r="AE269" s="241"/>
      <c r="AF269" s="241"/>
      <c r="AG269" s="241"/>
      <c r="AH269" s="241"/>
      <c r="AI269" s="241"/>
      <c r="AJ269" s="241"/>
      <c r="AK269" s="241"/>
      <c r="AL269" s="241"/>
      <c r="AM269" s="241"/>
      <c r="AN269" s="241"/>
      <c r="AO269" s="241"/>
      <c r="AP269" s="241"/>
      <c r="AQ269" s="241"/>
      <c r="AR269" s="241"/>
      <c r="AS269" s="241"/>
      <c r="AT269" s="241"/>
      <c r="AU269" s="241"/>
      <c r="AV269" s="241"/>
      <c r="AW269" s="241"/>
      <c r="AX269" s="241"/>
      <c r="AY269" s="241"/>
      <c r="AZ269" s="241"/>
      <c r="BA269" s="241"/>
      <c r="BB269" s="241"/>
      <c r="BC269" s="241"/>
      <c r="BD269" s="241"/>
      <c r="BE269" s="241"/>
      <c r="BF269" s="241"/>
      <c r="BG269" s="241"/>
      <c r="BH269" s="241"/>
      <c r="BI269" s="241"/>
      <c r="BJ269" s="241"/>
      <c r="BK269" s="241"/>
      <c r="BL269" s="241"/>
      <c r="BM269" s="241"/>
      <c r="BN269" s="241"/>
      <c r="BO269" s="241"/>
      <c r="BP269" s="241"/>
      <c r="BQ269" s="241"/>
      <c r="BR269" s="241"/>
      <c r="BS269" s="241"/>
      <c r="BT269" s="241"/>
      <c r="BU269" s="241"/>
      <c r="BV269" s="241"/>
      <c r="BW269" s="241"/>
      <c r="BX269" s="241"/>
      <c r="BY269" s="241"/>
      <c r="BZ269" s="241"/>
      <c r="CA269" s="241"/>
      <c r="CB269" s="241"/>
      <c r="CC269" s="241"/>
      <c r="CD269" s="241"/>
      <c r="CE269" s="241"/>
      <c r="CF269" s="241"/>
      <c r="CG269" s="241"/>
      <c r="CH269" s="241"/>
      <c r="CI269" s="241"/>
      <c r="CJ269" s="241"/>
      <c r="CK269" s="241"/>
      <c r="CL269" s="241"/>
      <c r="CM269" s="241"/>
      <c r="CN269" s="241"/>
      <c r="CO269" s="241"/>
      <c r="CP269" s="241"/>
      <c r="CQ269" s="241"/>
      <c r="CR269" s="241"/>
      <c r="CS269" s="241"/>
      <c r="CT269" s="241"/>
      <c r="CU269" s="241"/>
      <c r="CV269" s="241"/>
      <c r="CW269" s="241"/>
      <c r="CX269" s="241"/>
      <c r="CY269" s="241"/>
      <c r="CZ269" s="241"/>
      <c r="DA269" s="241"/>
      <c r="DB269" s="241"/>
      <c r="DC269" s="241"/>
      <c r="DD269" s="241"/>
      <c r="DE269" s="241"/>
      <c r="DF269" s="241"/>
      <c r="DG269" s="241"/>
      <c r="DH269" s="241"/>
      <c r="DI269" s="241"/>
      <c r="DJ269" s="241"/>
      <c r="DK269" s="241"/>
      <c r="DL269" s="241"/>
      <c r="DM269" s="241"/>
      <c r="DN269" s="241"/>
      <c r="DO269" s="241"/>
      <c r="DP269" s="241"/>
      <c r="DQ269" s="241"/>
      <c r="DR269" s="241"/>
      <c r="DS269" s="241"/>
      <c r="DT269" s="241"/>
      <c r="DU269" s="241"/>
      <c r="DV269" s="241"/>
      <c r="DW269" s="241"/>
      <c r="DX269" s="241"/>
      <c r="DY269" s="241"/>
      <c r="DZ269" s="241"/>
      <c r="EA269" s="241"/>
      <c r="EB269" s="241"/>
      <c r="EC269" s="241"/>
      <c r="ED269" s="241"/>
      <c r="EE269" s="241"/>
      <c r="EF269" s="241"/>
      <c r="EG269" s="241"/>
      <c r="EH269" s="241"/>
      <c r="EI269" s="241"/>
      <c r="EJ269" s="241"/>
      <c r="EK269" s="241"/>
      <c r="EL269" s="241"/>
      <c r="EM269" s="241"/>
      <c r="EN269" s="241"/>
      <c r="EO269" s="241"/>
      <c r="EP269" s="241"/>
      <c r="EQ269" s="241"/>
      <c r="ER269" s="241"/>
      <c r="ES269" s="241"/>
      <c r="ET269" s="241"/>
      <c r="EU269" s="241"/>
      <c r="EV269" s="241"/>
      <c r="EW269" s="241"/>
      <c r="EX269" s="241"/>
      <c r="EY269" s="241"/>
      <c r="EZ269" s="241"/>
      <c r="FA269" s="241"/>
      <c r="FB269" s="241"/>
      <c r="FC269" s="241"/>
      <c r="FD269" s="241"/>
      <c r="FE269" s="241"/>
      <c r="FF269" s="241"/>
      <c r="FG269" s="241"/>
      <c r="FH269" s="241"/>
      <c r="FI269" s="241"/>
      <c r="FJ269" s="241"/>
      <c r="FK269" s="241"/>
      <c r="FL269" s="241"/>
      <c r="FM269" s="241"/>
      <c r="FN269" s="241"/>
      <c r="FO269" s="241"/>
      <c r="FP269" s="241"/>
      <c r="FQ269" s="241"/>
      <c r="FR269" s="241"/>
      <c r="FS269" s="241"/>
      <c r="FT269" s="241"/>
      <c r="FU269" s="241"/>
      <c r="FV269" s="241"/>
      <c r="FW269" s="241"/>
      <c r="FX269" s="241"/>
      <c r="FY269" s="241"/>
      <c r="FZ269" s="241"/>
      <c r="GA269" s="241"/>
      <c r="GB269" s="241"/>
      <c r="GC269" s="241"/>
      <c r="GD269" s="241"/>
      <c r="GE269" s="241"/>
      <c r="GF269" s="241"/>
      <c r="GG269" s="241"/>
      <c r="GH269" s="241"/>
      <c r="GI269" s="241"/>
      <c r="GJ269" s="241"/>
      <c r="GK269" s="241"/>
      <c r="GL269" s="241"/>
      <c r="GM269" s="241"/>
      <c r="GN269" s="241"/>
      <c r="GO269" s="241"/>
      <c r="GP269" s="241"/>
      <c r="GQ269" s="241"/>
      <c r="GR269" s="241"/>
      <c r="GS269" s="241"/>
      <c r="GT269" s="241"/>
      <c r="GU269" s="241"/>
      <c r="GV269" s="241"/>
      <c r="GW269" s="241"/>
      <c r="GX269" s="241"/>
      <c r="GY269" s="241"/>
      <c r="GZ269" s="241"/>
      <c r="HA269" s="241"/>
      <c r="HB269" s="241"/>
      <c r="HC269" s="241"/>
      <c r="HD269" s="241"/>
      <c r="HE269" s="241"/>
      <c r="HF269" s="241"/>
      <c r="HG269" s="241"/>
      <c r="HH269" s="241"/>
      <c r="HI269" s="241"/>
      <c r="HJ269" s="241"/>
      <c r="HK269" s="241"/>
      <c r="HL269" s="241"/>
      <c r="HM269" s="241"/>
    </row>
    <row r="270" spans="1:221" ht="9.75" customHeight="1">
      <c r="A270" s="488"/>
      <c r="B270" s="488"/>
      <c r="C270" s="488"/>
      <c r="D270" s="488"/>
      <c r="E270" s="488"/>
      <c r="F270" s="488"/>
      <c r="G270" s="488"/>
      <c r="H270" s="488"/>
      <c r="I270" s="488"/>
      <c r="J270" s="488"/>
      <c r="K270" s="488"/>
      <c r="L270" s="488"/>
      <c r="M270" s="488"/>
      <c r="N270" s="488"/>
      <c r="O270" s="488"/>
      <c r="P270" s="488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241"/>
      <c r="AM270" s="241"/>
      <c r="AN270" s="241"/>
      <c r="AO270" s="241"/>
      <c r="AP270" s="241"/>
      <c r="AQ270" s="241"/>
      <c r="AR270" s="241"/>
      <c r="AS270" s="241"/>
      <c r="AT270" s="241"/>
      <c r="AU270" s="241"/>
      <c r="AV270" s="241"/>
      <c r="AW270" s="241"/>
      <c r="AX270" s="241"/>
      <c r="AY270" s="241"/>
      <c r="AZ270" s="241"/>
      <c r="BA270" s="241"/>
      <c r="BB270" s="241"/>
      <c r="BC270" s="241"/>
      <c r="BD270" s="241"/>
      <c r="BE270" s="241"/>
      <c r="BF270" s="241"/>
      <c r="BG270" s="241"/>
      <c r="BH270" s="241"/>
      <c r="BI270" s="241"/>
      <c r="BJ270" s="241"/>
      <c r="BK270" s="241"/>
      <c r="BL270" s="241"/>
      <c r="BM270" s="241"/>
      <c r="BN270" s="241"/>
      <c r="BO270" s="241"/>
      <c r="BP270" s="241"/>
      <c r="BQ270" s="241"/>
      <c r="BR270" s="241"/>
      <c r="BS270" s="241"/>
      <c r="BT270" s="241"/>
      <c r="BU270" s="241"/>
      <c r="BV270" s="241"/>
      <c r="BW270" s="241"/>
      <c r="BX270" s="241"/>
      <c r="BY270" s="241"/>
      <c r="BZ270" s="241"/>
      <c r="CA270" s="241"/>
      <c r="CB270" s="241"/>
      <c r="CC270" s="241"/>
      <c r="CD270" s="241"/>
      <c r="CE270" s="241"/>
      <c r="CF270" s="241"/>
      <c r="CG270" s="241"/>
      <c r="CH270" s="241"/>
      <c r="CI270" s="241"/>
      <c r="CJ270" s="241"/>
      <c r="CK270" s="241"/>
      <c r="CL270" s="241"/>
      <c r="CM270" s="241"/>
      <c r="CN270" s="241"/>
      <c r="CO270" s="241"/>
      <c r="CP270" s="241"/>
      <c r="CQ270" s="241"/>
      <c r="CR270" s="241"/>
      <c r="CS270" s="241"/>
      <c r="CT270" s="241"/>
      <c r="CU270" s="241"/>
      <c r="CV270" s="241"/>
      <c r="CW270" s="241"/>
      <c r="CX270" s="241"/>
      <c r="CY270" s="241"/>
      <c r="CZ270" s="241"/>
      <c r="DA270" s="241"/>
      <c r="DB270" s="241"/>
      <c r="DC270" s="241"/>
      <c r="DD270" s="241"/>
      <c r="DE270" s="241"/>
      <c r="DF270" s="241"/>
      <c r="DG270" s="241"/>
      <c r="DH270" s="241"/>
      <c r="DI270" s="241"/>
      <c r="DJ270" s="241"/>
      <c r="DK270" s="241"/>
      <c r="DL270" s="241"/>
      <c r="DM270" s="241"/>
      <c r="DN270" s="241"/>
      <c r="DO270" s="241"/>
      <c r="DP270" s="241"/>
      <c r="DQ270" s="241"/>
      <c r="DR270" s="241"/>
      <c r="DS270" s="241"/>
      <c r="DT270" s="241"/>
      <c r="DU270" s="241"/>
      <c r="DV270" s="241"/>
      <c r="DW270" s="241"/>
      <c r="DX270" s="241"/>
      <c r="DY270" s="241"/>
      <c r="DZ270" s="241"/>
      <c r="EA270" s="241"/>
      <c r="EB270" s="241"/>
      <c r="EC270" s="241"/>
      <c r="ED270" s="241"/>
      <c r="EE270" s="241"/>
      <c r="EF270" s="241"/>
      <c r="EG270" s="241"/>
      <c r="EH270" s="241"/>
      <c r="EI270" s="241"/>
      <c r="EJ270" s="241"/>
      <c r="EK270" s="241"/>
      <c r="EL270" s="241"/>
      <c r="EM270" s="241"/>
      <c r="EN270" s="241"/>
      <c r="EO270" s="241"/>
      <c r="EP270" s="241"/>
      <c r="EQ270" s="241"/>
      <c r="ER270" s="241"/>
      <c r="ES270" s="241"/>
      <c r="ET270" s="241"/>
      <c r="EU270" s="241"/>
      <c r="EV270" s="241"/>
      <c r="EW270" s="241"/>
      <c r="EX270" s="241"/>
      <c r="EY270" s="241"/>
      <c r="EZ270" s="241"/>
      <c r="FA270" s="241"/>
      <c r="FB270" s="241"/>
      <c r="FC270" s="241"/>
      <c r="FD270" s="241"/>
      <c r="FE270" s="241"/>
      <c r="FF270" s="241"/>
      <c r="FG270" s="241"/>
      <c r="FH270" s="241"/>
      <c r="FI270" s="241"/>
      <c r="FJ270" s="241"/>
      <c r="FK270" s="241"/>
      <c r="FL270" s="241"/>
      <c r="FM270" s="241"/>
      <c r="FN270" s="241"/>
      <c r="FO270" s="241"/>
      <c r="FP270" s="241"/>
      <c r="FQ270" s="241"/>
      <c r="FR270" s="241"/>
      <c r="FS270" s="241"/>
      <c r="FT270" s="241"/>
      <c r="FU270" s="241"/>
      <c r="FV270" s="241"/>
      <c r="FW270" s="241"/>
      <c r="FX270" s="241"/>
      <c r="FY270" s="241"/>
      <c r="FZ270" s="241"/>
      <c r="GA270" s="241"/>
      <c r="GB270" s="241"/>
      <c r="GC270" s="241"/>
      <c r="GD270" s="241"/>
      <c r="GE270" s="241"/>
      <c r="GF270" s="241"/>
      <c r="GG270" s="241"/>
      <c r="GH270" s="241"/>
      <c r="GI270" s="241"/>
      <c r="GJ270" s="241"/>
      <c r="GK270" s="241"/>
      <c r="GL270" s="241"/>
      <c r="GM270" s="241"/>
      <c r="GN270" s="241"/>
      <c r="GO270" s="241"/>
      <c r="GP270" s="241"/>
      <c r="GQ270" s="241"/>
      <c r="GR270" s="241"/>
      <c r="GS270" s="241"/>
      <c r="GT270" s="241"/>
      <c r="GU270" s="241"/>
      <c r="GV270" s="241"/>
      <c r="GW270" s="241"/>
      <c r="GX270" s="241"/>
      <c r="GY270" s="241"/>
      <c r="GZ270" s="241"/>
      <c r="HA270" s="241"/>
      <c r="HB270" s="241"/>
      <c r="HC270" s="241"/>
      <c r="HD270" s="241"/>
      <c r="HE270" s="241"/>
      <c r="HF270" s="241"/>
      <c r="HG270" s="241"/>
      <c r="HH270" s="241"/>
      <c r="HI270" s="241"/>
      <c r="HJ270" s="241"/>
      <c r="HK270" s="241"/>
      <c r="HL270" s="241"/>
      <c r="HM270" s="241"/>
    </row>
    <row r="271" spans="1:221" ht="9.75" customHeight="1">
      <c r="A271" s="488"/>
      <c r="B271" s="488"/>
      <c r="C271" s="488"/>
      <c r="D271" s="488"/>
      <c r="E271" s="488"/>
      <c r="F271" s="488"/>
      <c r="G271" s="488"/>
      <c r="H271" s="488"/>
      <c r="I271" s="488"/>
      <c r="J271" s="488"/>
      <c r="K271" s="488"/>
      <c r="L271" s="488"/>
      <c r="M271" s="488"/>
      <c r="N271" s="488"/>
      <c r="O271" s="488"/>
      <c r="P271" s="488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  <c r="AT271" s="241"/>
      <c r="AU271" s="241"/>
      <c r="AV271" s="241"/>
      <c r="AW271" s="241"/>
      <c r="AX271" s="241"/>
      <c r="AY271" s="241"/>
      <c r="AZ271" s="241"/>
      <c r="BA271" s="241"/>
      <c r="BB271" s="241"/>
      <c r="BC271" s="241"/>
      <c r="BD271" s="241"/>
      <c r="BE271" s="241"/>
      <c r="BF271" s="241"/>
      <c r="BG271" s="241"/>
      <c r="BH271" s="241"/>
      <c r="BI271" s="241"/>
      <c r="BJ271" s="241"/>
      <c r="BK271" s="241"/>
      <c r="BL271" s="241"/>
      <c r="BM271" s="241"/>
      <c r="BN271" s="241"/>
      <c r="BO271" s="241"/>
      <c r="BP271" s="241"/>
      <c r="BQ271" s="241"/>
      <c r="BR271" s="241"/>
      <c r="BS271" s="241"/>
      <c r="BT271" s="241"/>
      <c r="BU271" s="241"/>
      <c r="BV271" s="241"/>
      <c r="BW271" s="241"/>
      <c r="BX271" s="241"/>
      <c r="BY271" s="241"/>
      <c r="BZ271" s="241"/>
      <c r="CA271" s="241"/>
      <c r="CB271" s="241"/>
      <c r="CC271" s="241"/>
      <c r="CD271" s="241"/>
      <c r="CE271" s="241"/>
      <c r="CF271" s="241"/>
      <c r="CG271" s="241"/>
      <c r="CH271" s="241"/>
      <c r="CI271" s="241"/>
      <c r="CJ271" s="241"/>
      <c r="CK271" s="241"/>
      <c r="CL271" s="241"/>
      <c r="CM271" s="241"/>
      <c r="CN271" s="241"/>
      <c r="CO271" s="241"/>
      <c r="CP271" s="241"/>
      <c r="CQ271" s="241"/>
      <c r="CR271" s="241"/>
      <c r="CS271" s="241"/>
      <c r="CT271" s="241"/>
      <c r="CU271" s="241"/>
      <c r="CV271" s="241"/>
      <c r="CW271" s="241"/>
      <c r="CX271" s="241"/>
      <c r="CY271" s="241"/>
      <c r="CZ271" s="241"/>
      <c r="DA271" s="241"/>
      <c r="DB271" s="241"/>
      <c r="DC271" s="241"/>
      <c r="DD271" s="241"/>
      <c r="DE271" s="241"/>
      <c r="DF271" s="241"/>
      <c r="DG271" s="241"/>
      <c r="DH271" s="241"/>
      <c r="DI271" s="241"/>
      <c r="DJ271" s="241"/>
      <c r="DK271" s="241"/>
      <c r="DL271" s="241"/>
      <c r="DM271" s="241"/>
      <c r="DN271" s="241"/>
      <c r="DO271" s="241"/>
      <c r="DP271" s="241"/>
      <c r="DQ271" s="241"/>
      <c r="DR271" s="241"/>
      <c r="DS271" s="241"/>
      <c r="DT271" s="241"/>
      <c r="DU271" s="241"/>
      <c r="DV271" s="241"/>
      <c r="DW271" s="241"/>
      <c r="DX271" s="241"/>
      <c r="DY271" s="241"/>
      <c r="DZ271" s="241"/>
      <c r="EA271" s="241"/>
      <c r="EB271" s="241"/>
      <c r="EC271" s="241"/>
      <c r="ED271" s="241"/>
      <c r="EE271" s="241"/>
      <c r="EF271" s="241"/>
      <c r="EG271" s="241"/>
      <c r="EH271" s="241"/>
      <c r="EI271" s="241"/>
      <c r="EJ271" s="241"/>
      <c r="EK271" s="241"/>
      <c r="EL271" s="241"/>
      <c r="EM271" s="241"/>
      <c r="EN271" s="241"/>
      <c r="EO271" s="241"/>
      <c r="EP271" s="241"/>
      <c r="EQ271" s="241"/>
      <c r="ER271" s="241"/>
      <c r="ES271" s="241"/>
      <c r="ET271" s="241"/>
      <c r="EU271" s="241"/>
      <c r="EV271" s="241"/>
      <c r="EW271" s="241"/>
      <c r="EX271" s="241"/>
      <c r="EY271" s="241"/>
      <c r="EZ271" s="241"/>
      <c r="FA271" s="241"/>
      <c r="FB271" s="241"/>
      <c r="FC271" s="241"/>
      <c r="FD271" s="241"/>
      <c r="FE271" s="241"/>
      <c r="FF271" s="241"/>
      <c r="FG271" s="241"/>
      <c r="FH271" s="241"/>
      <c r="FI271" s="241"/>
      <c r="FJ271" s="241"/>
      <c r="FK271" s="241"/>
      <c r="FL271" s="241"/>
      <c r="FM271" s="241"/>
      <c r="FN271" s="241"/>
      <c r="FO271" s="241"/>
      <c r="FP271" s="241"/>
      <c r="FQ271" s="241"/>
      <c r="FR271" s="241"/>
      <c r="FS271" s="241"/>
      <c r="FT271" s="241"/>
      <c r="FU271" s="241"/>
      <c r="FV271" s="241"/>
      <c r="FW271" s="241"/>
      <c r="FX271" s="241"/>
      <c r="FY271" s="241"/>
      <c r="FZ271" s="241"/>
      <c r="GA271" s="241"/>
      <c r="GB271" s="241"/>
      <c r="GC271" s="241"/>
      <c r="GD271" s="241"/>
      <c r="GE271" s="241"/>
      <c r="GF271" s="241"/>
      <c r="GG271" s="241"/>
      <c r="GH271" s="241"/>
      <c r="GI271" s="241"/>
      <c r="GJ271" s="241"/>
      <c r="GK271" s="241"/>
      <c r="GL271" s="241"/>
      <c r="GM271" s="241"/>
      <c r="GN271" s="241"/>
      <c r="GO271" s="241"/>
      <c r="GP271" s="241"/>
      <c r="GQ271" s="241"/>
      <c r="GR271" s="241"/>
      <c r="GS271" s="241"/>
      <c r="GT271" s="241"/>
      <c r="GU271" s="241"/>
      <c r="GV271" s="241"/>
      <c r="GW271" s="241"/>
      <c r="GX271" s="241"/>
      <c r="GY271" s="241"/>
      <c r="GZ271" s="241"/>
      <c r="HA271" s="241"/>
      <c r="HB271" s="241"/>
      <c r="HC271" s="241"/>
      <c r="HD271" s="241"/>
      <c r="HE271" s="241"/>
      <c r="HF271" s="241"/>
      <c r="HG271" s="241"/>
      <c r="HH271" s="241"/>
      <c r="HI271" s="241"/>
      <c r="HJ271" s="241"/>
      <c r="HK271" s="241"/>
      <c r="HL271" s="241"/>
      <c r="HM271" s="241"/>
    </row>
    <row r="272" spans="1:221" ht="9.75" customHeight="1">
      <c r="A272" s="488"/>
      <c r="B272" s="488"/>
      <c r="C272" s="488"/>
      <c r="D272" s="488"/>
      <c r="E272" s="488"/>
      <c r="F272" s="488"/>
      <c r="G272" s="488"/>
      <c r="H272" s="488"/>
      <c r="I272" s="488"/>
      <c r="J272" s="488"/>
      <c r="K272" s="488"/>
      <c r="L272" s="488"/>
      <c r="M272" s="488"/>
      <c r="N272" s="488"/>
      <c r="O272" s="488"/>
      <c r="P272" s="488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41"/>
      <c r="AD272" s="241"/>
      <c r="AE272" s="241"/>
      <c r="AF272" s="241"/>
      <c r="AG272" s="241"/>
      <c r="AH272" s="241"/>
      <c r="AI272" s="241"/>
      <c r="AJ272" s="241"/>
      <c r="AK272" s="241"/>
      <c r="AL272" s="241"/>
      <c r="AM272" s="241"/>
      <c r="AN272" s="241"/>
      <c r="AO272" s="241"/>
      <c r="AP272" s="241"/>
      <c r="AQ272" s="241"/>
      <c r="AR272" s="241"/>
      <c r="AS272" s="241"/>
      <c r="AT272" s="241"/>
      <c r="AU272" s="241"/>
      <c r="AV272" s="241"/>
      <c r="AW272" s="241"/>
      <c r="AX272" s="241"/>
      <c r="AY272" s="241"/>
      <c r="AZ272" s="241"/>
      <c r="BA272" s="241"/>
      <c r="BB272" s="241"/>
      <c r="BC272" s="241"/>
      <c r="BD272" s="241"/>
      <c r="BE272" s="241"/>
      <c r="BF272" s="241"/>
      <c r="BG272" s="241"/>
      <c r="BH272" s="241"/>
      <c r="BI272" s="241"/>
      <c r="BJ272" s="241"/>
      <c r="BK272" s="241"/>
      <c r="BL272" s="241"/>
      <c r="BM272" s="241"/>
      <c r="BN272" s="241"/>
      <c r="BO272" s="241"/>
      <c r="BP272" s="241"/>
      <c r="BQ272" s="241"/>
      <c r="BR272" s="241"/>
      <c r="BS272" s="241"/>
      <c r="BT272" s="241"/>
      <c r="BU272" s="241"/>
      <c r="BV272" s="241"/>
      <c r="BW272" s="241"/>
      <c r="BX272" s="241"/>
      <c r="BY272" s="241"/>
      <c r="BZ272" s="241"/>
      <c r="CA272" s="241"/>
      <c r="CB272" s="241"/>
      <c r="CC272" s="241"/>
      <c r="CD272" s="241"/>
      <c r="CE272" s="241"/>
      <c r="CF272" s="241"/>
      <c r="CG272" s="241"/>
      <c r="CH272" s="241"/>
      <c r="CI272" s="241"/>
      <c r="CJ272" s="241"/>
      <c r="CK272" s="241"/>
      <c r="CL272" s="241"/>
      <c r="CM272" s="241"/>
      <c r="CN272" s="241"/>
      <c r="CO272" s="241"/>
      <c r="CP272" s="241"/>
      <c r="CQ272" s="241"/>
      <c r="CR272" s="241"/>
      <c r="CS272" s="241"/>
      <c r="CT272" s="241"/>
      <c r="CU272" s="241"/>
      <c r="CV272" s="241"/>
      <c r="CW272" s="241"/>
      <c r="CX272" s="241"/>
      <c r="CY272" s="241"/>
      <c r="CZ272" s="241"/>
      <c r="DA272" s="241"/>
      <c r="DB272" s="241"/>
      <c r="DC272" s="241"/>
      <c r="DD272" s="241"/>
      <c r="DE272" s="241"/>
      <c r="DF272" s="241"/>
      <c r="DG272" s="241"/>
      <c r="DH272" s="241"/>
      <c r="DI272" s="241"/>
      <c r="DJ272" s="241"/>
      <c r="DK272" s="241"/>
      <c r="DL272" s="241"/>
      <c r="DM272" s="241"/>
      <c r="DN272" s="241"/>
      <c r="DO272" s="241"/>
      <c r="DP272" s="241"/>
      <c r="DQ272" s="241"/>
      <c r="DR272" s="241"/>
      <c r="DS272" s="241"/>
      <c r="DT272" s="241"/>
      <c r="DU272" s="241"/>
      <c r="DV272" s="241"/>
      <c r="DW272" s="241"/>
      <c r="DX272" s="241"/>
      <c r="DY272" s="241"/>
      <c r="DZ272" s="241"/>
      <c r="EA272" s="241"/>
      <c r="EB272" s="241"/>
      <c r="EC272" s="241"/>
      <c r="ED272" s="241"/>
      <c r="EE272" s="241"/>
      <c r="EF272" s="241"/>
      <c r="EG272" s="241"/>
      <c r="EH272" s="241"/>
      <c r="EI272" s="241"/>
      <c r="EJ272" s="241"/>
      <c r="EK272" s="241"/>
      <c r="EL272" s="241"/>
      <c r="EM272" s="241"/>
      <c r="EN272" s="241"/>
      <c r="EO272" s="241"/>
      <c r="EP272" s="241"/>
      <c r="EQ272" s="241"/>
      <c r="ER272" s="241"/>
      <c r="ES272" s="241"/>
      <c r="ET272" s="241"/>
      <c r="EU272" s="241"/>
      <c r="EV272" s="241"/>
      <c r="EW272" s="241"/>
      <c r="EX272" s="241"/>
      <c r="EY272" s="241"/>
      <c r="EZ272" s="241"/>
      <c r="FA272" s="241"/>
      <c r="FB272" s="241"/>
      <c r="FC272" s="241"/>
      <c r="FD272" s="241"/>
      <c r="FE272" s="241"/>
      <c r="FF272" s="241"/>
      <c r="FG272" s="241"/>
      <c r="FH272" s="241"/>
      <c r="FI272" s="241"/>
      <c r="FJ272" s="241"/>
      <c r="FK272" s="241"/>
      <c r="FL272" s="241"/>
      <c r="FM272" s="241"/>
      <c r="FN272" s="241"/>
      <c r="FO272" s="241"/>
      <c r="FP272" s="241"/>
      <c r="FQ272" s="241"/>
      <c r="FR272" s="241"/>
      <c r="FS272" s="241"/>
      <c r="FT272" s="241"/>
      <c r="FU272" s="241"/>
      <c r="FV272" s="241"/>
      <c r="FW272" s="241"/>
      <c r="FX272" s="241"/>
      <c r="FY272" s="241"/>
      <c r="FZ272" s="241"/>
      <c r="GA272" s="241"/>
      <c r="GB272" s="241"/>
      <c r="GC272" s="241"/>
      <c r="GD272" s="241"/>
      <c r="GE272" s="241"/>
      <c r="GF272" s="241"/>
      <c r="GG272" s="241"/>
      <c r="GH272" s="241"/>
      <c r="GI272" s="241"/>
      <c r="GJ272" s="241"/>
      <c r="GK272" s="241"/>
      <c r="GL272" s="241"/>
      <c r="GM272" s="241"/>
      <c r="GN272" s="241"/>
      <c r="GO272" s="241"/>
      <c r="GP272" s="241"/>
      <c r="GQ272" s="241"/>
      <c r="GR272" s="241"/>
      <c r="GS272" s="241"/>
      <c r="GT272" s="241"/>
      <c r="GU272" s="241"/>
      <c r="GV272" s="241"/>
      <c r="GW272" s="241"/>
      <c r="GX272" s="241"/>
      <c r="GY272" s="241"/>
      <c r="GZ272" s="241"/>
      <c r="HA272" s="241"/>
      <c r="HB272" s="241"/>
      <c r="HC272" s="241"/>
      <c r="HD272" s="241"/>
      <c r="HE272" s="241"/>
      <c r="HF272" s="241"/>
      <c r="HG272" s="241"/>
      <c r="HH272" s="241"/>
      <c r="HI272" s="241"/>
      <c r="HJ272" s="241"/>
      <c r="HK272" s="241"/>
      <c r="HL272" s="241"/>
      <c r="HM272" s="241"/>
    </row>
    <row r="273" spans="1:221" ht="9.75" customHeight="1">
      <c r="A273" s="488"/>
      <c r="B273" s="488"/>
      <c r="C273" s="488"/>
      <c r="D273" s="488"/>
      <c r="E273" s="488"/>
      <c r="F273" s="488"/>
      <c r="G273" s="488"/>
      <c r="H273" s="488"/>
      <c r="I273" s="488"/>
      <c r="J273" s="488"/>
      <c r="K273" s="488"/>
      <c r="L273" s="488"/>
      <c r="M273" s="488"/>
      <c r="N273" s="488"/>
      <c r="O273" s="488"/>
      <c r="P273" s="488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241"/>
      <c r="AM273" s="241"/>
      <c r="AN273" s="241"/>
      <c r="AO273" s="241"/>
      <c r="AP273" s="241"/>
      <c r="AQ273" s="241"/>
      <c r="AR273" s="241"/>
      <c r="AS273" s="241"/>
      <c r="AT273" s="241"/>
      <c r="AU273" s="241"/>
      <c r="AV273" s="241"/>
      <c r="AW273" s="241"/>
      <c r="AX273" s="241"/>
      <c r="AY273" s="241"/>
      <c r="AZ273" s="241"/>
      <c r="BA273" s="241"/>
      <c r="BB273" s="241"/>
      <c r="BC273" s="241"/>
      <c r="BD273" s="241"/>
      <c r="BE273" s="241"/>
      <c r="BF273" s="241"/>
      <c r="BG273" s="241"/>
      <c r="BH273" s="241"/>
      <c r="BI273" s="241"/>
      <c r="BJ273" s="241"/>
      <c r="BK273" s="241"/>
      <c r="BL273" s="241"/>
      <c r="BM273" s="241"/>
      <c r="BN273" s="241"/>
      <c r="BO273" s="241"/>
      <c r="BP273" s="241"/>
      <c r="BQ273" s="241"/>
      <c r="BR273" s="241"/>
      <c r="BS273" s="241"/>
      <c r="BT273" s="241"/>
      <c r="BU273" s="241"/>
      <c r="BV273" s="241"/>
      <c r="BW273" s="241"/>
      <c r="BX273" s="241"/>
      <c r="BY273" s="241"/>
      <c r="BZ273" s="241"/>
      <c r="CA273" s="241"/>
      <c r="CB273" s="241"/>
      <c r="CC273" s="241"/>
      <c r="CD273" s="241"/>
      <c r="CE273" s="241"/>
      <c r="CF273" s="241"/>
      <c r="CG273" s="241"/>
      <c r="CH273" s="241"/>
      <c r="CI273" s="241"/>
      <c r="CJ273" s="241"/>
      <c r="CK273" s="241"/>
      <c r="CL273" s="241"/>
      <c r="CM273" s="241"/>
      <c r="CN273" s="241"/>
      <c r="CO273" s="241"/>
      <c r="CP273" s="241"/>
      <c r="CQ273" s="241"/>
      <c r="CR273" s="241"/>
      <c r="CS273" s="241"/>
      <c r="CT273" s="241"/>
      <c r="CU273" s="241"/>
      <c r="CV273" s="241"/>
      <c r="CW273" s="241"/>
      <c r="CX273" s="241"/>
      <c r="CY273" s="241"/>
      <c r="CZ273" s="241"/>
      <c r="DA273" s="241"/>
      <c r="DB273" s="241"/>
      <c r="DC273" s="241"/>
      <c r="DD273" s="241"/>
      <c r="DE273" s="241"/>
      <c r="DF273" s="241"/>
      <c r="DG273" s="241"/>
      <c r="DH273" s="241"/>
      <c r="DI273" s="241"/>
      <c r="DJ273" s="241"/>
      <c r="DK273" s="241"/>
      <c r="DL273" s="241"/>
      <c r="DM273" s="241"/>
      <c r="DN273" s="241"/>
      <c r="DO273" s="241"/>
      <c r="DP273" s="241"/>
      <c r="DQ273" s="241"/>
      <c r="DR273" s="241"/>
      <c r="DS273" s="241"/>
      <c r="DT273" s="241"/>
      <c r="DU273" s="241"/>
      <c r="DV273" s="241"/>
      <c r="DW273" s="241"/>
      <c r="DX273" s="241"/>
      <c r="DY273" s="241"/>
      <c r="DZ273" s="241"/>
      <c r="EA273" s="241"/>
      <c r="EB273" s="241"/>
      <c r="EC273" s="241"/>
      <c r="ED273" s="241"/>
      <c r="EE273" s="241"/>
      <c r="EF273" s="241"/>
      <c r="EG273" s="241"/>
      <c r="EH273" s="241"/>
      <c r="EI273" s="241"/>
      <c r="EJ273" s="241"/>
      <c r="EK273" s="241"/>
      <c r="EL273" s="241"/>
      <c r="EM273" s="241"/>
      <c r="EN273" s="241"/>
      <c r="EO273" s="241"/>
      <c r="EP273" s="241"/>
      <c r="EQ273" s="241"/>
      <c r="ER273" s="241"/>
      <c r="ES273" s="241"/>
      <c r="ET273" s="241"/>
      <c r="EU273" s="241"/>
      <c r="EV273" s="241"/>
      <c r="EW273" s="241"/>
      <c r="EX273" s="241"/>
      <c r="EY273" s="241"/>
      <c r="EZ273" s="241"/>
      <c r="FA273" s="241"/>
      <c r="FB273" s="241"/>
      <c r="FC273" s="241"/>
      <c r="FD273" s="241"/>
      <c r="FE273" s="241"/>
      <c r="FF273" s="241"/>
      <c r="FG273" s="241"/>
      <c r="FH273" s="241"/>
      <c r="FI273" s="241"/>
      <c r="FJ273" s="241"/>
      <c r="FK273" s="241"/>
      <c r="FL273" s="241"/>
      <c r="FM273" s="241"/>
      <c r="FN273" s="241"/>
      <c r="FO273" s="241"/>
      <c r="FP273" s="241"/>
      <c r="FQ273" s="241"/>
      <c r="FR273" s="241"/>
      <c r="FS273" s="241"/>
      <c r="FT273" s="241"/>
      <c r="FU273" s="241"/>
      <c r="FV273" s="241"/>
      <c r="FW273" s="241"/>
      <c r="FX273" s="241"/>
      <c r="FY273" s="241"/>
      <c r="FZ273" s="241"/>
      <c r="GA273" s="241"/>
      <c r="GB273" s="241"/>
      <c r="GC273" s="241"/>
      <c r="GD273" s="241"/>
      <c r="GE273" s="241"/>
      <c r="GF273" s="241"/>
      <c r="GG273" s="241"/>
      <c r="GH273" s="241"/>
      <c r="GI273" s="241"/>
      <c r="GJ273" s="241"/>
      <c r="GK273" s="241"/>
      <c r="GL273" s="241"/>
      <c r="GM273" s="241"/>
      <c r="GN273" s="241"/>
      <c r="GO273" s="241"/>
      <c r="GP273" s="241"/>
      <c r="GQ273" s="241"/>
      <c r="GR273" s="241"/>
      <c r="GS273" s="241"/>
      <c r="GT273" s="241"/>
      <c r="GU273" s="241"/>
      <c r="GV273" s="241"/>
      <c r="GW273" s="241"/>
      <c r="GX273" s="241"/>
      <c r="GY273" s="241"/>
      <c r="GZ273" s="241"/>
      <c r="HA273" s="241"/>
      <c r="HB273" s="241"/>
      <c r="HC273" s="241"/>
      <c r="HD273" s="241"/>
      <c r="HE273" s="241"/>
      <c r="HF273" s="241"/>
      <c r="HG273" s="241"/>
      <c r="HH273" s="241"/>
      <c r="HI273" s="241"/>
      <c r="HJ273" s="241"/>
      <c r="HK273" s="241"/>
      <c r="HL273" s="241"/>
      <c r="HM273" s="241"/>
    </row>
    <row r="274" spans="1:221" ht="9.75" customHeight="1">
      <c r="A274" s="488"/>
      <c r="B274" s="488"/>
      <c r="C274" s="488"/>
      <c r="D274" s="488"/>
      <c r="E274" s="488"/>
      <c r="F274" s="488"/>
      <c r="G274" s="488"/>
      <c r="H274" s="488"/>
      <c r="I274" s="488"/>
      <c r="J274" s="488"/>
      <c r="K274" s="488"/>
      <c r="L274" s="488"/>
      <c r="M274" s="488"/>
      <c r="N274" s="488"/>
      <c r="O274" s="488"/>
      <c r="P274" s="488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  <c r="AB274" s="241"/>
      <c r="AC274" s="241"/>
      <c r="AD274" s="241"/>
      <c r="AE274" s="241"/>
      <c r="AF274" s="241"/>
      <c r="AG274" s="241"/>
      <c r="AH274" s="241"/>
      <c r="AI274" s="241"/>
      <c r="AJ274" s="241"/>
      <c r="AK274" s="241"/>
      <c r="AL274" s="241"/>
      <c r="AM274" s="241"/>
      <c r="AN274" s="241"/>
      <c r="AO274" s="241"/>
      <c r="AP274" s="241"/>
      <c r="AQ274" s="241"/>
      <c r="AR274" s="241"/>
      <c r="AS274" s="241"/>
      <c r="AT274" s="241"/>
      <c r="AU274" s="241"/>
      <c r="AV274" s="241"/>
      <c r="AW274" s="241"/>
      <c r="AX274" s="241"/>
      <c r="AY274" s="241"/>
      <c r="AZ274" s="241"/>
      <c r="BA274" s="241"/>
      <c r="BB274" s="241"/>
      <c r="BC274" s="241"/>
      <c r="BD274" s="241"/>
      <c r="BE274" s="241"/>
      <c r="BF274" s="241"/>
      <c r="BG274" s="241"/>
      <c r="BH274" s="241"/>
      <c r="BI274" s="241"/>
      <c r="BJ274" s="241"/>
      <c r="BK274" s="241"/>
      <c r="BL274" s="241"/>
      <c r="BM274" s="241"/>
      <c r="BN274" s="241"/>
      <c r="BO274" s="241"/>
      <c r="BP274" s="241"/>
      <c r="BQ274" s="241"/>
      <c r="BR274" s="241"/>
      <c r="BS274" s="241"/>
      <c r="BT274" s="241"/>
      <c r="BU274" s="241"/>
      <c r="BV274" s="241"/>
      <c r="BW274" s="241"/>
      <c r="BX274" s="241"/>
      <c r="BY274" s="241"/>
      <c r="BZ274" s="241"/>
      <c r="CA274" s="241"/>
      <c r="CB274" s="241"/>
      <c r="CC274" s="241"/>
      <c r="CD274" s="241"/>
      <c r="CE274" s="241"/>
      <c r="CF274" s="241"/>
      <c r="CG274" s="241"/>
      <c r="CH274" s="241"/>
      <c r="CI274" s="241"/>
      <c r="CJ274" s="241"/>
      <c r="CK274" s="241"/>
      <c r="CL274" s="241"/>
      <c r="CM274" s="241"/>
      <c r="CN274" s="241"/>
      <c r="CO274" s="241"/>
      <c r="CP274" s="241"/>
      <c r="CQ274" s="241"/>
      <c r="CR274" s="241"/>
      <c r="CS274" s="241"/>
      <c r="CT274" s="241"/>
      <c r="CU274" s="241"/>
      <c r="CV274" s="241"/>
      <c r="CW274" s="241"/>
      <c r="CX274" s="241"/>
      <c r="CY274" s="241"/>
      <c r="CZ274" s="241"/>
      <c r="DA274" s="241"/>
      <c r="DB274" s="241"/>
      <c r="DC274" s="241"/>
      <c r="DD274" s="241"/>
      <c r="DE274" s="241"/>
      <c r="DF274" s="241"/>
      <c r="DG274" s="241"/>
      <c r="DH274" s="241"/>
      <c r="DI274" s="241"/>
      <c r="DJ274" s="241"/>
      <c r="DK274" s="241"/>
      <c r="DL274" s="241"/>
      <c r="DM274" s="241"/>
      <c r="DN274" s="241"/>
      <c r="DO274" s="241"/>
      <c r="DP274" s="241"/>
      <c r="DQ274" s="241"/>
      <c r="DR274" s="241"/>
      <c r="DS274" s="241"/>
      <c r="DT274" s="241"/>
      <c r="DU274" s="241"/>
      <c r="DV274" s="241"/>
      <c r="DW274" s="241"/>
      <c r="DX274" s="241"/>
      <c r="DY274" s="241"/>
      <c r="DZ274" s="241"/>
      <c r="EA274" s="241"/>
      <c r="EB274" s="241"/>
      <c r="EC274" s="241"/>
      <c r="ED274" s="241"/>
      <c r="EE274" s="241"/>
      <c r="EF274" s="241"/>
      <c r="EG274" s="241"/>
      <c r="EH274" s="241"/>
      <c r="EI274" s="241"/>
      <c r="EJ274" s="241"/>
      <c r="EK274" s="241"/>
      <c r="EL274" s="241"/>
      <c r="EM274" s="241"/>
      <c r="EN274" s="241"/>
      <c r="EO274" s="241"/>
      <c r="EP274" s="241"/>
      <c r="EQ274" s="241"/>
      <c r="ER274" s="241"/>
      <c r="ES274" s="241"/>
      <c r="ET274" s="241"/>
      <c r="EU274" s="241"/>
      <c r="EV274" s="241"/>
      <c r="EW274" s="241"/>
      <c r="EX274" s="241"/>
      <c r="EY274" s="241"/>
      <c r="EZ274" s="241"/>
      <c r="FA274" s="241"/>
      <c r="FB274" s="241"/>
      <c r="FC274" s="241"/>
      <c r="FD274" s="241"/>
      <c r="FE274" s="241"/>
      <c r="FF274" s="241"/>
      <c r="FG274" s="241"/>
      <c r="FH274" s="241"/>
      <c r="FI274" s="241"/>
      <c r="FJ274" s="241"/>
      <c r="FK274" s="241"/>
      <c r="FL274" s="241"/>
      <c r="FM274" s="241"/>
      <c r="FN274" s="241"/>
      <c r="FO274" s="241"/>
      <c r="FP274" s="241"/>
      <c r="FQ274" s="241"/>
      <c r="FR274" s="241"/>
      <c r="FS274" s="241"/>
      <c r="FT274" s="241"/>
      <c r="FU274" s="241"/>
      <c r="FV274" s="241"/>
      <c r="FW274" s="241"/>
      <c r="FX274" s="241"/>
      <c r="FY274" s="241"/>
      <c r="FZ274" s="241"/>
      <c r="GA274" s="241"/>
      <c r="GB274" s="241"/>
      <c r="GC274" s="241"/>
      <c r="GD274" s="241"/>
      <c r="GE274" s="241"/>
      <c r="GF274" s="241"/>
      <c r="GG274" s="241"/>
      <c r="GH274" s="241"/>
      <c r="GI274" s="241"/>
      <c r="GJ274" s="241"/>
      <c r="GK274" s="241"/>
      <c r="GL274" s="241"/>
      <c r="GM274" s="241"/>
      <c r="GN274" s="241"/>
      <c r="GO274" s="241"/>
      <c r="GP274" s="241"/>
      <c r="GQ274" s="241"/>
      <c r="GR274" s="241"/>
      <c r="GS274" s="241"/>
      <c r="GT274" s="241"/>
      <c r="GU274" s="241"/>
      <c r="GV274" s="241"/>
      <c r="GW274" s="241"/>
      <c r="GX274" s="241"/>
      <c r="GY274" s="241"/>
      <c r="GZ274" s="241"/>
      <c r="HA274" s="241"/>
      <c r="HB274" s="241"/>
      <c r="HC274" s="241"/>
      <c r="HD274" s="241"/>
      <c r="HE274" s="241"/>
      <c r="HF274" s="241"/>
      <c r="HG274" s="241"/>
      <c r="HH274" s="241"/>
      <c r="HI274" s="241"/>
      <c r="HJ274" s="241"/>
      <c r="HK274" s="241"/>
      <c r="HL274" s="241"/>
      <c r="HM274" s="241"/>
    </row>
    <row r="275" spans="1:221" ht="9.75" customHeight="1">
      <c r="A275" s="488"/>
      <c r="B275" s="488"/>
      <c r="C275" s="488"/>
      <c r="D275" s="488"/>
      <c r="E275" s="488"/>
      <c r="F275" s="488"/>
      <c r="G275" s="488"/>
      <c r="H275" s="488"/>
      <c r="I275" s="488"/>
      <c r="J275" s="488"/>
      <c r="K275" s="488"/>
      <c r="L275" s="488"/>
      <c r="M275" s="488"/>
      <c r="N275" s="488"/>
      <c r="O275" s="488"/>
      <c r="P275" s="488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1"/>
      <c r="AT275" s="241"/>
      <c r="AU275" s="241"/>
      <c r="AV275" s="241"/>
      <c r="AW275" s="241"/>
      <c r="AX275" s="241"/>
      <c r="AY275" s="241"/>
      <c r="AZ275" s="241"/>
      <c r="BA275" s="241"/>
      <c r="BB275" s="241"/>
      <c r="BC275" s="241"/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1"/>
      <c r="BN275" s="241"/>
      <c r="BO275" s="241"/>
      <c r="BP275" s="241"/>
      <c r="BQ275" s="241"/>
      <c r="BR275" s="241"/>
      <c r="BS275" s="241"/>
      <c r="BT275" s="241"/>
      <c r="BU275" s="241"/>
      <c r="BV275" s="241"/>
      <c r="BW275" s="241"/>
      <c r="BX275" s="241"/>
      <c r="BY275" s="241"/>
      <c r="BZ275" s="241"/>
      <c r="CA275" s="241"/>
      <c r="CB275" s="241"/>
      <c r="CC275" s="241"/>
      <c r="CD275" s="241"/>
      <c r="CE275" s="241"/>
      <c r="CF275" s="241"/>
      <c r="CG275" s="241"/>
      <c r="CH275" s="241"/>
      <c r="CI275" s="241"/>
      <c r="CJ275" s="241"/>
      <c r="CK275" s="241"/>
      <c r="CL275" s="241"/>
      <c r="CM275" s="241"/>
      <c r="CN275" s="241"/>
      <c r="CO275" s="241"/>
      <c r="CP275" s="241"/>
      <c r="CQ275" s="241"/>
      <c r="CR275" s="241"/>
      <c r="CS275" s="241"/>
      <c r="CT275" s="241"/>
      <c r="CU275" s="241"/>
      <c r="CV275" s="241"/>
      <c r="CW275" s="241"/>
      <c r="CX275" s="241"/>
      <c r="CY275" s="241"/>
      <c r="CZ275" s="241"/>
      <c r="DA275" s="241"/>
      <c r="DB275" s="241"/>
      <c r="DC275" s="241"/>
      <c r="DD275" s="241"/>
      <c r="DE275" s="241"/>
      <c r="DF275" s="241"/>
      <c r="DG275" s="241"/>
      <c r="DH275" s="241"/>
      <c r="DI275" s="241"/>
      <c r="DJ275" s="241"/>
      <c r="DK275" s="241"/>
      <c r="DL275" s="241"/>
      <c r="DM275" s="241"/>
      <c r="DN275" s="241"/>
      <c r="DO275" s="241"/>
      <c r="DP275" s="241"/>
      <c r="DQ275" s="241"/>
      <c r="DR275" s="241"/>
      <c r="DS275" s="241"/>
      <c r="DT275" s="241"/>
      <c r="DU275" s="241"/>
      <c r="DV275" s="241"/>
      <c r="DW275" s="241"/>
      <c r="DX275" s="241"/>
      <c r="DY275" s="241"/>
      <c r="DZ275" s="241"/>
      <c r="EA275" s="241"/>
      <c r="EB275" s="241"/>
      <c r="EC275" s="241"/>
      <c r="ED275" s="241"/>
      <c r="EE275" s="241"/>
      <c r="EF275" s="241"/>
      <c r="EG275" s="241"/>
      <c r="EH275" s="241"/>
      <c r="EI275" s="241"/>
      <c r="EJ275" s="241"/>
      <c r="EK275" s="241"/>
      <c r="EL275" s="241"/>
      <c r="EM275" s="241"/>
      <c r="EN275" s="241"/>
      <c r="EO275" s="241"/>
      <c r="EP275" s="241"/>
      <c r="EQ275" s="241"/>
      <c r="ER275" s="241"/>
      <c r="ES275" s="241"/>
      <c r="ET275" s="241"/>
      <c r="EU275" s="241"/>
      <c r="EV275" s="241"/>
      <c r="EW275" s="241"/>
      <c r="EX275" s="241"/>
      <c r="EY275" s="241"/>
      <c r="EZ275" s="241"/>
      <c r="FA275" s="241"/>
      <c r="FB275" s="241"/>
      <c r="FC275" s="241"/>
      <c r="FD275" s="241"/>
      <c r="FE275" s="241"/>
      <c r="FF275" s="241"/>
      <c r="FG275" s="241"/>
      <c r="FH275" s="241"/>
      <c r="FI275" s="241"/>
      <c r="FJ275" s="241"/>
      <c r="FK275" s="241"/>
      <c r="FL275" s="241"/>
      <c r="FM275" s="241"/>
      <c r="FN275" s="241"/>
      <c r="FO275" s="241"/>
      <c r="FP275" s="241"/>
      <c r="FQ275" s="241"/>
      <c r="FR275" s="241"/>
      <c r="FS275" s="241"/>
      <c r="FT275" s="241"/>
      <c r="FU275" s="241"/>
      <c r="FV275" s="241"/>
      <c r="FW275" s="241"/>
      <c r="FX275" s="241"/>
      <c r="FY275" s="241"/>
      <c r="FZ275" s="241"/>
      <c r="GA275" s="241"/>
      <c r="GB275" s="241"/>
      <c r="GC275" s="241"/>
      <c r="GD275" s="241"/>
      <c r="GE275" s="241"/>
      <c r="GF275" s="241"/>
      <c r="GG275" s="241"/>
      <c r="GH275" s="241"/>
      <c r="GI275" s="241"/>
      <c r="GJ275" s="241"/>
      <c r="GK275" s="241"/>
      <c r="GL275" s="241"/>
      <c r="GM275" s="241"/>
      <c r="GN275" s="241"/>
      <c r="GO275" s="241"/>
      <c r="GP275" s="241"/>
      <c r="GQ275" s="241"/>
      <c r="GR275" s="241"/>
      <c r="GS275" s="241"/>
      <c r="GT275" s="241"/>
      <c r="GU275" s="241"/>
      <c r="GV275" s="241"/>
      <c r="GW275" s="241"/>
      <c r="GX275" s="241"/>
      <c r="GY275" s="241"/>
      <c r="GZ275" s="241"/>
      <c r="HA275" s="241"/>
      <c r="HB275" s="241"/>
      <c r="HC275" s="241"/>
      <c r="HD275" s="241"/>
      <c r="HE275" s="241"/>
      <c r="HF275" s="241"/>
      <c r="HG275" s="241"/>
      <c r="HH275" s="241"/>
      <c r="HI275" s="241"/>
      <c r="HJ275" s="241"/>
      <c r="HK275" s="241"/>
      <c r="HL275" s="241"/>
      <c r="HM275" s="241"/>
    </row>
    <row r="276" spans="1:221" ht="9.75" customHeight="1">
      <c r="A276" s="488"/>
      <c r="B276" s="488"/>
      <c r="C276" s="488"/>
      <c r="D276" s="488"/>
      <c r="E276" s="488"/>
      <c r="F276" s="488"/>
      <c r="G276" s="488"/>
      <c r="H276" s="488"/>
      <c r="I276" s="488"/>
      <c r="J276" s="488"/>
      <c r="K276" s="488"/>
      <c r="L276" s="488"/>
      <c r="M276" s="488"/>
      <c r="N276" s="488"/>
      <c r="O276" s="488"/>
      <c r="P276" s="488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  <c r="AM276" s="241"/>
      <c r="AN276" s="241"/>
      <c r="AO276" s="241"/>
      <c r="AP276" s="241"/>
      <c r="AQ276" s="241"/>
      <c r="AR276" s="241"/>
      <c r="AS276" s="241"/>
      <c r="AT276" s="241"/>
      <c r="AU276" s="241"/>
      <c r="AV276" s="241"/>
      <c r="AW276" s="241"/>
      <c r="AX276" s="241"/>
      <c r="AY276" s="241"/>
      <c r="AZ276" s="241"/>
      <c r="BA276" s="241"/>
      <c r="BB276" s="241"/>
      <c r="BC276" s="241"/>
      <c r="BD276" s="241"/>
      <c r="BE276" s="241"/>
      <c r="BF276" s="241"/>
      <c r="BG276" s="241"/>
      <c r="BH276" s="241"/>
      <c r="BI276" s="241"/>
      <c r="BJ276" s="241"/>
      <c r="BK276" s="241"/>
      <c r="BL276" s="241"/>
      <c r="BM276" s="241"/>
      <c r="BN276" s="241"/>
      <c r="BO276" s="241"/>
      <c r="BP276" s="241"/>
      <c r="BQ276" s="241"/>
      <c r="BR276" s="241"/>
      <c r="BS276" s="241"/>
      <c r="BT276" s="241"/>
      <c r="BU276" s="241"/>
      <c r="BV276" s="241"/>
      <c r="BW276" s="241"/>
      <c r="BX276" s="241"/>
      <c r="BY276" s="241"/>
      <c r="BZ276" s="241"/>
      <c r="CA276" s="241"/>
      <c r="CB276" s="241"/>
      <c r="CC276" s="241"/>
      <c r="CD276" s="241"/>
      <c r="CE276" s="241"/>
      <c r="CF276" s="241"/>
      <c r="CG276" s="241"/>
      <c r="CH276" s="241"/>
      <c r="CI276" s="241"/>
      <c r="CJ276" s="241"/>
      <c r="CK276" s="241"/>
      <c r="CL276" s="241"/>
      <c r="CM276" s="241"/>
      <c r="CN276" s="241"/>
      <c r="CO276" s="241"/>
      <c r="CP276" s="241"/>
      <c r="CQ276" s="241"/>
      <c r="CR276" s="241"/>
      <c r="CS276" s="241"/>
      <c r="CT276" s="241"/>
      <c r="CU276" s="241"/>
      <c r="CV276" s="241"/>
      <c r="CW276" s="241"/>
      <c r="CX276" s="241"/>
      <c r="CY276" s="241"/>
      <c r="CZ276" s="241"/>
      <c r="DA276" s="241"/>
      <c r="DB276" s="241"/>
      <c r="DC276" s="241"/>
      <c r="DD276" s="241"/>
      <c r="DE276" s="241"/>
      <c r="DF276" s="241"/>
      <c r="DG276" s="241"/>
      <c r="DH276" s="241"/>
      <c r="DI276" s="241"/>
      <c r="DJ276" s="241"/>
      <c r="DK276" s="241"/>
      <c r="DL276" s="241"/>
      <c r="DM276" s="241"/>
      <c r="DN276" s="241"/>
      <c r="DO276" s="241"/>
      <c r="DP276" s="241"/>
      <c r="DQ276" s="241"/>
      <c r="DR276" s="241"/>
      <c r="DS276" s="241"/>
      <c r="DT276" s="241"/>
      <c r="DU276" s="241"/>
      <c r="DV276" s="241"/>
      <c r="DW276" s="241"/>
      <c r="DX276" s="241"/>
      <c r="DY276" s="241"/>
      <c r="DZ276" s="241"/>
      <c r="EA276" s="241"/>
      <c r="EB276" s="241"/>
      <c r="EC276" s="241"/>
      <c r="ED276" s="241"/>
      <c r="EE276" s="241"/>
      <c r="EF276" s="241"/>
      <c r="EG276" s="241"/>
      <c r="EH276" s="241"/>
      <c r="EI276" s="241"/>
      <c r="EJ276" s="241"/>
      <c r="EK276" s="241"/>
      <c r="EL276" s="241"/>
      <c r="EM276" s="241"/>
      <c r="EN276" s="241"/>
      <c r="EO276" s="241"/>
      <c r="EP276" s="241"/>
      <c r="EQ276" s="241"/>
      <c r="ER276" s="241"/>
      <c r="ES276" s="241"/>
      <c r="ET276" s="241"/>
      <c r="EU276" s="241"/>
      <c r="EV276" s="241"/>
      <c r="EW276" s="241"/>
      <c r="EX276" s="241"/>
      <c r="EY276" s="241"/>
      <c r="EZ276" s="241"/>
      <c r="FA276" s="241"/>
      <c r="FB276" s="241"/>
      <c r="FC276" s="241"/>
      <c r="FD276" s="241"/>
      <c r="FE276" s="241"/>
      <c r="FF276" s="241"/>
      <c r="FG276" s="241"/>
      <c r="FH276" s="241"/>
      <c r="FI276" s="241"/>
      <c r="FJ276" s="241"/>
      <c r="FK276" s="241"/>
      <c r="FL276" s="241"/>
      <c r="FM276" s="241"/>
      <c r="FN276" s="241"/>
      <c r="FO276" s="241"/>
      <c r="FP276" s="241"/>
      <c r="FQ276" s="241"/>
      <c r="FR276" s="241"/>
      <c r="FS276" s="241"/>
      <c r="FT276" s="241"/>
      <c r="FU276" s="241"/>
      <c r="FV276" s="241"/>
      <c r="FW276" s="241"/>
      <c r="FX276" s="241"/>
      <c r="FY276" s="241"/>
      <c r="FZ276" s="241"/>
      <c r="GA276" s="241"/>
      <c r="GB276" s="241"/>
      <c r="GC276" s="241"/>
      <c r="GD276" s="241"/>
      <c r="GE276" s="241"/>
      <c r="GF276" s="241"/>
      <c r="GG276" s="241"/>
      <c r="GH276" s="241"/>
      <c r="GI276" s="241"/>
      <c r="GJ276" s="241"/>
      <c r="GK276" s="241"/>
      <c r="GL276" s="241"/>
      <c r="GM276" s="241"/>
      <c r="GN276" s="241"/>
      <c r="GO276" s="241"/>
      <c r="GP276" s="241"/>
      <c r="GQ276" s="241"/>
      <c r="GR276" s="241"/>
      <c r="GS276" s="241"/>
      <c r="GT276" s="241"/>
      <c r="GU276" s="241"/>
      <c r="GV276" s="241"/>
      <c r="GW276" s="241"/>
      <c r="GX276" s="241"/>
      <c r="GY276" s="241"/>
      <c r="GZ276" s="241"/>
      <c r="HA276" s="241"/>
      <c r="HB276" s="241"/>
      <c r="HC276" s="241"/>
      <c r="HD276" s="241"/>
      <c r="HE276" s="241"/>
      <c r="HF276" s="241"/>
      <c r="HG276" s="241"/>
      <c r="HH276" s="241"/>
      <c r="HI276" s="241"/>
      <c r="HJ276" s="241"/>
      <c r="HK276" s="241"/>
      <c r="HL276" s="241"/>
      <c r="HM276" s="241"/>
    </row>
    <row r="277" spans="1:221" ht="9.75" customHeight="1">
      <c r="A277" s="488"/>
      <c r="B277" s="488"/>
      <c r="C277" s="488"/>
      <c r="D277" s="488"/>
      <c r="E277" s="488"/>
      <c r="F277" s="488"/>
      <c r="G277" s="488"/>
      <c r="H277" s="488"/>
      <c r="I277" s="488"/>
      <c r="J277" s="488"/>
      <c r="K277" s="488"/>
      <c r="L277" s="488"/>
      <c r="M277" s="488"/>
      <c r="N277" s="488"/>
      <c r="O277" s="488"/>
      <c r="P277" s="488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241"/>
      <c r="AR277" s="241"/>
      <c r="AS277" s="241"/>
      <c r="AT277" s="241"/>
      <c r="AU277" s="241"/>
      <c r="AV277" s="241"/>
      <c r="AW277" s="241"/>
      <c r="AX277" s="241"/>
      <c r="AY277" s="241"/>
      <c r="AZ277" s="241"/>
      <c r="BA277" s="241"/>
      <c r="BB277" s="241"/>
      <c r="BC277" s="241"/>
      <c r="BD277" s="241"/>
      <c r="BE277" s="241"/>
      <c r="BF277" s="241"/>
      <c r="BG277" s="241"/>
      <c r="BH277" s="241"/>
      <c r="BI277" s="241"/>
      <c r="BJ277" s="241"/>
      <c r="BK277" s="241"/>
      <c r="BL277" s="241"/>
      <c r="BM277" s="241"/>
      <c r="BN277" s="241"/>
      <c r="BO277" s="241"/>
      <c r="BP277" s="241"/>
      <c r="BQ277" s="241"/>
      <c r="BR277" s="241"/>
      <c r="BS277" s="241"/>
      <c r="BT277" s="241"/>
      <c r="BU277" s="241"/>
      <c r="BV277" s="241"/>
      <c r="BW277" s="241"/>
      <c r="BX277" s="241"/>
      <c r="BY277" s="241"/>
      <c r="BZ277" s="241"/>
      <c r="CA277" s="241"/>
      <c r="CB277" s="241"/>
      <c r="CC277" s="241"/>
      <c r="CD277" s="241"/>
      <c r="CE277" s="241"/>
      <c r="CF277" s="241"/>
      <c r="CG277" s="241"/>
      <c r="CH277" s="241"/>
      <c r="CI277" s="241"/>
      <c r="CJ277" s="241"/>
      <c r="CK277" s="241"/>
      <c r="CL277" s="241"/>
      <c r="CM277" s="241"/>
      <c r="CN277" s="241"/>
      <c r="CO277" s="241"/>
      <c r="CP277" s="241"/>
      <c r="CQ277" s="241"/>
      <c r="CR277" s="241"/>
      <c r="CS277" s="241"/>
      <c r="CT277" s="241"/>
      <c r="CU277" s="241"/>
      <c r="CV277" s="241"/>
      <c r="CW277" s="241"/>
      <c r="CX277" s="241"/>
      <c r="CY277" s="241"/>
      <c r="CZ277" s="241"/>
      <c r="DA277" s="241"/>
      <c r="DB277" s="241"/>
      <c r="DC277" s="241"/>
      <c r="DD277" s="241"/>
      <c r="DE277" s="241"/>
      <c r="DF277" s="241"/>
      <c r="DG277" s="241"/>
      <c r="DH277" s="241"/>
      <c r="DI277" s="241"/>
      <c r="DJ277" s="241"/>
      <c r="DK277" s="241"/>
      <c r="DL277" s="241"/>
      <c r="DM277" s="241"/>
      <c r="DN277" s="241"/>
      <c r="DO277" s="241"/>
      <c r="DP277" s="241"/>
      <c r="DQ277" s="241"/>
      <c r="DR277" s="241"/>
      <c r="DS277" s="241"/>
      <c r="DT277" s="241"/>
      <c r="DU277" s="241"/>
      <c r="DV277" s="241"/>
      <c r="DW277" s="241"/>
      <c r="DX277" s="241"/>
      <c r="DY277" s="241"/>
      <c r="DZ277" s="241"/>
      <c r="EA277" s="241"/>
      <c r="EB277" s="241"/>
      <c r="EC277" s="241"/>
      <c r="ED277" s="241"/>
      <c r="EE277" s="241"/>
      <c r="EF277" s="241"/>
      <c r="EG277" s="241"/>
      <c r="EH277" s="241"/>
      <c r="EI277" s="241"/>
      <c r="EJ277" s="241"/>
      <c r="EK277" s="241"/>
      <c r="EL277" s="241"/>
      <c r="EM277" s="241"/>
      <c r="EN277" s="241"/>
      <c r="EO277" s="241"/>
      <c r="EP277" s="241"/>
      <c r="EQ277" s="241"/>
      <c r="ER277" s="241"/>
      <c r="ES277" s="241"/>
      <c r="ET277" s="241"/>
      <c r="EU277" s="241"/>
      <c r="EV277" s="241"/>
      <c r="EW277" s="241"/>
      <c r="EX277" s="241"/>
      <c r="EY277" s="241"/>
      <c r="EZ277" s="241"/>
      <c r="FA277" s="241"/>
      <c r="FB277" s="241"/>
      <c r="FC277" s="241"/>
      <c r="FD277" s="241"/>
      <c r="FE277" s="241"/>
      <c r="FF277" s="241"/>
      <c r="FG277" s="241"/>
      <c r="FH277" s="241"/>
      <c r="FI277" s="241"/>
      <c r="FJ277" s="241"/>
      <c r="FK277" s="241"/>
      <c r="FL277" s="241"/>
      <c r="FM277" s="241"/>
      <c r="FN277" s="241"/>
      <c r="FO277" s="241"/>
      <c r="FP277" s="241"/>
      <c r="FQ277" s="241"/>
      <c r="FR277" s="241"/>
      <c r="FS277" s="241"/>
      <c r="FT277" s="241"/>
      <c r="FU277" s="241"/>
      <c r="FV277" s="241"/>
      <c r="FW277" s="241"/>
      <c r="FX277" s="241"/>
      <c r="FY277" s="241"/>
      <c r="FZ277" s="241"/>
      <c r="GA277" s="241"/>
      <c r="GB277" s="241"/>
      <c r="GC277" s="241"/>
      <c r="GD277" s="241"/>
      <c r="GE277" s="241"/>
      <c r="GF277" s="241"/>
      <c r="GG277" s="241"/>
      <c r="GH277" s="241"/>
      <c r="GI277" s="241"/>
      <c r="GJ277" s="241"/>
      <c r="GK277" s="241"/>
      <c r="GL277" s="241"/>
      <c r="GM277" s="241"/>
      <c r="GN277" s="241"/>
      <c r="GO277" s="241"/>
      <c r="GP277" s="241"/>
      <c r="GQ277" s="241"/>
      <c r="GR277" s="241"/>
      <c r="GS277" s="241"/>
      <c r="GT277" s="241"/>
      <c r="GU277" s="241"/>
      <c r="GV277" s="241"/>
      <c r="GW277" s="241"/>
      <c r="GX277" s="241"/>
      <c r="GY277" s="241"/>
      <c r="GZ277" s="241"/>
      <c r="HA277" s="241"/>
      <c r="HB277" s="241"/>
      <c r="HC277" s="241"/>
      <c r="HD277" s="241"/>
      <c r="HE277" s="241"/>
      <c r="HF277" s="241"/>
      <c r="HG277" s="241"/>
      <c r="HH277" s="241"/>
      <c r="HI277" s="241"/>
      <c r="HJ277" s="241"/>
      <c r="HK277" s="241"/>
      <c r="HL277" s="241"/>
      <c r="HM277" s="241"/>
    </row>
    <row r="278" spans="1:221" ht="9.75" customHeight="1">
      <c r="A278" s="488"/>
      <c r="B278" s="488"/>
      <c r="C278" s="488"/>
      <c r="D278" s="488"/>
      <c r="E278" s="488"/>
      <c r="F278" s="488"/>
      <c r="G278" s="488"/>
      <c r="H278" s="488"/>
      <c r="I278" s="488"/>
      <c r="J278" s="488"/>
      <c r="K278" s="488"/>
      <c r="L278" s="488"/>
      <c r="M278" s="488"/>
      <c r="N278" s="488"/>
      <c r="O278" s="488"/>
      <c r="P278" s="488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  <c r="AB278" s="241"/>
      <c r="AC278" s="241"/>
      <c r="AD278" s="241"/>
      <c r="AE278" s="241"/>
      <c r="AF278" s="241"/>
      <c r="AG278" s="241"/>
      <c r="AH278" s="241"/>
      <c r="AI278" s="241"/>
      <c r="AJ278" s="241"/>
      <c r="AK278" s="241"/>
      <c r="AL278" s="241"/>
      <c r="AM278" s="241"/>
      <c r="AN278" s="241"/>
      <c r="AO278" s="241"/>
      <c r="AP278" s="241"/>
      <c r="AQ278" s="241"/>
      <c r="AR278" s="241"/>
      <c r="AS278" s="241"/>
      <c r="AT278" s="241"/>
      <c r="AU278" s="241"/>
      <c r="AV278" s="241"/>
      <c r="AW278" s="241"/>
      <c r="AX278" s="241"/>
      <c r="AY278" s="241"/>
      <c r="AZ278" s="241"/>
      <c r="BA278" s="241"/>
      <c r="BB278" s="241"/>
      <c r="BC278" s="241"/>
      <c r="BD278" s="241"/>
      <c r="BE278" s="241"/>
      <c r="BF278" s="241"/>
      <c r="BG278" s="241"/>
      <c r="BH278" s="241"/>
      <c r="BI278" s="241"/>
      <c r="BJ278" s="241"/>
      <c r="BK278" s="241"/>
      <c r="BL278" s="241"/>
      <c r="BM278" s="241"/>
      <c r="BN278" s="241"/>
      <c r="BO278" s="241"/>
      <c r="BP278" s="241"/>
      <c r="BQ278" s="241"/>
      <c r="BR278" s="241"/>
      <c r="BS278" s="241"/>
      <c r="BT278" s="241"/>
      <c r="BU278" s="241"/>
      <c r="BV278" s="241"/>
      <c r="BW278" s="241"/>
      <c r="BX278" s="241"/>
      <c r="BY278" s="241"/>
      <c r="BZ278" s="241"/>
      <c r="CA278" s="241"/>
      <c r="CB278" s="241"/>
      <c r="CC278" s="241"/>
      <c r="CD278" s="241"/>
      <c r="CE278" s="241"/>
      <c r="CF278" s="241"/>
      <c r="CG278" s="241"/>
      <c r="CH278" s="241"/>
      <c r="CI278" s="241"/>
      <c r="CJ278" s="241"/>
      <c r="CK278" s="241"/>
      <c r="CL278" s="241"/>
      <c r="CM278" s="241"/>
      <c r="CN278" s="241"/>
      <c r="CO278" s="241"/>
      <c r="CP278" s="241"/>
      <c r="CQ278" s="241"/>
      <c r="CR278" s="241"/>
      <c r="CS278" s="241"/>
      <c r="CT278" s="241"/>
      <c r="CU278" s="241"/>
      <c r="CV278" s="241"/>
      <c r="CW278" s="241"/>
      <c r="CX278" s="241"/>
      <c r="CY278" s="241"/>
      <c r="CZ278" s="241"/>
      <c r="DA278" s="241"/>
      <c r="DB278" s="241"/>
      <c r="DC278" s="241"/>
      <c r="DD278" s="241"/>
      <c r="DE278" s="241"/>
      <c r="DF278" s="241"/>
      <c r="DG278" s="241"/>
      <c r="DH278" s="241"/>
      <c r="DI278" s="241"/>
      <c r="DJ278" s="241"/>
      <c r="DK278" s="241"/>
      <c r="DL278" s="241"/>
      <c r="DM278" s="241"/>
      <c r="DN278" s="241"/>
      <c r="DO278" s="241"/>
      <c r="DP278" s="241"/>
      <c r="DQ278" s="241"/>
      <c r="DR278" s="241"/>
      <c r="DS278" s="241"/>
      <c r="DT278" s="241"/>
      <c r="DU278" s="241"/>
      <c r="DV278" s="241"/>
      <c r="DW278" s="241"/>
      <c r="DX278" s="241"/>
      <c r="DY278" s="241"/>
      <c r="DZ278" s="241"/>
      <c r="EA278" s="241"/>
      <c r="EB278" s="241"/>
      <c r="EC278" s="241"/>
      <c r="ED278" s="241"/>
      <c r="EE278" s="241"/>
      <c r="EF278" s="241"/>
      <c r="EG278" s="241"/>
      <c r="EH278" s="241"/>
      <c r="EI278" s="241"/>
      <c r="EJ278" s="241"/>
      <c r="EK278" s="241"/>
      <c r="EL278" s="241"/>
      <c r="EM278" s="241"/>
      <c r="EN278" s="241"/>
      <c r="EO278" s="241"/>
      <c r="EP278" s="241"/>
      <c r="EQ278" s="241"/>
      <c r="ER278" s="241"/>
      <c r="ES278" s="241"/>
      <c r="ET278" s="241"/>
      <c r="EU278" s="241"/>
      <c r="EV278" s="241"/>
      <c r="EW278" s="241"/>
      <c r="EX278" s="241"/>
      <c r="EY278" s="241"/>
      <c r="EZ278" s="241"/>
      <c r="FA278" s="241"/>
      <c r="FB278" s="241"/>
      <c r="FC278" s="241"/>
      <c r="FD278" s="241"/>
      <c r="FE278" s="241"/>
      <c r="FF278" s="241"/>
      <c r="FG278" s="241"/>
      <c r="FH278" s="241"/>
      <c r="FI278" s="241"/>
      <c r="FJ278" s="241"/>
      <c r="FK278" s="241"/>
      <c r="FL278" s="241"/>
      <c r="FM278" s="241"/>
      <c r="FN278" s="241"/>
      <c r="FO278" s="241"/>
      <c r="FP278" s="241"/>
      <c r="FQ278" s="241"/>
      <c r="FR278" s="241"/>
      <c r="FS278" s="241"/>
      <c r="FT278" s="241"/>
      <c r="FU278" s="241"/>
      <c r="FV278" s="241"/>
      <c r="FW278" s="241"/>
      <c r="FX278" s="241"/>
      <c r="FY278" s="241"/>
      <c r="FZ278" s="241"/>
      <c r="GA278" s="241"/>
      <c r="GB278" s="241"/>
      <c r="GC278" s="241"/>
      <c r="GD278" s="241"/>
      <c r="GE278" s="241"/>
      <c r="GF278" s="241"/>
      <c r="GG278" s="241"/>
      <c r="GH278" s="241"/>
      <c r="GI278" s="241"/>
      <c r="GJ278" s="241"/>
      <c r="GK278" s="241"/>
      <c r="GL278" s="241"/>
      <c r="GM278" s="241"/>
      <c r="GN278" s="241"/>
      <c r="GO278" s="241"/>
      <c r="GP278" s="241"/>
      <c r="GQ278" s="241"/>
      <c r="GR278" s="241"/>
      <c r="GS278" s="241"/>
      <c r="GT278" s="241"/>
      <c r="GU278" s="241"/>
      <c r="GV278" s="241"/>
      <c r="GW278" s="241"/>
      <c r="GX278" s="241"/>
      <c r="GY278" s="241"/>
      <c r="GZ278" s="241"/>
      <c r="HA278" s="241"/>
      <c r="HB278" s="241"/>
      <c r="HC278" s="241"/>
      <c r="HD278" s="241"/>
      <c r="HE278" s="241"/>
      <c r="HF278" s="241"/>
      <c r="HG278" s="241"/>
      <c r="HH278" s="241"/>
      <c r="HI278" s="241"/>
      <c r="HJ278" s="241"/>
      <c r="HK278" s="241"/>
      <c r="HL278" s="241"/>
      <c r="HM278" s="241"/>
    </row>
    <row r="279" spans="1:221" ht="9.75" customHeight="1">
      <c r="A279" s="488"/>
      <c r="B279" s="488"/>
      <c r="C279" s="488"/>
      <c r="D279" s="488"/>
      <c r="E279" s="488"/>
      <c r="F279" s="488"/>
      <c r="G279" s="488"/>
      <c r="H279" s="488"/>
      <c r="I279" s="488"/>
      <c r="J279" s="488"/>
      <c r="K279" s="488"/>
      <c r="L279" s="488"/>
      <c r="M279" s="488"/>
      <c r="N279" s="488"/>
      <c r="O279" s="488"/>
      <c r="P279" s="488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  <c r="AA279" s="241"/>
      <c r="AB279" s="241"/>
      <c r="AC279" s="241"/>
      <c r="AD279" s="241"/>
      <c r="AE279" s="241"/>
      <c r="AF279" s="241"/>
      <c r="AG279" s="241"/>
      <c r="AH279" s="241"/>
      <c r="AI279" s="241"/>
      <c r="AJ279" s="241"/>
      <c r="AK279" s="241"/>
      <c r="AL279" s="241"/>
      <c r="AM279" s="241"/>
      <c r="AN279" s="241"/>
      <c r="AO279" s="241"/>
      <c r="AP279" s="241"/>
      <c r="AQ279" s="241"/>
      <c r="AR279" s="241"/>
      <c r="AS279" s="241"/>
      <c r="AT279" s="241"/>
      <c r="AU279" s="241"/>
      <c r="AV279" s="241"/>
      <c r="AW279" s="241"/>
      <c r="AX279" s="241"/>
      <c r="AY279" s="241"/>
      <c r="AZ279" s="241"/>
      <c r="BA279" s="241"/>
      <c r="BB279" s="241"/>
      <c r="BC279" s="241"/>
      <c r="BD279" s="241"/>
      <c r="BE279" s="241"/>
      <c r="BF279" s="241"/>
      <c r="BG279" s="241"/>
      <c r="BH279" s="241"/>
      <c r="BI279" s="241"/>
      <c r="BJ279" s="241"/>
      <c r="BK279" s="241"/>
      <c r="BL279" s="241"/>
      <c r="BM279" s="241"/>
      <c r="BN279" s="241"/>
      <c r="BO279" s="241"/>
      <c r="BP279" s="241"/>
      <c r="BQ279" s="241"/>
      <c r="BR279" s="241"/>
      <c r="BS279" s="241"/>
      <c r="BT279" s="241"/>
      <c r="BU279" s="241"/>
      <c r="BV279" s="241"/>
      <c r="BW279" s="241"/>
      <c r="BX279" s="241"/>
      <c r="BY279" s="241"/>
      <c r="BZ279" s="241"/>
      <c r="CA279" s="241"/>
      <c r="CB279" s="241"/>
      <c r="CC279" s="241"/>
      <c r="CD279" s="241"/>
      <c r="CE279" s="241"/>
      <c r="CF279" s="241"/>
      <c r="CG279" s="241"/>
      <c r="CH279" s="241"/>
      <c r="CI279" s="241"/>
      <c r="CJ279" s="241"/>
      <c r="CK279" s="241"/>
      <c r="CL279" s="241"/>
      <c r="CM279" s="241"/>
      <c r="CN279" s="241"/>
      <c r="CO279" s="241"/>
      <c r="CP279" s="241"/>
      <c r="CQ279" s="241"/>
      <c r="CR279" s="241"/>
      <c r="CS279" s="241"/>
      <c r="CT279" s="241"/>
      <c r="CU279" s="241"/>
      <c r="CV279" s="241"/>
      <c r="CW279" s="241"/>
      <c r="CX279" s="241"/>
      <c r="CY279" s="241"/>
      <c r="CZ279" s="241"/>
      <c r="DA279" s="241"/>
      <c r="DB279" s="241"/>
      <c r="DC279" s="241"/>
      <c r="DD279" s="241"/>
      <c r="DE279" s="241"/>
      <c r="DF279" s="241"/>
      <c r="DG279" s="241"/>
      <c r="DH279" s="241"/>
      <c r="DI279" s="241"/>
      <c r="DJ279" s="241"/>
      <c r="DK279" s="241"/>
      <c r="DL279" s="241"/>
      <c r="DM279" s="241"/>
      <c r="DN279" s="241"/>
      <c r="DO279" s="241"/>
      <c r="DP279" s="241"/>
      <c r="DQ279" s="241"/>
      <c r="DR279" s="241"/>
      <c r="DS279" s="241"/>
      <c r="DT279" s="241"/>
      <c r="DU279" s="241"/>
      <c r="DV279" s="241"/>
      <c r="DW279" s="241"/>
      <c r="DX279" s="241"/>
      <c r="DY279" s="241"/>
      <c r="DZ279" s="241"/>
      <c r="EA279" s="241"/>
      <c r="EB279" s="241"/>
      <c r="EC279" s="241"/>
      <c r="ED279" s="241"/>
      <c r="EE279" s="241"/>
      <c r="EF279" s="241"/>
      <c r="EG279" s="241"/>
      <c r="EH279" s="241"/>
      <c r="EI279" s="241"/>
      <c r="EJ279" s="241"/>
      <c r="EK279" s="241"/>
      <c r="EL279" s="241"/>
      <c r="EM279" s="241"/>
      <c r="EN279" s="241"/>
      <c r="EO279" s="241"/>
      <c r="EP279" s="241"/>
      <c r="EQ279" s="241"/>
      <c r="ER279" s="241"/>
      <c r="ES279" s="241"/>
      <c r="ET279" s="241"/>
      <c r="EU279" s="241"/>
      <c r="EV279" s="241"/>
      <c r="EW279" s="241"/>
      <c r="EX279" s="241"/>
      <c r="EY279" s="241"/>
      <c r="EZ279" s="241"/>
      <c r="FA279" s="241"/>
      <c r="FB279" s="241"/>
      <c r="FC279" s="241"/>
      <c r="FD279" s="241"/>
      <c r="FE279" s="241"/>
      <c r="FF279" s="241"/>
      <c r="FG279" s="241"/>
      <c r="FH279" s="241"/>
      <c r="FI279" s="241"/>
      <c r="FJ279" s="241"/>
      <c r="FK279" s="241"/>
      <c r="FL279" s="241"/>
      <c r="FM279" s="241"/>
      <c r="FN279" s="241"/>
      <c r="FO279" s="241"/>
      <c r="FP279" s="241"/>
      <c r="FQ279" s="241"/>
      <c r="FR279" s="241"/>
      <c r="FS279" s="241"/>
      <c r="FT279" s="241"/>
      <c r="FU279" s="241"/>
      <c r="FV279" s="241"/>
      <c r="FW279" s="241"/>
      <c r="FX279" s="241"/>
      <c r="FY279" s="241"/>
      <c r="FZ279" s="241"/>
      <c r="GA279" s="241"/>
      <c r="GB279" s="241"/>
      <c r="GC279" s="241"/>
      <c r="GD279" s="241"/>
      <c r="GE279" s="241"/>
      <c r="GF279" s="241"/>
      <c r="GG279" s="241"/>
      <c r="GH279" s="241"/>
      <c r="GI279" s="241"/>
      <c r="GJ279" s="241"/>
      <c r="GK279" s="241"/>
      <c r="GL279" s="241"/>
      <c r="GM279" s="241"/>
      <c r="GN279" s="241"/>
      <c r="GO279" s="241"/>
      <c r="GP279" s="241"/>
      <c r="GQ279" s="241"/>
      <c r="GR279" s="241"/>
      <c r="GS279" s="241"/>
      <c r="GT279" s="241"/>
      <c r="GU279" s="241"/>
      <c r="GV279" s="241"/>
      <c r="GW279" s="241"/>
      <c r="GX279" s="241"/>
      <c r="GY279" s="241"/>
      <c r="GZ279" s="241"/>
      <c r="HA279" s="241"/>
      <c r="HB279" s="241"/>
      <c r="HC279" s="241"/>
      <c r="HD279" s="241"/>
      <c r="HE279" s="241"/>
      <c r="HF279" s="241"/>
      <c r="HG279" s="241"/>
      <c r="HH279" s="241"/>
      <c r="HI279" s="241"/>
      <c r="HJ279" s="241"/>
      <c r="HK279" s="241"/>
      <c r="HL279" s="241"/>
      <c r="HM279" s="241"/>
    </row>
    <row r="280" spans="1:221" ht="9.75" customHeight="1">
      <c r="A280" s="488"/>
      <c r="B280" s="488"/>
      <c r="C280" s="488"/>
      <c r="D280" s="488"/>
      <c r="E280" s="488"/>
      <c r="F280" s="488"/>
      <c r="G280" s="488"/>
      <c r="H280" s="488"/>
      <c r="I280" s="488"/>
      <c r="J280" s="488"/>
      <c r="K280" s="488"/>
      <c r="L280" s="488"/>
      <c r="M280" s="488"/>
      <c r="N280" s="488"/>
      <c r="O280" s="488"/>
      <c r="P280" s="488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  <c r="AA280" s="241"/>
      <c r="AB280" s="241"/>
      <c r="AC280" s="241"/>
      <c r="AD280" s="241"/>
      <c r="AE280" s="241"/>
      <c r="AF280" s="241"/>
      <c r="AG280" s="241"/>
      <c r="AH280" s="241"/>
      <c r="AI280" s="241"/>
      <c r="AJ280" s="241"/>
      <c r="AK280" s="241"/>
      <c r="AL280" s="241"/>
      <c r="AM280" s="241"/>
      <c r="AN280" s="241"/>
      <c r="AO280" s="241"/>
      <c r="AP280" s="241"/>
      <c r="AQ280" s="241"/>
      <c r="AR280" s="241"/>
      <c r="AS280" s="241"/>
      <c r="AT280" s="241"/>
      <c r="AU280" s="241"/>
      <c r="AV280" s="241"/>
      <c r="AW280" s="241"/>
      <c r="AX280" s="241"/>
      <c r="AY280" s="241"/>
      <c r="AZ280" s="241"/>
      <c r="BA280" s="241"/>
      <c r="BB280" s="241"/>
      <c r="BC280" s="241"/>
      <c r="BD280" s="241"/>
      <c r="BE280" s="241"/>
      <c r="BF280" s="241"/>
      <c r="BG280" s="241"/>
      <c r="BH280" s="241"/>
      <c r="BI280" s="241"/>
      <c r="BJ280" s="241"/>
      <c r="BK280" s="241"/>
      <c r="BL280" s="241"/>
      <c r="BM280" s="241"/>
      <c r="BN280" s="241"/>
      <c r="BO280" s="241"/>
      <c r="BP280" s="241"/>
      <c r="BQ280" s="241"/>
      <c r="BR280" s="241"/>
      <c r="BS280" s="241"/>
      <c r="BT280" s="241"/>
      <c r="BU280" s="241"/>
      <c r="BV280" s="241"/>
      <c r="BW280" s="241"/>
      <c r="BX280" s="241"/>
      <c r="BY280" s="241"/>
      <c r="BZ280" s="241"/>
      <c r="CA280" s="241"/>
      <c r="CB280" s="241"/>
      <c r="CC280" s="241"/>
      <c r="CD280" s="241"/>
      <c r="CE280" s="241"/>
      <c r="CF280" s="241"/>
      <c r="CG280" s="241"/>
      <c r="CH280" s="241"/>
      <c r="CI280" s="241"/>
      <c r="CJ280" s="241"/>
      <c r="CK280" s="241"/>
      <c r="CL280" s="241"/>
      <c r="CM280" s="241"/>
      <c r="CN280" s="241"/>
      <c r="CO280" s="241"/>
      <c r="CP280" s="241"/>
      <c r="CQ280" s="241"/>
      <c r="CR280" s="241"/>
      <c r="CS280" s="241"/>
      <c r="CT280" s="241"/>
      <c r="CU280" s="241"/>
      <c r="CV280" s="241"/>
      <c r="CW280" s="241"/>
      <c r="CX280" s="241"/>
      <c r="CY280" s="241"/>
      <c r="CZ280" s="241"/>
      <c r="DA280" s="241"/>
      <c r="DB280" s="241"/>
      <c r="DC280" s="241"/>
      <c r="DD280" s="241"/>
      <c r="DE280" s="241"/>
      <c r="DF280" s="241"/>
      <c r="DG280" s="241"/>
      <c r="DH280" s="241"/>
      <c r="DI280" s="241"/>
      <c r="DJ280" s="241"/>
      <c r="DK280" s="241"/>
      <c r="DL280" s="241"/>
      <c r="DM280" s="241"/>
      <c r="DN280" s="241"/>
      <c r="DO280" s="241"/>
      <c r="DP280" s="241"/>
      <c r="DQ280" s="241"/>
      <c r="DR280" s="241"/>
      <c r="DS280" s="241"/>
      <c r="DT280" s="241"/>
      <c r="DU280" s="241"/>
      <c r="DV280" s="241"/>
      <c r="DW280" s="241"/>
      <c r="DX280" s="241"/>
      <c r="DY280" s="241"/>
      <c r="DZ280" s="241"/>
      <c r="EA280" s="241"/>
      <c r="EB280" s="241"/>
      <c r="EC280" s="241"/>
      <c r="ED280" s="241"/>
      <c r="EE280" s="241"/>
      <c r="EF280" s="241"/>
      <c r="EG280" s="241"/>
      <c r="EH280" s="241"/>
      <c r="EI280" s="241"/>
      <c r="EJ280" s="241"/>
      <c r="EK280" s="241"/>
      <c r="EL280" s="241"/>
      <c r="EM280" s="241"/>
      <c r="EN280" s="241"/>
      <c r="EO280" s="241"/>
      <c r="EP280" s="241"/>
      <c r="EQ280" s="241"/>
      <c r="ER280" s="241"/>
      <c r="ES280" s="241"/>
      <c r="ET280" s="241"/>
      <c r="EU280" s="241"/>
      <c r="EV280" s="241"/>
      <c r="EW280" s="241"/>
      <c r="EX280" s="241"/>
      <c r="EY280" s="241"/>
      <c r="EZ280" s="241"/>
      <c r="FA280" s="241"/>
      <c r="FB280" s="241"/>
      <c r="FC280" s="241"/>
      <c r="FD280" s="241"/>
      <c r="FE280" s="241"/>
      <c r="FF280" s="241"/>
      <c r="FG280" s="241"/>
      <c r="FH280" s="241"/>
      <c r="FI280" s="241"/>
      <c r="FJ280" s="241"/>
      <c r="FK280" s="241"/>
      <c r="FL280" s="241"/>
      <c r="FM280" s="241"/>
      <c r="FN280" s="241"/>
      <c r="FO280" s="241"/>
      <c r="FP280" s="241"/>
      <c r="FQ280" s="241"/>
      <c r="FR280" s="241"/>
      <c r="FS280" s="241"/>
      <c r="FT280" s="241"/>
      <c r="FU280" s="241"/>
      <c r="FV280" s="241"/>
      <c r="FW280" s="241"/>
      <c r="FX280" s="241"/>
      <c r="FY280" s="241"/>
      <c r="FZ280" s="241"/>
      <c r="GA280" s="241"/>
      <c r="GB280" s="241"/>
      <c r="GC280" s="241"/>
      <c r="GD280" s="241"/>
      <c r="GE280" s="241"/>
      <c r="GF280" s="241"/>
      <c r="GG280" s="241"/>
      <c r="GH280" s="241"/>
      <c r="GI280" s="241"/>
      <c r="GJ280" s="241"/>
      <c r="GK280" s="241"/>
      <c r="GL280" s="241"/>
      <c r="GM280" s="241"/>
      <c r="GN280" s="241"/>
      <c r="GO280" s="241"/>
      <c r="GP280" s="241"/>
      <c r="GQ280" s="241"/>
      <c r="GR280" s="241"/>
      <c r="GS280" s="241"/>
      <c r="GT280" s="241"/>
      <c r="GU280" s="241"/>
      <c r="GV280" s="241"/>
      <c r="GW280" s="241"/>
      <c r="GX280" s="241"/>
      <c r="GY280" s="241"/>
      <c r="GZ280" s="241"/>
      <c r="HA280" s="241"/>
      <c r="HB280" s="241"/>
      <c r="HC280" s="241"/>
      <c r="HD280" s="241"/>
      <c r="HE280" s="241"/>
      <c r="HF280" s="241"/>
      <c r="HG280" s="241"/>
      <c r="HH280" s="241"/>
      <c r="HI280" s="241"/>
      <c r="HJ280" s="241"/>
      <c r="HK280" s="241"/>
      <c r="HL280" s="241"/>
      <c r="HM280" s="241"/>
    </row>
    <row r="281" spans="1:221" ht="9.75" customHeight="1">
      <c r="A281" s="488"/>
      <c r="B281" s="488"/>
      <c r="C281" s="488"/>
      <c r="D281" s="488"/>
      <c r="E281" s="488"/>
      <c r="F281" s="488"/>
      <c r="G281" s="488"/>
      <c r="H281" s="488"/>
      <c r="I281" s="488"/>
      <c r="J281" s="488"/>
      <c r="K281" s="488"/>
      <c r="L281" s="488"/>
      <c r="M281" s="488"/>
      <c r="N281" s="488"/>
      <c r="O281" s="488"/>
      <c r="P281" s="488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  <c r="AA281" s="241"/>
      <c r="AB281" s="241"/>
      <c r="AC281" s="241"/>
      <c r="AD281" s="241"/>
      <c r="AE281" s="241"/>
      <c r="AF281" s="241"/>
      <c r="AG281" s="241"/>
      <c r="AH281" s="241"/>
      <c r="AI281" s="241"/>
      <c r="AJ281" s="241"/>
      <c r="AK281" s="241"/>
      <c r="AL281" s="241"/>
      <c r="AM281" s="241"/>
      <c r="AN281" s="241"/>
      <c r="AO281" s="241"/>
      <c r="AP281" s="241"/>
      <c r="AQ281" s="241"/>
      <c r="AR281" s="241"/>
      <c r="AS281" s="241"/>
      <c r="AT281" s="241"/>
      <c r="AU281" s="241"/>
      <c r="AV281" s="241"/>
      <c r="AW281" s="241"/>
      <c r="AX281" s="241"/>
      <c r="AY281" s="241"/>
      <c r="AZ281" s="241"/>
      <c r="BA281" s="241"/>
      <c r="BB281" s="241"/>
      <c r="BC281" s="241"/>
      <c r="BD281" s="241"/>
      <c r="BE281" s="241"/>
      <c r="BF281" s="241"/>
      <c r="BG281" s="241"/>
      <c r="BH281" s="241"/>
      <c r="BI281" s="241"/>
      <c r="BJ281" s="241"/>
      <c r="BK281" s="241"/>
      <c r="BL281" s="241"/>
      <c r="BM281" s="241"/>
      <c r="BN281" s="241"/>
      <c r="BO281" s="241"/>
      <c r="BP281" s="241"/>
      <c r="BQ281" s="241"/>
      <c r="BR281" s="241"/>
      <c r="BS281" s="241"/>
      <c r="BT281" s="241"/>
      <c r="BU281" s="241"/>
      <c r="BV281" s="241"/>
      <c r="BW281" s="241"/>
      <c r="BX281" s="241"/>
      <c r="BY281" s="241"/>
      <c r="BZ281" s="241"/>
      <c r="CA281" s="241"/>
      <c r="CB281" s="241"/>
      <c r="CC281" s="241"/>
      <c r="CD281" s="241"/>
      <c r="CE281" s="241"/>
      <c r="CF281" s="241"/>
      <c r="CG281" s="241"/>
      <c r="CH281" s="241"/>
      <c r="CI281" s="241"/>
      <c r="CJ281" s="241"/>
      <c r="CK281" s="241"/>
      <c r="CL281" s="241"/>
      <c r="CM281" s="241"/>
      <c r="CN281" s="241"/>
      <c r="CO281" s="241"/>
      <c r="CP281" s="241"/>
      <c r="CQ281" s="241"/>
      <c r="CR281" s="241"/>
      <c r="CS281" s="241"/>
      <c r="CT281" s="241"/>
      <c r="CU281" s="241"/>
      <c r="CV281" s="241"/>
      <c r="CW281" s="241"/>
      <c r="CX281" s="241"/>
      <c r="CY281" s="241"/>
      <c r="CZ281" s="241"/>
      <c r="DA281" s="241"/>
      <c r="DB281" s="241"/>
      <c r="DC281" s="241"/>
      <c r="DD281" s="241"/>
      <c r="DE281" s="241"/>
      <c r="DF281" s="241"/>
      <c r="DG281" s="241"/>
      <c r="DH281" s="241"/>
      <c r="DI281" s="241"/>
      <c r="DJ281" s="241"/>
      <c r="DK281" s="241"/>
      <c r="DL281" s="241"/>
      <c r="DM281" s="241"/>
      <c r="DN281" s="241"/>
      <c r="DO281" s="241"/>
      <c r="DP281" s="241"/>
      <c r="DQ281" s="241"/>
      <c r="DR281" s="241"/>
      <c r="DS281" s="241"/>
      <c r="DT281" s="241"/>
      <c r="DU281" s="241"/>
      <c r="DV281" s="241"/>
      <c r="DW281" s="241"/>
      <c r="DX281" s="241"/>
      <c r="DY281" s="241"/>
      <c r="DZ281" s="241"/>
      <c r="EA281" s="241"/>
      <c r="EB281" s="241"/>
      <c r="EC281" s="241"/>
      <c r="ED281" s="241"/>
      <c r="EE281" s="241"/>
      <c r="EF281" s="241"/>
      <c r="EG281" s="241"/>
      <c r="EH281" s="241"/>
      <c r="EI281" s="241"/>
      <c r="EJ281" s="241"/>
      <c r="EK281" s="241"/>
      <c r="EL281" s="241"/>
      <c r="EM281" s="241"/>
      <c r="EN281" s="241"/>
      <c r="EO281" s="241"/>
      <c r="EP281" s="241"/>
      <c r="EQ281" s="241"/>
      <c r="ER281" s="241"/>
      <c r="ES281" s="241"/>
      <c r="ET281" s="241"/>
      <c r="EU281" s="241"/>
      <c r="EV281" s="241"/>
      <c r="EW281" s="241"/>
      <c r="EX281" s="241"/>
      <c r="EY281" s="241"/>
      <c r="EZ281" s="241"/>
      <c r="FA281" s="241"/>
      <c r="FB281" s="241"/>
      <c r="FC281" s="241"/>
      <c r="FD281" s="241"/>
      <c r="FE281" s="241"/>
      <c r="FF281" s="241"/>
      <c r="FG281" s="241"/>
      <c r="FH281" s="241"/>
      <c r="FI281" s="241"/>
      <c r="FJ281" s="241"/>
      <c r="FK281" s="241"/>
      <c r="FL281" s="241"/>
      <c r="FM281" s="241"/>
      <c r="FN281" s="241"/>
      <c r="FO281" s="241"/>
      <c r="FP281" s="241"/>
      <c r="FQ281" s="241"/>
      <c r="FR281" s="241"/>
      <c r="FS281" s="241"/>
      <c r="FT281" s="241"/>
      <c r="FU281" s="241"/>
      <c r="FV281" s="241"/>
      <c r="FW281" s="241"/>
      <c r="FX281" s="241"/>
      <c r="FY281" s="241"/>
      <c r="FZ281" s="241"/>
      <c r="GA281" s="241"/>
      <c r="GB281" s="241"/>
      <c r="GC281" s="241"/>
      <c r="GD281" s="241"/>
      <c r="GE281" s="241"/>
      <c r="GF281" s="241"/>
      <c r="GG281" s="241"/>
      <c r="GH281" s="241"/>
      <c r="GI281" s="241"/>
      <c r="GJ281" s="241"/>
      <c r="GK281" s="241"/>
      <c r="GL281" s="241"/>
      <c r="GM281" s="241"/>
      <c r="GN281" s="241"/>
      <c r="GO281" s="241"/>
      <c r="GP281" s="241"/>
      <c r="GQ281" s="241"/>
      <c r="GR281" s="241"/>
      <c r="GS281" s="241"/>
      <c r="GT281" s="241"/>
      <c r="GU281" s="241"/>
      <c r="GV281" s="241"/>
      <c r="GW281" s="241"/>
      <c r="GX281" s="241"/>
      <c r="GY281" s="241"/>
      <c r="GZ281" s="241"/>
      <c r="HA281" s="241"/>
      <c r="HB281" s="241"/>
      <c r="HC281" s="241"/>
      <c r="HD281" s="241"/>
      <c r="HE281" s="241"/>
      <c r="HF281" s="241"/>
      <c r="HG281" s="241"/>
      <c r="HH281" s="241"/>
      <c r="HI281" s="241"/>
      <c r="HJ281" s="241"/>
      <c r="HK281" s="241"/>
      <c r="HL281" s="241"/>
      <c r="HM281" s="241"/>
    </row>
    <row r="282" spans="1:221" ht="9.75" customHeight="1">
      <c r="A282" s="488"/>
      <c r="B282" s="488"/>
      <c r="C282" s="488"/>
      <c r="D282" s="488"/>
      <c r="E282" s="488"/>
      <c r="F282" s="488"/>
      <c r="G282" s="488"/>
      <c r="H282" s="488"/>
      <c r="I282" s="488"/>
      <c r="J282" s="488"/>
      <c r="K282" s="488"/>
      <c r="L282" s="488"/>
      <c r="M282" s="488"/>
      <c r="N282" s="488"/>
      <c r="O282" s="488"/>
      <c r="P282" s="488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  <c r="AA282" s="241"/>
      <c r="AB282" s="241"/>
      <c r="AC282" s="241"/>
      <c r="AD282" s="241"/>
      <c r="AE282" s="241"/>
      <c r="AF282" s="241"/>
      <c r="AG282" s="241"/>
      <c r="AH282" s="241"/>
      <c r="AI282" s="241"/>
      <c r="AJ282" s="241"/>
      <c r="AK282" s="241"/>
      <c r="AL282" s="241"/>
      <c r="AM282" s="241"/>
      <c r="AN282" s="241"/>
      <c r="AO282" s="241"/>
      <c r="AP282" s="241"/>
      <c r="AQ282" s="241"/>
      <c r="AR282" s="241"/>
      <c r="AS282" s="241"/>
      <c r="AT282" s="241"/>
      <c r="AU282" s="241"/>
      <c r="AV282" s="241"/>
      <c r="AW282" s="241"/>
      <c r="AX282" s="241"/>
      <c r="AY282" s="241"/>
      <c r="AZ282" s="241"/>
      <c r="BA282" s="241"/>
      <c r="BB282" s="241"/>
      <c r="BC282" s="241"/>
      <c r="BD282" s="241"/>
      <c r="BE282" s="241"/>
      <c r="BF282" s="241"/>
      <c r="BG282" s="241"/>
      <c r="BH282" s="241"/>
      <c r="BI282" s="241"/>
      <c r="BJ282" s="241"/>
      <c r="BK282" s="241"/>
      <c r="BL282" s="241"/>
      <c r="BM282" s="241"/>
      <c r="BN282" s="241"/>
      <c r="BO282" s="241"/>
      <c r="BP282" s="241"/>
      <c r="BQ282" s="241"/>
      <c r="BR282" s="241"/>
      <c r="BS282" s="241"/>
      <c r="BT282" s="241"/>
      <c r="BU282" s="241"/>
      <c r="BV282" s="241"/>
      <c r="BW282" s="241"/>
      <c r="BX282" s="241"/>
      <c r="BY282" s="241"/>
      <c r="BZ282" s="241"/>
      <c r="CA282" s="241"/>
      <c r="CB282" s="241"/>
      <c r="CC282" s="241"/>
      <c r="CD282" s="241"/>
      <c r="CE282" s="241"/>
      <c r="CF282" s="241"/>
      <c r="CG282" s="241"/>
      <c r="CH282" s="241"/>
      <c r="CI282" s="241"/>
      <c r="CJ282" s="241"/>
      <c r="CK282" s="241"/>
      <c r="CL282" s="241"/>
      <c r="CM282" s="241"/>
      <c r="CN282" s="241"/>
      <c r="CO282" s="241"/>
      <c r="CP282" s="241"/>
      <c r="CQ282" s="241"/>
      <c r="CR282" s="241"/>
      <c r="CS282" s="241"/>
      <c r="CT282" s="241"/>
      <c r="CU282" s="241"/>
      <c r="CV282" s="241"/>
      <c r="CW282" s="241"/>
      <c r="CX282" s="241"/>
      <c r="CY282" s="241"/>
      <c r="CZ282" s="241"/>
      <c r="DA282" s="241"/>
      <c r="DB282" s="241"/>
      <c r="DC282" s="241"/>
      <c r="DD282" s="241"/>
      <c r="DE282" s="241"/>
      <c r="DF282" s="241"/>
      <c r="DG282" s="241"/>
      <c r="DH282" s="241"/>
      <c r="DI282" s="241"/>
      <c r="DJ282" s="241"/>
      <c r="DK282" s="241"/>
      <c r="DL282" s="241"/>
      <c r="DM282" s="241"/>
      <c r="DN282" s="241"/>
      <c r="DO282" s="241"/>
      <c r="DP282" s="241"/>
      <c r="DQ282" s="241"/>
      <c r="DR282" s="241"/>
      <c r="DS282" s="241"/>
      <c r="DT282" s="241"/>
      <c r="DU282" s="241"/>
      <c r="DV282" s="241"/>
      <c r="DW282" s="241"/>
      <c r="DX282" s="241"/>
      <c r="DY282" s="241"/>
      <c r="DZ282" s="241"/>
      <c r="EA282" s="241"/>
      <c r="EB282" s="241"/>
      <c r="EC282" s="241"/>
      <c r="ED282" s="241"/>
      <c r="EE282" s="241"/>
      <c r="EF282" s="241"/>
      <c r="EG282" s="241"/>
      <c r="EH282" s="241"/>
      <c r="EI282" s="241"/>
      <c r="EJ282" s="241"/>
      <c r="EK282" s="241"/>
      <c r="EL282" s="241"/>
      <c r="EM282" s="241"/>
      <c r="EN282" s="241"/>
      <c r="EO282" s="241"/>
      <c r="EP282" s="241"/>
      <c r="EQ282" s="241"/>
      <c r="ER282" s="241"/>
      <c r="ES282" s="241"/>
      <c r="ET282" s="241"/>
      <c r="EU282" s="241"/>
      <c r="EV282" s="241"/>
      <c r="EW282" s="241"/>
      <c r="EX282" s="241"/>
      <c r="EY282" s="241"/>
      <c r="EZ282" s="241"/>
      <c r="FA282" s="241"/>
      <c r="FB282" s="241"/>
      <c r="FC282" s="241"/>
      <c r="FD282" s="241"/>
      <c r="FE282" s="241"/>
      <c r="FF282" s="241"/>
      <c r="FG282" s="241"/>
      <c r="FH282" s="241"/>
      <c r="FI282" s="241"/>
      <c r="FJ282" s="241"/>
      <c r="FK282" s="241"/>
      <c r="FL282" s="241"/>
      <c r="FM282" s="241"/>
      <c r="FN282" s="241"/>
      <c r="FO282" s="241"/>
      <c r="FP282" s="241"/>
      <c r="FQ282" s="241"/>
      <c r="FR282" s="241"/>
      <c r="FS282" s="241"/>
      <c r="FT282" s="241"/>
      <c r="FU282" s="241"/>
      <c r="FV282" s="241"/>
      <c r="FW282" s="241"/>
      <c r="FX282" s="241"/>
      <c r="FY282" s="241"/>
      <c r="FZ282" s="241"/>
      <c r="GA282" s="241"/>
      <c r="GB282" s="241"/>
      <c r="GC282" s="241"/>
      <c r="GD282" s="241"/>
      <c r="GE282" s="241"/>
      <c r="GF282" s="241"/>
      <c r="GG282" s="241"/>
      <c r="GH282" s="241"/>
      <c r="GI282" s="241"/>
      <c r="GJ282" s="241"/>
      <c r="GK282" s="241"/>
      <c r="GL282" s="241"/>
      <c r="GM282" s="241"/>
      <c r="GN282" s="241"/>
      <c r="GO282" s="241"/>
      <c r="GP282" s="241"/>
      <c r="GQ282" s="241"/>
      <c r="GR282" s="241"/>
      <c r="GS282" s="241"/>
      <c r="GT282" s="241"/>
      <c r="GU282" s="241"/>
      <c r="GV282" s="241"/>
      <c r="GW282" s="241"/>
      <c r="GX282" s="241"/>
      <c r="GY282" s="241"/>
      <c r="GZ282" s="241"/>
      <c r="HA282" s="241"/>
      <c r="HB282" s="241"/>
      <c r="HC282" s="241"/>
      <c r="HD282" s="241"/>
      <c r="HE282" s="241"/>
      <c r="HF282" s="241"/>
      <c r="HG282" s="241"/>
      <c r="HH282" s="241"/>
      <c r="HI282" s="241"/>
      <c r="HJ282" s="241"/>
      <c r="HK282" s="241"/>
      <c r="HL282" s="241"/>
      <c r="HM282" s="241"/>
    </row>
    <row r="283" spans="1:221" ht="9.75" customHeight="1">
      <c r="A283" s="488"/>
      <c r="B283" s="488"/>
      <c r="C283" s="488"/>
      <c r="D283" s="488"/>
      <c r="E283" s="488"/>
      <c r="F283" s="488"/>
      <c r="G283" s="488"/>
      <c r="H283" s="488"/>
      <c r="I283" s="488"/>
      <c r="J283" s="488"/>
      <c r="K283" s="488"/>
      <c r="L283" s="488"/>
      <c r="M283" s="488"/>
      <c r="N283" s="488"/>
      <c r="O283" s="488"/>
      <c r="P283" s="488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  <c r="AB283" s="241"/>
      <c r="AC283" s="241"/>
      <c r="AD283" s="241"/>
      <c r="AE283" s="241"/>
      <c r="AF283" s="241"/>
      <c r="AG283" s="241"/>
      <c r="AH283" s="241"/>
      <c r="AI283" s="241"/>
      <c r="AJ283" s="241"/>
      <c r="AK283" s="241"/>
      <c r="AL283" s="241"/>
      <c r="AM283" s="241"/>
      <c r="AN283" s="241"/>
      <c r="AO283" s="241"/>
      <c r="AP283" s="241"/>
      <c r="AQ283" s="241"/>
      <c r="AR283" s="241"/>
      <c r="AS283" s="241"/>
      <c r="AT283" s="241"/>
      <c r="AU283" s="241"/>
      <c r="AV283" s="241"/>
      <c r="AW283" s="241"/>
      <c r="AX283" s="241"/>
      <c r="AY283" s="241"/>
      <c r="AZ283" s="241"/>
      <c r="BA283" s="241"/>
      <c r="BB283" s="241"/>
      <c r="BC283" s="241"/>
      <c r="BD283" s="241"/>
      <c r="BE283" s="241"/>
      <c r="BF283" s="241"/>
      <c r="BG283" s="241"/>
      <c r="BH283" s="241"/>
      <c r="BI283" s="241"/>
      <c r="BJ283" s="241"/>
      <c r="BK283" s="241"/>
      <c r="BL283" s="241"/>
      <c r="BM283" s="241"/>
      <c r="BN283" s="241"/>
      <c r="BO283" s="241"/>
      <c r="BP283" s="241"/>
      <c r="BQ283" s="241"/>
      <c r="BR283" s="241"/>
      <c r="BS283" s="241"/>
      <c r="BT283" s="241"/>
      <c r="BU283" s="241"/>
      <c r="BV283" s="241"/>
      <c r="BW283" s="241"/>
      <c r="BX283" s="241"/>
      <c r="BY283" s="241"/>
      <c r="BZ283" s="241"/>
      <c r="CA283" s="241"/>
      <c r="CB283" s="241"/>
      <c r="CC283" s="241"/>
      <c r="CD283" s="241"/>
      <c r="CE283" s="241"/>
      <c r="CF283" s="241"/>
      <c r="CG283" s="241"/>
      <c r="CH283" s="241"/>
      <c r="CI283" s="241"/>
      <c r="CJ283" s="241"/>
      <c r="CK283" s="241"/>
      <c r="CL283" s="241"/>
      <c r="CM283" s="241"/>
      <c r="CN283" s="241"/>
      <c r="CO283" s="241"/>
      <c r="CP283" s="241"/>
      <c r="CQ283" s="241"/>
      <c r="CR283" s="241"/>
      <c r="CS283" s="241"/>
      <c r="CT283" s="241"/>
      <c r="CU283" s="241"/>
      <c r="CV283" s="241"/>
      <c r="CW283" s="241"/>
      <c r="CX283" s="241"/>
      <c r="CY283" s="241"/>
      <c r="CZ283" s="241"/>
      <c r="DA283" s="241"/>
      <c r="DB283" s="241"/>
      <c r="DC283" s="241"/>
      <c r="DD283" s="241"/>
      <c r="DE283" s="241"/>
      <c r="DF283" s="241"/>
      <c r="DG283" s="241"/>
      <c r="DH283" s="241"/>
      <c r="DI283" s="241"/>
      <c r="DJ283" s="241"/>
      <c r="DK283" s="241"/>
      <c r="DL283" s="241"/>
      <c r="DM283" s="241"/>
      <c r="DN283" s="241"/>
      <c r="DO283" s="241"/>
      <c r="DP283" s="241"/>
      <c r="DQ283" s="241"/>
      <c r="DR283" s="241"/>
      <c r="DS283" s="241"/>
      <c r="DT283" s="241"/>
      <c r="DU283" s="241"/>
      <c r="DV283" s="241"/>
      <c r="DW283" s="241"/>
      <c r="DX283" s="241"/>
      <c r="DY283" s="241"/>
      <c r="DZ283" s="241"/>
      <c r="EA283" s="241"/>
      <c r="EB283" s="241"/>
      <c r="EC283" s="241"/>
      <c r="ED283" s="241"/>
      <c r="EE283" s="241"/>
      <c r="EF283" s="241"/>
      <c r="EG283" s="241"/>
      <c r="EH283" s="241"/>
      <c r="EI283" s="241"/>
      <c r="EJ283" s="241"/>
      <c r="EK283" s="241"/>
      <c r="EL283" s="241"/>
      <c r="EM283" s="241"/>
      <c r="EN283" s="241"/>
      <c r="EO283" s="241"/>
      <c r="EP283" s="241"/>
      <c r="EQ283" s="241"/>
      <c r="ER283" s="241"/>
      <c r="ES283" s="241"/>
      <c r="ET283" s="241"/>
      <c r="EU283" s="241"/>
      <c r="EV283" s="241"/>
      <c r="EW283" s="241"/>
      <c r="EX283" s="241"/>
      <c r="EY283" s="241"/>
      <c r="EZ283" s="241"/>
      <c r="FA283" s="241"/>
      <c r="FB283" s="241"/>
      <c r="FC283" s="241"/>
      <c r="FD283" s="241"/>
      <c r="FE283" s="241"/>
      <c r="FF283" s="241"/>
      <c r="FG283" s="241"/>
      <c r="FH283" s="241"/>
      <c r="FI283" s="241"/>
      <c r="FJ283" s="241"/>
      <c r="FK283" s="241"/>
      <c r="FL283" s="241"/>
      <c r="FM283" s="241"/>
      <c r="FN283" s="241"/>
      <c r="FO283" s="241"/>
      <c r="FP283" s="241"/>
      <c r="FQ283" s="241"/>
      <c r="FR283" s="241"/>
      <c r="FS283" s="241"/>
      <c r="FT283" s="241"/>
      <c r="FU283" s="241"/>
      <c r="FV283" s="241"/>
      <c r="FW283" s="241"/>
      <c r="FX283" s="241"/>
      <c r="FY283" s="241"/>
      <c r="FZ283" s="241"/>
      <c r="GA283" s="241"/>
      <c r="GB283" s="241"/>
      <c r="GC283" s="241"/>
      <c r="GD283" s="241"/>
      <c r="GE283" s="241"/>
      <c r="GF283" s="241"/>
      <c r="GG283" s="241"/>
      <c r="GH283" s="241"/>
      <c r="GI283" s="241"/>
      <c r="GJ283" s="241"/>
      <c r="GK283" s="241"/>
      <c r="GL283" s="241"/>
      <c r="GM283" s="241"/>
      <c r="GN283" s="241"/>
      <c r="GO283" s="241"/>
      <c r="GP283" s="241"/>
      <c r="GQ283" s="241"/>
      <c r="GR283" s="241"/>
      <c r="GS283" s="241"/>
      <c r="GT283" s="241"/>
      <c r="GU283" s="241"/>
      <c r="GV283" s="241"/>
      <c r="GW283" s="241"/>
      <c r="GX283" s="241"/>
      <c r="GY283" s="241"/>
      <c r="GZ283" s="241"/>
      <c r="HA283" s="241"/>
      <c r="HB283" s="241"/>
      <c r="HC283" s="241"/>
      <c r="HD283" s="241"/>
      <c r="HE283" s="241"/>
      <c r="HF283" s="241"/>
      <c r="HG283" s="241"/>
      <c r="HH283" s="241"/>
      <c r="HI283" s="241"/>
      <c r="HJ283" s="241"/>
      <c r="HK283" s="241"/>
      <c r="HL283" s="241"/>
      <c r="HM283" s="241"/>
    </row>
    <row r="284" spans="1:221" ht="9.75" customHeight="1">
      <c r="A284" s="488"/>
      <c r="B284" s="488"/>
      <c r="C284" s="488"/>
      <c r="D284" s="488"/>
      <c r="E284" s="488"/>
      <c r="F284" s="488"/>
      <c r="G284" s="488"/>
      <c r="H284" s="488"/>
      <c r="I284" s="488"/>
      <c r="J284" s="488"/>
      <c r="K284" s="488"/>
      <c r="L284" s="488"/>
      <c r="M284" s="488"/>
      <c r="N284" s="488"/>
      <c r="O284" s="488"/>
      <c r="P284" s="488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  <c r="AA284" s="241"/>
      <c r="AB284" s="241"/>
      <c r="AC284" s="241"/>
      <c r="AD284" s="241"/>
      <c r="AE284" s="241"/>
      <c r="AF284" s="241"/>
      <c r="AG284" s="241"/>
      <c r="AH284" s="241"/>
      <c r="AI284" s="241"/>
      <c r="AJ284" s="241"/>
      <c r="AK284" s="241"/>
      <c r="AL284" s="241"/>
      <c r="AM284" s="241"/>
      <c r="AN284" s="241"/>
      <c r="AO284" s="241"/>
      <c r="AP284" s="241"/>
      <c r="AQ284" s="241"/>
      <c r="AR284" s="241"/>
      <c r="AS284" s="241"/>
      <c r="AT284" s="241"/>
      <c r="AU284" s="241"/>
      <c r="AV284" s="241"/>
      <c r="AW284" s="241"/>
      <c r="AX284" s="241"/>
      <c r="AY284" s="241"/>
      <c r="AZ284" s="241"/>
      <c r="BA284" s="241"/>
      <c r="BB284" s="241"/>
      <c r="BC284" s="241"/>
      <c r="BD284" s="241"/>
      <c r="BE284" s="241"/>
      <c r="BF284" s="241"/>
      <c r="BG284" s="241"/>
      <c r="BH284" s="241"/>
      <c r="BI284" s="241"/>
      <c r="BJ284" s="241"/>
      <c r="BK284" s="241"/>
      <c r="BL284" s="241"/>
      <c r="BM284" s="241"/>
      <c r="BN284" s="241"/>
      <c r="BO284" s="241"/>
      <c r="BP284" s="241"/>
      <c r="BQ284" s="241"/>
      <c r="BR284" s="241"/>
      <c r="BS284" s="241"/>
      <c r="BT284" s="241"/>
      <c r="BU284" s="241"/>
      <c r="BV284" s="241"/>
      <c r="BW284" s="241"/>
      <c r="BX284" s="241"/>
      <c r="BY284" s="241"/>
      <c r="BZ284" s="241"/>
      <c r="CA284" s="241"/>
      <c r="CB284" s="241"/>
      <c r="CC284" s="241"/>
      <c r="CD284" s="241"/>
      <c r="CE284" s="241"/>
      <c r="CF284" s="241"/>
      <c r="CG284" s="241"/>
      <c r="CH284" s="241"/>
      <c r="CI284" s="241"/>
      <c r="CJ284" s="241"/>
      <c r="CK284" s="241"/>
      <c r="CL284" s="241"/>
      <c r="CM284" s="241"/>
      <c r="CN284" s="241"/>
      <c r="CO284" s="241"/>
      <c r="CP284" s="241"/>
      <c r="CQ284" s="241"/>
      <c r="CR284" s="241"/>
      <c r="CS284" s="241"/>
      <c r="CT284" s="241"/>
      <c r="CU284" s="241"/>
      <c r="CV284" s="241"/>
      <c r="CW284" s="241"/>
      <c r="CX284" s="241"/>
      <c r="CY284" s="241"/>
      <c r="CZ284" s="241"/>
      <c r="DA284" s="241"/>
      <c r="DB284" s="241"/>
      <c r="DC284" s="241"/>
      <c r="DD284" s="241"/>
      <c r="DE284" s="241"/>
      <c r="DF284" s="241"/>
      <c r="DG284" s="241"/>
      <c r="DH284" s="241"/>
      <c r="DI284" s="241"/>
      <c r="DJ284" s="241"/>
      <c r="DK284" s="241"/>
      <c r="DL284" s="241"/>
      <c r="DM284" s="241"/>
      <c r="DN284" s="241"/>
      <c r="DO284" s="241"/>
      <c r="DP284" s="241"/>
      <c r="DQ284" s="241"/>
      <c r="DR284" s="241"/>
      <c r="DS284" s="241"/>
      <c r="DT284" s="241"/>
      <c r="DU284" s="241"/>
      <c r="DV284" s="241"/>
      <c r="DW284" s="241"/>
      <c r="DX284" s="241"/>
      <c r="DY284" s="241"/>
      <c r="DZ284" s="241"/>
      <c r="EA284" s="241"/>
      <c r="EB284" s="241"/>
      <c r="EC284" s="241"/>
      <c r="ED284" s="241"/>
      <c r="EE284" s="241"/>
      <c r="EF284" s="241"/>
      <c r="EG284" s="241"/>
      <c r="EH284" s="241"/>
      <c r="EI284" s="241"/>
      <c r="EJ284" s="241"/>
      <c r="EK284" s="241"/>
      <c r="EL284" s="241"/>
      <c r="EM284" s="241"/>
      <c r="EN284" s="241"/>
      <c r="EO284" s="241"/>
      <c r="EP284" s="241"/>
      <c r="EQ284" s="241"/>
      <c r="ER284" s="241"/>
      <c r="ES284" s="241"/>
      <c r="ET284" s="241"/>
      <c r="EU284" s="241"/>
      <c r="EV284" s="241"/>
      <c r="EW284" s="241"/>
      <c r="EX284" s="241"/>
      <c r="EY284" s="241"/>
      <c r="EZ284" s="241"/>
      <c r="FA284" s="241"/>
      <c r="FB284" s="241"/>
      <c r="FC284" s="241"/>
      <c r="FD284" s="241"/>
      <c r="FE284" s="241"/>
      <c r="FF284" s="241"/>
      <c r="FG284" s="241"/>
      <c r="FH284" s="241"/>
      <c r="FI284" s="241"/>
      <c r="FJ284" s="241"/>
      <c r="FK284" s="241"/>
      <c r="FL284" s="241"/>
      <c r="FM284" s="241"/>
      <c r="FN284" s="241"/>
      <c r="FO284" s="241"/>
      <c r="FP284" s="241"/>
      <c r="FQ284" s="241"/>
      <c r="FR284" s="241"/>
      <c r="FS284" s="241"/>
      <c r="FT284" s="241"/>
      <c r="FU284" s="241"/>
      <c r="FV284" s="241"/>
      <c r="FW284" s="241"/>
      <c r="FX284" s="241"/>
      <c r="FY284" s="241"/>
      <c r="FZ284" s="241"/>
      <c r="GA284" s="241"/>
      <c r="GB284" s="241"/>
      <c r="GC284" s="241"/>
      <c r="GD284" s="241"/>
      <c r="GE284" s="241"/>
      <c r="GF284" s="241"/>
      <c r="GG284" s="241"/>
      <c r="GH284" s="241"/>
      <c r="GI284" s="241"/>
      <c r="GJ284" s="241"/>
      <c r="GK284" s="241"/>
      <c r="GL284" s="241"/>
      <c r="GM284" s="241"/>
      <c r="GN284" s="241"/>
      <c r="GO284" s="241"/>
      <c r="GP284" s="241"/>
      <c r="GQ284" s="241"/>
      <c r="GR284" s="241"/>
      <c r="GS284" s="241"/>
      <c r="GT284" s="241"/>
      <c r="GU284" s="241"/>
      <c r="GV284" s="241"/>
      <c r="GW284" s="241"/>
      <c r="GX284" s="241"/>
      <c r="GY284" s="241"/>
      <c r="GZ284" s="241"/>
      <c r="HA284" s="241"/>
      <c r="HB284" s="241"/>
      <c r="HC284" s="241"/>
      <c r="HD284" s="241"/>
      <c r="HE284" s="241"/>
      <c r="HF284" s="241"/>
      <c r="HG284" s="241"/>
      <c r="HH284" s="241"/>
      <c r="HI284" s="241"/>
      <c r="HJ284" s="241"/>
      <c r="HK284" s="241"/>
      <c r="HL284" s="241"/>
      <c r="HM284" s="241"/>
    </row>
    <row r="285" spans="1:221" ht="9.75" customHeight="1">
      <c r="A285" s="488"/>
      <c r="B285" s="488"/>
      <c r="C285" s="488"/>
      <c r="D285" s="488"/>
      <c r="E285" s="488"/>
      <c r="F285" s="488"/>
      <c r="G285" s="488"/>
      <c r="H285" s="488"/>
      <c r="I285" s="488"/>
      <c r="J285" s="488"/>
      <c r="K285" s="488"/>
      <c r="L285" s="488"/>
      <c r="M285" s="488"/>
      <c r="N285" s="488"/>
      <c r="O285" s="488"/>
      <c r="P285" s="488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  <c r="AA285" s="241"/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/>
      <c r="AN285" s="241"/>
      <c r="AO285" s="241"/>
      <c r="AP285" s="241"/>
      <c r="AQ285" s="241"/>
      <c r="AR285" s="241"/>
      <c r="AS285" s="241"/>
      <c r="AT285" s="241"/>
      <c r="AU285" s="241"/>
      <c r="AV285" s="241"/>
      <c r="AW285" s="241"/>
      <c r="AX285" s="241"/>
      <c r="AY285" s="241"/>
      <c r="AZ285" s="241"/>
      <c r="BA285" s="241"/>
      <c r="BB285" s="241"/>
      <c r="BC285" s="241"/>
      <c r="BD285" s="241"/>
      <c r="BE285" s="241"/>
      <c r="BF285" s="241"/>
      <c r="BG285" s="241"/>
      <c r="BH285" s="241"/>
      <c r="BI285" s="241"/>
      <c r="BJ285" s="241"/>
      <c r="BK285" s="241"/>
      <c r="BL285" s="241"/>
      <c r="BM285" s="241"/>
      <c r="BN285" s="241"/>
      <c r="BO285" s="241"/>
      <c r="BP285" s="241"/>
      <c r="BQ285" s="241"/>
      <c r="BR285" s="241"/>
      <c r="BS285" s="241"/>
      <c r="BT285" s="241"/>
      <c r="BU285" s="241"/>
      <c r="BV285" s="241"/>
      <c r="BW285" s="241"/>
      <c r="BX285" s="241"/>
      <c r="BY285" s="241"/>
      <c r="BZ285" s="241"/>
      <c r="CA285" s="241"/>
      <c r="CB285" s="241"/>
      <c r="CC285" s="241"/>
      <c r="CD285" s="241"/>
      <c r="CE285" s="241"/>
      <c r="CF285" s="241"/>
      <c r="CG285" s="241"/>
      <c r="CH285" s="241"/>
      <c r="CI285" s="241"/>
      <c r="CJ285" s="241"/>
      <c r="CK285" s="241"/>
      <c r="CL285" s="241"/>
      <c r="CM285" s="241"/>
      <c r="CN285" s="241"/>
      <c r="CO285" s="241"/>
      <c r="CP285" s="241"/>
      <c r="CQ285" s="241"/>
      <c r="CR285" s="241"/>
      <c r="CS285" s="241"/>
      <c r="CT285" s="241"/>
      <c r="CU285" s="241"/>
      <c r="CV285" s="241"/>
      <c r="CW285" s="241"/>
      <c r="CX285" s="241"/>
      <c r="CY285" s="241"/>
      <c r="CZ285" s="241"/>
      <c r="DA285" s="241"/>
      <c r="DB285" s="241"/>
      <c r="DC285" s="241"/>
      <c r="DD285" s="241"/>
      <c r="DE285" s="241"/>
      <c r="DF285" s="241"/>
      <c r="DG285" s="241"/>
      <c r="DH285" s="241"/>
      <c r="DI285" s="241"/>
      <c r="DJ285" s="241"/>
      <c r="DK285" s="241"/>
      <c r="DL285" s="241"/>
      <c r="DM285" s="241"/>
      <c r="DN285" s="241"/>
      <c r="DO285" s="241"/>
      <c r="DP285" s="241"/>
      <c r="DQ285" s="241"/>
      <c r="DR285" s="241"/>
      <c r="DS285" s="241"/>
      <c r="DT285" s="241"/>
      <c r="DU285" s="241"/>
      <c r="DV285" s="241"/>
      <c r="DW285" s="241"/>
      <c r="DX285" s="241"/>
      <c r="DY285" s="241"/>
      <c r="DZ285" s="241"/>
      <c r="EA285" s="241"/>
      <c r="EB285" s="241"/>
      <c r="EC285" s="241"/>
      <c r="ED285" s="241"/>
      <c r="EE285" s="241"/>
      <c r="EF285" s="241"/>
      <c r="EG285" s="241"/>
      <c r="EH285" s="241"/>
      <c r="EI285" s="241"/>
      <c r="EJ285" s="241"/>
      <c r="EK285" s="241"/>
      <c r="EL285" s="241"/>
      <c r="EM285" s="241"/>
      <c r="EN285" s="241"/>
      <c r="EO285" s="241"/>
      <c r="EP285" s="241"/>
      <c r="EQ285" s="241"/>
      <c r="ER285" s="241"/>
      <c r="ES285" s="241"/>
      <c r="ET285" s="241"/>
      <c r="EU285" s="241"/>
      <c r="EV285" s="241"/>
      <c r="EW285" s="241"/>
      <c r="EX285" s="241"/>
      <c r="EY285" s="241"/>
      <c r="EZ285" s="241"/>
      <c r="FA285" s="241"/>
      <c r="FB285" s="241"/>
      <c r="FC285" s="241"/>
      <c r="FD285" s="241"/>
      <c r="FE285" s="241"/>
      <c r="FF285" s="241"/>
      <c r="FG285" s="241"/>
      <c r="FH285" s="241"/>
      <c r="FI285" s="241"/>
      <c r="FJ285" s="241"/>
      <c r="FK285" s="241"/>
      <c r="FL285" s="241"/>
      <c r="FM285" s="241"/>
      <c r="FN285" s="241"/>
      <c r="FO285" s="241"/>
      <c r="FP285" s="241"/>
      <c r="FQ285" s="241"/>
      <c r="FR285" s="241"/>
      <c r="FS285" s="241"/>
      <c r="FT285" s="241"/>
      <c r="FU285" s="241"/>
      <c r="FV285" s="241"/>
      <c r="FW285" s="241"/>
      <c r="FX285" s="241"/>
      <c r="FY285" s="241"/>
      <c r="FZ285" s="241"/>
      <c r="GA285" s="241"/>
      <c r="GB285" s="241"/>
      <c r="GC285" s="241"/>
      <c r="GD285" s="241"/>
      <c r="GE285" s="241"/>
      <c r="GF285" s="241"/>
      <c r="GG285" s="241"/>
      <c r="GH285" s="241"/>
      <c r="GI285" s="241"/>
      <c r="GJ285" s="241"/>
      <c r="GK285" s="241"/>
      <c r="GL285" s="241"/>
      <c r="GM285" s="241"/>
      <c r="GN285" s="241"/>
      <c r="GO285" s="241"/>
      <c r="GP285" s="241"/>
      <c r="GQ285" s="241"/>
      <c r="GR285" s="241"/>
      <c r="GS285" s="241"/>
      <c r="GT285" s="241"/>
      <c r="GU285" s="241"/>
      <c r="GV285" s="241"/>
      <c r="GW285" s="241"/>
      <c r="GX285" s="241"/>
      <c r="GY285" s="241"/>
      <c r="GZ285" s="241"/>
      <c r="HA285" s="241"/>
      <c r="HB285" s="241"/>
      <c r="HC285" s="241"/>
      <c r="HD285" s="241"/>
      <c r="HE285" s="241"/>
      <c r="HF285" s="241"/>
      <c r="HG285" s="241"/>
      <c r="HH285" s="241"/>
      <c r="HI285" s="241"/>
      <c r="HJ285" s="241"/>
      <c r="HK285" s="241"/>
      <c r="HL285" s="241"/>
      <c r="HM285" s="241"/>
    </row>
    <row r="286" spans="1:221" ht="9.75" customHeight="1">
      <c r="A286" s="488"/>
      <c r="B286" s="488"/>
      <c r="C286" s="488"/>
      <c r="D286" s="488"/>
      <c r="E286" s="488"/>
      <c r="F286" s="488"/>
      <c r="G286" s="488"/>
      <c r="H286" s="488"/>
      <c r="I286" s="488"/>
      <c r="J286" s="488"/>
      <c r="K286" s="488"/>
      <c r="L286" s="488"/>
      <c r="M286" s="488"/>
      <c r="N286" s="488"/>
      <c r="O286" s="488"/>
      <c r="P286" s="488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  <c r="AA286" s="241"/>
      <c r="AB286" s="241"/>
      <c r="AC286" s="241"/>
      <c r="AD286" s="241"/>
      <c r="AE286" s="241"/>
      <c r="AF286" s="241"/>
      <c r="AG286" s="241"/>
      <c r="AH286" s="241"/>
      <c r="AI286" s="241"/>
      <c r="AJ286" s="241"/>
      <c r="AK286" s="241"/>
      <c r="AL286" s="241"/>
      <c r="AM286" s="241"/>
      <c r="AN286" s="241"/>
      <c r="AO286" s="241"/>
      <c r="AP286" s="241"/>
      <c r="AQ286" s="241"/>
      <c r="AR286" s="241"/>
      <c r="AS286" s="241"/>
      <c r="AT286" s="241"/>
      <c r="AU286" s="241"/>
      <c r="AV286" s="241"/>
      <c r="AW286" s="241"/>
      <c r="AX286" s="241"/>
      <c r="AY286" s="241"/>
      <c r="AZ286" s="241"/>
      <c r="BA286" s="241"/>
      <c r="BB286" s="241"/>
      <c r="BC286" s="241"/>
      <c r="BD286" s="241"/>
      <c r="BE286" s="241"/>
      <c r="BF286" s="241"/>
      <c r="BG286" s="241"/>
      <c r="BH286" s="241"/>
      <c r="BI286" s="241"/>
      <c r="BJ286" s="241"/>
      <c r="BK286" s="241"/>
      <c r="BL286" s="241"/>
      <c r="BM286" s="241"/>
      <c r="BN286" s="241"/>
      <c r="BO286" s="241"/>
      <c r="BP286" s="241"/>
      <c r="BQ286" s="241"/>
      <c r="BR286" s="241"/>
      <c r="BS286" s="241"/>
      <c r="BT286" s="241"/>
      <c r="BU286" s="241"/>
      <c r="BV286" s="241"/>
      <c r="BW286" s="241"/>
      <c r="BX286" s="241"/>
      <c r="BY286" s="241"/>
      <c r="BZ286" s="241"/>
      <c r="CA286" s="241"/>
      <c r="CB286" s="241"/>
      <c r="CC286" s="241"/>
      <c r="CD286" s="241"/>
      <c r="CE286" s="241"/>
      <c r="CF286" s="241"/>
      <c r="CG286" s="241"/>
      <c r="CH286" s="241"/>
      <c r="CI286" s="241"/>
      <c r="CJ286" s="241"/>
      <c r="CK286" s="241"/>
      <c r="CL286" s="241"/>
      <c r="CM286" s="241"/>
      <c r="CN286" s="241"/>
      <c r="CO286" s="241"/>
      <c r="CP286" s="241"/>
      <c r="CQ286" s="241"/>
      <c r="CR286" s="241"/>
      <c r="CS286" s="241"/>
      <c r="CT286" s="241"/>
      <c r="CU286" s="241"/>
      <c r="CV286" s="241"/>
      <c r="CW286" s="241"/>
      <c r="CX286" s="241"/>
      <c r="CY286" s="241"/>
      <c r="CZ286" s="241"/>
      <c r="DA286" s="241"/>
      <c r="DB286" s="241"/>
      <c r="DC286" s="241"/>
      <c r="DD286" s="241"/>
      <c r="DE286" s="241"/>
      <c r="DF286" s="241"/>
      <c r="DG286" s="241"/>
      <c r="DH286" s="241"/>
      <c r="DI286" s="241"/>
      <c r="DJ286" s="241"/>
      <c r="DK286" s="241"/>
      <c r="DL286" s="241"/>
      <c r="DM286" s="241"/>
      <c r="DN286" s="241"/>
      <c r="DO286" s="241"/>
      <c r="DP286" s="241"/>
      <c r="DQ286" s="241"/>
      <c r="DR286" s="241"/>
      <c r="DS286" s="241"/>
      <c r="DT286" s="241"/>
      <c r="DU286" s="241"/>
      <c r="DV286" s="241"/>
      <c r="DW286" s="241"/>
      <c r="DX286" s="241"/>
      <c r="DY286" s="241"/>
      <c r="DZ286" s="241"/>
      <c r="EA286" s="241"/>
      <c r="EB286" s="241"/>
      <c r="EC286" s="241"/>
      <c r="ED286" s="241"/>
      <c r="EE286" s="241"/>
      <c r="EF286" s="241"/>
      <c r="EG286" s="241"/>
      <c r="EH286" s="241"/>
      <c r="EI286" s="241"/>
      <c r="EJ286" s="241"/>
      <c r="EK286" s="241"/>
      <c r="EL286" s="241"/>
      <c r="EM286" s="241"/>
      <c r="EN286" s="241"/>
      <c r="EO286" s="241"/>
      <c r="EP286" s="241"/>
      <c r="EQ286" s="241"/>
      <c r="ER286" s="241"/>
      <c r="ES286" s="241"/>
      <c r="ET286" s="241"/>
      <c r="EU286" s="241"/>
      <c r="EV286" s="241"/>
      <c r="EW286" s="241"/>
      <c r="EX286" s="241"/>
      <c r="EY286" s="241"/>
      <c r="EZ286" s="241"/>
      <c r="FA286" s="241"/>
      <c r="FB286" s="241"/>
      <c r="FC286" s="241"/>
      <c r="FD286" s="241"/>
      <c r="FE286" s="241"/>
      <c r="FF286" s="241"/>
      <c r="FG286" s="241"/>
      <c r="FH286" s="241"/>
      <c r="FI286" s="241"/>
      <c r="FJ286" s="241"/>
      <c r="FK286" s="241"/>
      <c r="FL286" s="241"/>
      <c r="FM286" s="241"/>
      <c r="FN286" s="241"/>
      <c r="FO286" s="241"/>
      <c r="FP286" s="241"/>
      <c r="FQ286" s="241"/>
      <c r="FR286" s="241"/>
      <c r="FS286" s="241"/>
      <c r="FT286" s="241"/>
      <c r="FU286" s="241"/>
      <c r="FV286" s="241"/>
      <c r="FW286" s="241"/>
      <c r="FX286" s="241"/>
      <c r="FY286" s="241"/>
      <c r="FZ286" s="241"/>
      <c r="GA286" s="241"/>
      <c r="GB286" s="241"/>
      <c r="GC286" s="241"/>
      <c r="GD286" s="241"/>
      <c r="GE286" s="241"/>
      <c r="GF286" s="241"/>
      <c r="GG286" s="241"/>
      <c r="GH286" s="241"/>
      <c r="GI286" s="241"/>
      <c r="GJ286" s="241"/>
      <c r="GK286" s="241"/>
      <c r="GL286" s="241"/>
      <c r="GM286" s="241"/>
      <c r="GN286" s="241"/>
      <c r="GO286" s="241"/>
      <c r="GP286" s="241"/>
      <c r="GQ286" s="241"/>
      <c r="GR286" s="241"/>
      <c r="GS286" s="241"/>
      <c r="GT286" s="241"/>
      <c r="GU286" s="241"/>
      <c r="GV286" s="241"/>
      <c r="GW286" s="241"/>
      <c r="GX286" s="241"/>
      <c r="GY286" s="241"/>
      <c r="GZ286" s="241"/>
      <c r="HA286" s="241"/>
      <c r="HB286" s="241"/>
      <c r="HC286" s="241"/>
      <c r="HD286" s="241"/>
      <c r="HE286" s="241"/>
      <c r="HF286" s="241"/>
      <c r="HG286" s="241"/>
      <c r="HH286" s="241"/>
      <c r="HI286" s="241"/>
      <c r="HJ286" s="241"/>
      <c r="HK286" s="241"/>
      <c r="HL286" s="241"/>
      <c r="HM286" s="241"/>
    </row>
    <row r="287" spans="1:221" ht="9.75" customHeight="1">
      <c r="A287" s="488"/>
      <c r="B287" s="488"/>
      <c r="C287" s="488"/>
      <c r="D287" s="488"/>
      <c r="E287" s="488"/>
      <c r="F287" s="488"/>
      <c r="G287" s="488"/>
      <c r="H287" s="488"/>
      <c r="I287" s="488"/>
      <c r="J287" s="488"/>
      <c r="K287" s="488"/>
      <c r="L287" s="488"/>
      <c r="M287" s="488"/>
      <c r="N287" s="488"/>
      <c r="O287" s="488"/>
      <c r="P287" s="488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  <c r="AB287" s="241"/>
      <c r="AC287" s="241"/>
      <c r="AD287" s="241"/>
      <c r="AE287" s="241"/>
      <c r="AF287" s="241"/>
      <c r="AG287" s="241"/>
      <c r="AH287" s="241"/>
      <c r="AI287" s="241"/>
      <c r="AJ287" s="241"/>
      <c r="AK287" s="241"/>
      <c r="AL287" s="241"/>
      <c r="AM287" s="241"/>
      <c r="AN287" s="241"/>
      <c r="AO287" s="241"/>
      <c r="AP287" s="241"/>
      <c r="AQ287" s="241"/>
      <c r="AR287" s="241"/>
      <c r="AS287" s="241"/>
      <c r="AT287" s="241"/>
      <c r="AU287" s="241"/>
      <c r="AV287" s="241"/>
      <c r="AW287" s="241"/>
      <c r="AX287" s="241"/>
      <c r="AY287" s="241"/>
      <c r="AZ287" s="241"/>
      <c r="BA287" s="241"/>
      <c r="BB287" s="241"/>
      <c r="BC287" s="241"/>
      <c r="BD287" s="241"/>
      <c r="BE287" s="241"/>
      <c r="BF287" s="241"/>
      <c r="BG287" s="241"/>
      <c r="BH287" s="241"/>
      <c r="BI287" s="241"/>
      <c r="BJ287" s="241"/>
      <c r="BK287" s="241"/>
      <c r="BL287" s="241"/>
      <c r="BM287" s="241"/>
      <c r="BN287" s="241"/>
      <c r="BO287" s="241"/>
      <c r="BP287" s="241"/>
      <c r="BQ287" s="241"/>
      <c r="BR287" s="241"/>
      <c r="BS287" s="241"/>
      <c r="BT287" s="241"/>
      <c r="BU287" s="241"/>
      <c r="BV287" s="241"/>
      <c r="BW287" s="241"/>
      <c r="BX287" s="241"/>
      <c r="BY287" s="241"/>
      <c r="BZ287" s="241"/>
      <c r="CA287" s="241"/>
      <c r="CB287" s="241"/>
      <c r="CC287" s="241"/>
      <c r="CD287" s="241"/>
      <c r="CE287" s="241"/>
      <c r="CF287" s="241"/>
      <c r="CG287" s="241"/>
      <c r="CH287" s="241"/>
      <c r="CI287" s="241"/>
      <c r="CJ287" s="241"/>
      <c r="CK287" s="241"/>
      <c r="CL287" s="241"/>
      <c r="CM287" s="241"/>
      <c r="CN287" s="241"/>
      <c r="CO287" s="241"/>
      <c r="CP287" s="241"/>
      <c r="CQ287" s="241"/>
      <c r="CR287" s="241"/>
      <c r="CS287" s="241"/>
      <c r="CT287" s="241"/>
      <c r="CU287" s="241"/>
      <c r="CV287" s="241"/>
      <c r="CW287" s="241"/>
      <c r="CX287" s="241"/>
      <c r="CY287" s="241"/>
      <c r="CZ287" s="241"/>
      <c r="DA287" s="241"/>
      <c r="DB287" s="241"/>
      <c r="DC287" s="241"/>
      <c r="DD287" s="241"/>
      <c r="DE287" s="241"/>
      <c r="DF287" s="241"/>
      <c r="DG287" s="241"/>
      <c r="DH287" s="241"/>
      <c r="DI287" s="241"/>
      <c r="DJ287" s="241"/>
      <c r="DK287" s="241"/>
      <c r="DL287" s="241"/>
      <c r="DM287" s="241"/>
      <c r="DN287" s="241"/>
      <c r="DO287" s="241"/>
      <c r="DP287" s="241"/>
      <c r="DQ287" s="241"/>
      <c r="DR287" s="241"/>
      <c r="DS287" s="241"/>
      <c r="DT287" s="241"/>
      <c r="DU287" s="241"/>
      <c r="DV287" s="241"/>
      <c r="DW287" s="241"/>
      <c r="DX287" s="241"/>
      <c r="DY287" s="241"/>
      <c r="DZ287" s="241"/>
      <c r="EA287" s="241"/>
      <c r="EB287" s="241"/>
      <c r="EC287" s="241"/>
      <c r="ED287" s="241"/>
      <c r="EE287" s="241"/>
      <c r="EF287" s="241"/>
      <c r="EG287" s="241"/>
      <c r="EH287" s="241"/>
      <c r="EI287" s="241"/>
      <c r="EJ287" s="241"/>
      <c r="EK287" s="241"/>
      <c r="EL287" s="241"/>
      <c r="EM287" s="241"/>
      <c r="EN287" s="241"/>
      <c r="EO287" s="241"/>
      <c r="EP287" s="241"/>
      <c r="EQ287" s="241"/>
      <c r="ER287" s="241"/>
      <c r="ES287" s="241"/>
      <c r="ET287" s="241"/>
      <c r="EU287" s="241"/>
      <c r="EV287" s="241"/>
      <c r="EW287" s="241"/>
      <c r="EX287" s="241"/>
      <c r="EY287" s="241"/>
      <c r="EZ287" s="241"/>
      <c r="FA287" s="241"/>
      <c r="FB287" s="241"/>
      <c r="FC287" s="241"/>
      <c r="FD287" s="241"/>
      <c r="FE287" s="241"/>
      <c r="FF287" s="241"/>
      <c r="FG287" s="241"/>
      <c r="FH287" s="241"/>
      <c r="FI287" s="241"/>
      <c r="FJ287" s="241"/>
      <c r="FK287" s="241"/>
      <c r="FL287" s="241"/>
      <c r="FM287" s="241"/>
      <c r="FN287" s="241"/>
      <c r="FO287" s="241"/>
      <c r="FP287" s="241"/>
      <c r="FQ287" s="241"/>
      <c r="FR287" s="241"/>
      <c r="FS287" s="241"/>
      <c r="FT287" s="241"/>
      <c r="FU287" s="241"/>
      <c r="FV287" s="241"/>
      <c r="FW287" s="241"/>
      <c r="FX287" s="241"/>
      <c r="FY287" s="241"/>
      <c r="FZ287" s="241"/>
      <c r="GA287" s="241"/>
      <c r="GB287" s="241"/>
      <c r="GC287" s="241"/>
      <c r="GD287" s="241"/>
      <c r="GE287" s="241"/>
      <c r="GF287" s="241"/>
      <c r="GG287" s="241"/>
      <c r="GH287" s="241"/>
      <c r="GI287" s="241"/>
      <c r="GJ287" s="241"/>
      <c r="GK287" s="241"/>
      <c r="GL287" s="241"/>
      <c r="GM287" s="241"/>
      <c r="GN287" s="241"/>
      <c r="GO287" s="241"/>
      <c r="GP287" s="241"/>
      <c r="GQ287" s="241"/>
      <c r="GR287" s="241"/>
      <c r="GS287" s="241"/>
      <c r="GT287" s="241"/>
      <c r="GU287" s="241"/>
      <c r="GV287" s="241"/>
      <c r="GW287" s="241"/>
      <c r="GX287" s="241"/>
      <c r="GY287" s="241"/>
      <c r="GZ287" s="241"/>
      <c r="HA287" s="241"/>
      <c r="HB287" s="241"/>
      <c r="HC287" s="241"/>
      <c r="HD287" s="241"/>
      <c r="HE287" s="241"/>
      <c r="HF287" s="241"/>
      <c r="HG287" s="241"/>
      <c r="HH287" s="241"/>
      <c r="HI287" s="241"/>
      <c r="HJ287" s="241"/>
      <c r="HK287" s="241"/>
      <c r="HL287" s="241"/>
      <c r="HM287" s="241"/>
    </row>
    <row r="288" spans="1:221" ht="12.75">
      <c r="A288" s="241"/>
      <c r="B288" s="241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  <c r="AA288" s="241"/>
      <c r="AB288" s="241"/>
      <c r="AC288" s="241"/>
      <c r="AD288" s="241"/>
      <c r="AE288" s="241"/>
      <c r="AF288" s="241"/>
      <c r="AG288" s="241"/>
      <c r="AH288" s="241"/>
      <c r="AI288" s="241"/>
      <c r="AJ288" s="241"/>
      <c r="AK288" s="241"/>
      <c r="AL288" s="241"/>
      <c r="AM288" s="241"/>
      <c r="AN288" s="241"/>
      <c r="AO288" s="241"/>
      <c r="AP288" s="241"/>
      <c r="AQ288" s="241"/>
      <c r="AR288" s="241"/>
      <c r="AS288" s="241"/>
      <c r="AT288" s="241"/>
      <c r="AU288" s="241"/>
      <c r="AV288" s="241"/>
      <c r="AW288" s="241"/>
      <c r="AX288" s="241"/>
      <c r="AY288" s="241"/>
      <c r="AZ288" s="241"/>
      <c r="BA288" s="241"/>
      <c r="BB288" s="241"/>
      <c r="BC288" s="241"/>
      <c r="BD288" s="241"/>
      <c r="BE288" s="241"/>
      <c r="BF288" s="241"/>
      <c r="BG288" s="241"/>
      <c r="BH288" s="241"/>
      <c r="BI288" s="241"/>
      <c r="BJ288" s="241"/>
      <c r="BK288" s="241"/>
      <c r="BL288" s="241"/>
      <c r="BM288" s="241"/>
      <c r="BN288" s="241"/>
      <c r="BO288" s="241"/>
      <c r="BP288" s="241"/>
      <c r="BQ288" s="241"/>
      <c r="BR288" s="241"/>
      <c r="BS288" s="241"/>
      <c r="BT288" s="241"/>
      <c r="BU288" s="241"/>
      <c r="BV288" s="241"/>
      <c r="BW288" s="241"/>
      <c r="BX288" s="241"/>
      <c r="BY288" s="241"/>
      <c r="BZ288" s="241"/>
      <c r="CA288" s="241"/>
      <c r="CB288" s="241"/>
      <c r="CC288" s="241"/>
      <c r="CD288" s="241"/>
      <c r="CE288" s="241"/>
      <c r="CF288" s="241"/>
      <c r="CG288" s="241"/>
      <c r="CH288" s="241"/>
      <c r="CI288" s="241"/>
      <c r="CJ288" s="241"/>
      <c r="CK288" s="241"/>
      <c r="CL288" s="241"/>
      <c r="CM288" s="241"/>
      <c r="CN288" s="241"/>
      <c r="CO288" s="241"/>
      <c r="CP288" s="241"/>
      <c r="CQ288" s="241"/>
      <c r="CR288" s="241"/>
      <c r="CS288" s="241"/>
      <c r="CT288" s="241"/>
      <c r="CU288" s="241"/>
      <c r="CV288" s="241"/>
      <c r="CW288" s="241"/>
      <c r="CX288" s="241"/>
      <c r="CY288" s="241"/>
      <c r="CZ288" s="241"/>
      <c r="DA288" s="241"/>
      <c r="DB288" s="241"/>
      <c r="DC288" s="241"/>
      <c r="DD288" s="241"/>
      <c r="DE288" s="241"/>
      <c r="DF288" s="241"/>
      <c r="DG288" s="241"/>
      <c r="DH288" s="241"/>
      <c r="DI288" s="241"/>
      <c r="DJ288" s="241"/>
      <c r="DK288" s="241"/>
      <c r="DL288" s="241"/>
      <c r="DM288" s="241"/>
      <c r="DN288" s="241"/>
      <c r="DO288" s="241"/>
      <c r="DP288" s="241"/>
      <c r="DQ288" s="241"/>
      <c r="DR288" s="241"/>
      <c r="DS288" s="241"/>
      <c r="DT288" s="241"/>
      <c r="DU288" s="241"/>
      <c r="DV288" s="241"/>
      <c r="DW288" s="241"/>
      <c r="DX288" s="241"/>
      <c r="DY288" s="241"/>
      <c r="DZ288" s="241"/>
      <c r="EA288" s="241"/>
      <c r="EB288" s="241"/>
      <c r="EC288" s="241"/>
      <c r="ED288" s="241"/>
      <c r="EE288" s="241"/>
      <c r="EF288" s="241"/>
      <c r="EG288" s="241"/>
      <c r="EH288" s="241"/>
      <c r="EI288" s="241"/>
      <c r="EJ288" s="241"/>
      <c r="EK288" s="241"/>
      <c r="EL288" s="241"/>
      <c r="EM288" s="241"/>
      <c r="EN288" s="241"/>
      <c r="EO288" s="241"/>
      <c r="EP288" s="241"/>
      <c r="EQ288" s="241"/>
      <c r="ER288" s="241"/>
      <c r="ES288" s="241"/>
      <c r="ET288" s="241"/>
      <c r="EU288" s="241"/>
      <c r="EV288" s="241"/>
      <c r="EW288" s="241"/>
      <c r="EX288" s="241"/>
      <c r="EY288" s="241"/>
      <c r="EZ288" s="241"/>
      <c r="FA288" s="241"/>
      <c r="FB288" s="241"/>
      <c r="FC288" s="241"/>
      <c r="FD288" s="241"/>
      <c r="FE288" s="241"/>
      <c r="FF288" s="241"/>
      <c r="FG288" s="241"/>
      <c r="FH288" s="241"/>
      <c r="FI288" s="241"/>
      <c r="FJ288" s="241"/>
      <c r="FK288" s="241"/>
      <c r="FL288" s="241"/>
      <c r="FM288" s="241"/>
      <c r="FN288" s="241"/>
      <c r="FO288" s="241"/>
      <c r="FP288" s="241"/>
      <c r="FQ288" s="241"/>
      <c r="FR288" s="241"/>
      <c r="FS288" s="241"/>
      <c r="FT288" s="241"/>
      <c r="FU288" s="241"/>
      <c r="FV288" s="241"/>
      <c r="FW288" s="241"/>
      <c r="FX288" s="241"/>
      <c r="FY288" s="241"/>
      <c r="FZ288" s="241"/>
      <c r="GA288" s="241"/>
      <c r="GB288" s="241"/>
      <c r="GC288" s="241"/>
      <c r="GD288" s="241"/>
      <c r="GE288" s="241"/>
      <c r="GF288" s="241"/>
      <c r="GG288" s="241"/>
      <c r="GH288" s="241"/>
      <c r="GI288" s="241"/>
      <c r="GJ288" s="241"/>
      <c r="GK288" s="241"/>
      <c r="GL288" s="241"/>
      <c r="GM288" s="241"/>
      <c r="GN288" s="241"/>
      <c r="GO288" s="241"/>
      <c r="GP288" s="241"/>
      <c r="GQ288" s="241"/>
      <c r="GR288" s="241"/>
      <c r="GS288" s="241"/>
      <c r="GT288" s="241"/>
      <c r="GU288" s="241"/>
      <c r="GV288" s="241"/>
      <c r="GW288" s="241"/>
      <c r="GX288" s="241"/>
      <c r="GY288" s="241"/>
      <c r="GZ288" s="241"/>
      <c r="HA288" s="241"/>
      <c r="HB288" s="241"/>
      <c r="HC288" s="241"/>
      <c r="HD288" s="241"/>
      <c r="HE288" s="241"/>
      <c r="HF288" s="241"/>
      <c r="HG288" s="241"/>
      <c r="HH288" s="241"/>
      <c r="HI288" s="241"/>
      <c r="HJ288" s="241"/>
      <c r="HK288" s="241"/>
      <c r="HL288" s="241"/>
      <c r="HM288" s="241"/>
    </row>
    <row r="289" spans="1:221" ht="12.75">
      <c r="A289" s="241"/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  <c r="AT289" s="241"/>
      <c r="AU289" s="241"/>
      <c r="AV289" s="241"/>
      <c r="AW289" s="241"/>
      <c r="AX289" s="241"/>
      <c r="AY289" s="241"/>
      <c r="AZ289" s="241"/>
      <c r="BA289" s="241"/>
      <c r="BB289" s="241"/>
      <c r="BC289" s="241"/>
      <c r="BD289" s="241"/>
      <c r="BE289" s="241"/>
      <c r="BF289" s="241"/>
      <c r="BG289" s="241"/>
      <c r="BH289" s="241"/>
      <c r="BI289" s="241"/>
      <c r="BJ289" s="241"/>
      <c r="BK289" s="241"/>
      <c r="BL289" s="241"/>
      <c r="BM289" s="241"/>
      <c r="BN289" s="241"/>
      <c r="BO289" s="241"/>
      <c r="BP289" s="241"/>
      <c r="BQ289" s="241"/>
      <c r="BR289" s="241"/>
      <c r="BS289" s="241"/>
      <c r="BT289" s="241"/>
      <c r="BU289" s="241"/>
      <c r="BV289" s="241"/>
      <c r="BW289" s="241"/>
      <c r="BX289" s="241"/>
      <c r="BY289" s="241"/>
      <c r="BZ289" s="241"/>
      <c r="CA289" s="241"/>
      <c r="CB289" s="241"/>
      <c r="CC289" s="241"/>
      <c r="CD289" s="241"/>
      <c r="CE289" s="241"/>
      <c r="CF289" s="241"/>
      <c r="CG289" s="241"/>
      <c r="CH289" s="241"/>
      <c r="CI289" s="241"/>
      <c r="CJ289" s="241"/>
      <c r="CK289" s="241"/>
      <c r="CL289" s="241"/>
      <c r="CM289" s="241"/>
      <c r="CN289" s="241"/>
      <c r="CO289" s="241"/>
      <c r="CP289" s="241"/>
      <c r="CQ289" s="241"/>
      <c r="CR289" s="241"/>
      <c r="CS289" s="241"/>
      <c r="CT289" s="241"/>
      <c r="CU289" s="241"/>
      <c r="CV289" s="241"/>
      <c r="CW289" s="241"/>
      <c r="CX289" s="241"/>
      <c r="CY289" s="241"/>
      <c r="CZ289" s="241"/>
      <c r="DA289" s="241"/>
      <c r="DB289" s="241"/>
      <c r="DC289" s="241"/>
      <c r="DD289" s="241"/>
      <c r="DE289" s="241"/>
      <c r="DF289" s="241"/>
      <c r="DG289" s="241"/>
      <c r="DH289" s="241"/>
      <c r="DI289" s="241"/>
      <c r="DJ289" s="241"/>
      <c r="DK289" s="241"/>
      <c r="DL289" s="241"/>
      <c r="DM289" s="241"/>
      <c r="DN289" s="241"/>
      <c r="DO289" s="241"/>
      <c r="DP289" s="241"/>
      <c r="DQ289" s="241"/>
      <c r="DR289" s="241"/>
      <c r="DS289" s="241"/>
      <c r="DT289" s="241"/>
      <c r="DU289" s="241"/>
      <c r="DV289" s="241"/>
      <c r="DW289" s="241"/>
      <c r="DX289" s="241"/>
      <c r="DY289" s="241"/>
      <c r="DZ289" s="241"/>
      <c r="EA289" s="241"/>
      <c r="EB289" s="241"/>
      <c r="EC289" s="241"/>
      <c r="ED289" s="241"/>
      <c r="EE289" s="241"/>
      <c r="EF289" s="241"/>
      <c r="EG289" s="241"/>
      <c r="EH289" s="241"/>
      <c r="EI289" s="241"/>
      <c r="EJ289" s="241"/>
      <c r="EK289" s="241"/>
      <c r="EL289" s="241"/>
      <c r="EM289" s="241"/>
      <c r="EN289" s="241"/>
      <c r="EO289" s="241"/>
      <c r="EP289" s="241"/>
      <c r="EQ289" s="241"/>
      <c r="ER289" s="241"/>
      <c r="ES289" s="241"/>
      <c r="ET289" s="241"/>
      <c r="EU289" s="241"/>
      <c r="EV289" s="241"/>
      <c r="EW289" s="241"/>
      <c r="EX289" s="241"/>
      <c r="EY289" s="241"/>
      <c r="EZ289" s="241"/>
      <c r="FA289" s="241"/>
      <c r="FB289" s="241"/>
      <c r="FC289" s="241"/>
      <c r="FD289" s="241"/>
      <c r="FE289" s="241"/>
      <c r="FF289" s="241"/>
      <c r="FG289" s="241"/>
      <c r="FH289" s="241"/>
      <c r="FI289" s="241"/>
      <c r="FJ289" s="241"/>
      <c r="FK289" s="241"/>
      <c r="FL289" s="241"/>
      <c r="FM289" s="241"/>
      <c r="FN289" s="241"/>
      <c r="FO289" s="241"/>
      <c r="FP289" s="241"/>
      <c r="FQ289" s="241"/>
      <c r="FR289" s="241"/>
      <c r="FS289" s="241"/>
      <c r="FT289" s="241"/>
      <c r="FU289" s="241"/>
      <c r="FV289" s="241"/>
      <c r="FW289" s="241"/>
      <c r="FX289" s="241"/>
      <c r="FY289" s="241"/>
      <c r="FZ289" s="241"/>
      <c r="GA289" s="241"/>
      <c r="GB289" s="241"/>
      <c r="GC289" s="241"/>
      <c r="GD289" s="241"/>
      <c r="GE289" s="241"/>
      <c r="GF289" s="241"/>
      <c r="GG289" s="241"/>
      <c r="GH289" s="241"/>
      <c r="GI289" s="241"/>
      <c r="GJ289" s="241"/>
      <c r="GK289" s="241"/>
      <c r="GL289" s="241"/>
      <c r="GM289" s="241"/>
      <c r="GN289" s="241"/>
      <c r="GO289" s="241"/>
      <c r="GP289" s="241"/>
      <c r="GQ289" s="241"/>
      <c r="GR289" s="241"/>
      <c r="GS289" s="241"/>
      <c r="GT289" s="241"/>
      <c r="GU289" s="241"/>
      <c r="GV289" s="241"/>
      <c r="GW289" s="241"/>
      <c r="GX289" s="241"/>
      <c r="GY289" s="241"/>
      <c r="GZ289" s="241"/>
      <c r="HA289" s="241"/>
      <c r="HB289" s="241"/>
      <c r="HC289" s="241"/>
      <c r="HD289" s="241"/>
      <c r="HE289" s="241"/>
      <c r="HF289" s="241"/>
      <c r="HG289" s="241"/>
      <c r="HH289" s="241"/>
      <c r="HI289" s="241"/>
      <c r="HJ289" s="241"/>
      <c r="HK289" s="241"/>
      <c r="HL289" s="241"/>
      <c r="HM289" s="241"/>
    </row>
    <row r="290" spans="1:221" ht="12.75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  <c r="AA290" s="241"/>
      <c r="AB290" s="241"/>
      <c r="AC290" s="241"/>
      <c r="AD290" s="241"/>
      <c r="AE290" s="241"/>
      <c r="AF290" s="241"/>
      <c r="AG290" s="241"/>
      <c r="AH290" s="241"/>
      <c r="AI290" s="241"/>
      <c r="AJ290" s="241"/>
      <c r="AK290" s="241"/>
      <c r="AL290" s="241"/>
      <c r="AM290" s="241"/>
      <c r="AN290" s="241"/>
      <c r="AO290" s="241"/>
      <c r="AP290" s="241"/>
      <c r="AQ290" s="241"/>
      <c r="AR290" s="241"/>
      <c r="AS290" s="241"/>
      <c r="AT290" s="241"/>
      <c r="AU290" s="241"/>
      <c r="AV290" s="241"/>
      <c r="AW290" s="241"/>
      <c r="AX290" s="241"/>
      <c r="AY290" s="241"/>
      <c r="AZ290" s="241"/>
      <c r="BA290" s="241"/>
      <c r="BB290" s="241"/>
      <c r="BC290" s="241"/>
      <c r="BD290" s="241"/>
      <c r="BE290" s="241"/>
      <c r="BF290" s="241"/>
      <c r="BG290" s="241"/>
      <c r="BH290" s="241"/>
      <c r="BI290" s="241"/>
      <c r="BJ290" s="241"/>
      <c r="BK290" s="241"/>
      <c r="BL290" s="241"/>
      <c r="BM290" s="241"/>
      <c r="BN290" s="241"/>
      <c r="BO290" s="241"/>
      <c r="BP290" s="241"/>
      <c r="BQ290" s="241"/>
      <c r="BR290" s="241"/>
      <c r="BS290" s="241"/>
      <c r="BT290" s="241"/>
      <c r="BU290" s="241"/>
      <c r="BV290" s="241"/>
      <c r="BW290" s="241"/>
      <c r="BX290" s="241"/>
      <c r="BY290" s="241"/>
      <c r="BZ290" s="241"/>
      <c r="CA290" s="241"/>
      <c r="CB290" s="241"/>
      <c r="CC290" s="241"/>
      <c r="CD290" s="241"/>
      <c r="CE290" s="241"/>
      <c r="CF290" s="241"/>
      <c r="CG290" s="241"/>
      <c r="CH290" s="241"/>
      <c r="CI290" s="241"/>
      <c r="CJ290" s="241"/>
      <c r="CK290" s="241"/>
      <c r="CL290" s="241"/>
      <c r="CM290" s="241"/>
      <c r="CN290" s="241"/>
      <c r="CO290" s="241"/>
      <c r="CP290" s="241"/>
      <c r="CQ290" s="241"/>
      <c r="CR290" s="241"/>
      <c r="CS290" s="241"/>
      <c r="CT290" s="241"/>
      <c r="CU290" s="241"/>
      <c r="CV290" s="241"/>
      <c r="CW290" s="241"/>
      <c r="CX290" s="241"/>
      <c r="CY290" s="241"/>
      <c r="CZ290" s="241"/>
      <c r="DA290" s="241"/>
      <c r="DB290" s="241"/>
      <c r="DC290" s="241"/>
      <c r="DD290" s="241"/>
      <c r="DE290" s="241"/>
      <c r="DF290" s="241"/>
      <c r="DG290" s="241"/>
      <c r="DH290" s="241"/>
      <c r="DI290" s="241"/>
      <c r="DJ290" s="241"/>
      <c r="DK290" s="241"/>
      <c r="DL290" s="241"/>
      <c r="DM290" s="241"/>
      <c r="DN290" s="241"/>
      <c r="DO290" s="241"/>
      <c r="DP290" s="241"/>
      <c r="DQ290" s="241"/>
      <c r="DR290" s="241"/>
      <c r="DS290" s="241"/>
      <c r="DT290" s="241"/>
      <c r="DU290" s="241"/>
      <c r="DV290" s="241"/>
      <c r="DW290" s="241"/>
      <c r="DX290" s="241"/>
      <c r="DY290" s="241"/>
      <c r="DZ290" s="241"/>
      <c r="EA290" s="241"/>
      <c r="EB290" s="241"/>
      <c r="EC290" s="241"/>
      <c r="ED290" s="241"/>
      <c r="EE290" s="241"/>
      <c r="EF290" s="241"/>
      <c r="EG290" s="241"/>
      <c r="EH290" s="241"/>
      <c r="EI290" s="241"/>
      <c r="EJ290" s="241"/>
      <c r="EK290" s="241"/>
      <c r="EL290" s="241"/>
      <c r="EM290" s="241"/>
      <c r="EN290" s="241"/>
      <c r="EO290" s="241"/>
      <c r="EP290" s="241"/>
      <c r="EQ290" s="241"/>
      <c r="ER290" s="241"/>
      <c r="ES290" s="241"/>
      <c r="ET290" s="241"/>
      <c r="EU290" s="241"/>
      <c r="EV290" s="241"/>
      <c r="EW290" s="241"/>
      <c r="EX290" s="241"/>
      <c r="EY290" s="241"/>
      <c r="EZ290" s="241"/>
      <c r="FA290" s="241"/>
      <c r="FB290" s="241"/>
      <c r="FC290" s="241"/>
      <c r="FD290" s="241"/>
      <c r="FE290" s="241"/>
      <c r="FF290" s="241"/>
      <c r="FG290" s="241"/>
      <c r="FH290" s="241"/>
      <c r="FI290" s="241"/>
      <c r="FJ290" s="241"/>
      <c r="FK290" s="241"/>
      <c r="FL290" s="241"/>
      <c r="FM290" s="241"/>
      <c r="FN290" s="241"/>
      <c r="FO290" s="241"/>
      <c r="FP290" s="241"/>
      <c r="FQ290" s="241"/>
      <c r="FR290" s="241"/>
      <c r="FS290" s="241"/>
      <c r="FT290" s="241"/>
      <c r="FU290" s="241"/>
      <c r="FV290" s="241"/>
      <c r="FW290" s="241"/>
      <c r="FX290" s="241"/>
      <c r="FY290" s="241"/>
      <c r="FZ290" s="241"/>
      <c r="GA290" s="241"/>
      <c r="GB290" s="241"/>
      <c r="GC290" s="241"/>
      <c r="GD290" s="241"/>
      <c r="GE290" s="241"/>
      <c r="GF290" s="241"/>
      <c r="GG290" s="241"/>
      <c r="GH290" s="241"/>
      <c r="GI290" s="241"/>
      <c r="GJ290" s="241"/>
      <c r="GK290" s="241"/>
      <c r="GL290" s="241"/>
      <c r="GM290" s="241"/>
      <c r="GN290" s="241"/>
      <c r="GO290" s="241"/>
      <c r="GP290" s="241"/>
      <c r="GQ290" s="241"/>
      <c r="GR290" s="241"/>
      <c r="GS290" s="241"/>
      <c r="GT290" s="241"/>
      <c r="GU290" s="241"/>
      <c r="GV290" s="241"/>
      <c r="GW290" s="241"/>
      <c r="GX290" s="241"/>
      <c r="GY290" s="241"/>
      <c r="GZ290" s="241"/>
      <c r="HA290" s="241"/>
      <c r="HB290" s="241"/>
      <c r="HC290" s="241"/>
      <c r="HD290" s="241"/>
      <c r="HE290" s="241"/>
      <c r="HF290" s="241"/>
      <c r="HG290" s="241"/>
      <c r="HH290" s="241"/>
      <c r="HI290" s="241"/>
      <c r="HJ290" s="241"/>
      <c r="HK290" s="241"/>
      <c r="HL290" s="241"/>
      <c r="HM290" s="241"/>
    </row>
    <row r="291" spans="1:221" ht="12.75">
      <c r="A291" s="241"/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241"/>
      <c r="AI291" s="241"/>
      <c r="AJ291" s="241"/>
      <c r="AK291" s="241"/>
      <c r="AL291" s="241"/>
      <c r="AM291" s="241"/>
      <c r="AN291" s="241"/>
      <c r="AO291" s="241"/>
      <c r="AP291" s="241"/>
      <c r="AQ291" s="241"/>
      <c r="AR291" s="241"/>
      <c r="AS291" s="241"/>
      <c r="AT291" s="241"/>
      <c r="AU291" s="241"/>
      <c r="AV291" s="241"/>
      <c r="AW291" s="241"/>
      <c r="AX291" s="241"/>
      <c r="AY291" s="241"/>
      <c r="AZ291" s="241"/>
      <c r="BA291" s="241"/>
      <c r="BB291" s="241"/>
      <c r="BC291" s="241"/>
      <c r="BD291" s="241"/>
      <c r="BE291" s="241"/>
      <c r="BF291" s="241"/>
      <c r="BG291" s="241"/>
      <c r="BH291" s="241"/>
      <c r="BI291" s="241"/>
      <c r="BJ291" s="241"/>
      <c r="BK291" s="241"/>
      <c r="BL291" s="241"/>
      <c r="BM291" s="241"/>
      <c r="BN291" s="241"/>
      <c r="BO291" s="241"/>
      <c r="BP291" s="241"/>
      <c r="BQ291" s="241"/>
      <c r="BR291" s="241"/>
      <c r="BS291" s="241"/>
      <c r="BT291" s="241"/>
      <c r="BU291" s="241"/>
      <c r="BV291" s="241"/>
      <c r="BW291" s="241"/>
      <c r="BX291" s="241"/>
      <c r="BY291" s="241"/>
      <c r="BZ291" s="241"/>
      <c r="CA291" s="241"/>
      <c r="CB291" s="241"/>
      <c r="CC291" s="241"/>
      <c r="CD291" s="241"/>
      <c r="CE291" s="241"/>
      <c r="CF291" s="241"/>
      <c r="CG291" s="241"/>
      <c r="CH291" s="241"/>
      <c r="CI291" s="241"/>
      <c r="CJ291" s="241"/>
      <c r="CK291" s="241"/>
      <c r="CL291" s="241"/>
      <c r="CM291" s="241"/>
      <c r="CN291" s="241"/>
      <c r="CO291" s="241"/>
      <c r="CP291" s="241"/>
      <c r="CQ291" s="241"/>
      <c r="CR291" s="241"/>
      <c r="CS291" s="241"/>
      <c r="CT291" s="241"/>
      <c r="CU291" s="241"/>
      <c r="CV291" s="241"/>
      <c r="CW291" s="241"/>
      <c r="CX291" s="241"/>
      <c r="CY291" s="241"/>
      <c r="CZ291" s="241"/>
      <c r="DA291" s="241"/>
      <c r="DB291" s="241"/>
      <c r="DC291" s="241"/>
      <c r="DD291" s="241"/>
      <c r="DE291" s="241"/>
      <c r="DF291" s="241"/>
      <c r="DG291" s="241"/>
      <c r="DH291" s="241"/>
      <c r="DI291" s="241"/>
      <c r="DJ291" s="241"/>
      <c r="DK291" s="241"/>
      <c r="DL291" s="241"/>
      <c r="DM291" s="241"/>
      <c r="DN291" s="241"/>
      <c r="DO291" s="241"/>
      <c r="DP291" s="241"/>
      <c r="DQ291" s="241"/>
      <c r="DR291" s="241"/>
      <c r="DS291" s="241"/>
      <c r="DT291" s="241"/>
      <c r="DU291" s="241"/>
      <c r="DV291" s="241"/>
      <c r="DW291" s="241"/>
      <c r="DX291" s="241"/>
      <c r="DY291" s="241"/>
      <c r="DZ291" s="241"/>
      <c r="EA291" s="241"/>
      <c r="EB291" s="241"/>
      <c r="EC291" s="241"/>
      <c r="ED291" s="241"/>
      <c r="EE291" s="241"/>
      <c r="EF291" s="241"/>
      <c r="EG291" s="241"/>
      <c r="EH291" s="241"/>
      <c r="EI291" s="241"/>
      <c r="EJ291" s="241"/>
      <c r="EK291" s="241"/>
      <c r="EL291" s="241"/>
      <c r="EM291" s="241"/>
      <c r="EN291" s="241"/>
      <c r="EO291" s="241"/>
      <c r="EP291" s="241"/>
      <c r="EQ291" s="241"/>
      <c r="ER291" s="241"/>
      <c r="ES291" s="241"/>
      <c r="ET291" s="241"/>
      <c r="EU291" s="241"/>
      <c r="EV291" s="241"/>
      <c r="EW291" s="241"/>
      <c r="EX291" s="241"/>
      <c r="EY291" s="241"/>
      <c r="EZ291" s="241"/>
      <c r="FA291" s="241"/>
      <c r="FB291" s="241"/>
      <c r="FC291" s="241"/>
      <c r="FD291" s="241"/>
      <c r="FE291" s="241"/>
      <c r="FF291" s="241"/>
      <c r="FG291" s="241"/>
      <c r="FH291" s="241"/>
      <c r="FI291" s="241"/>
      <c r="FJ291" s="241"/>
      <c r="FK291" s="241"/>
      <c r="FL291" s="241"/>
      <c r="FM291" s="241"/>
      <c r="FN291" s="241"/>
      <c r="FO291" s="241"/>
      <c r="FP291" s="241"/>
      <c r="FQ291" s="241"/>
      <c r="FR291" s="241"/>
      <c r="FS291" s="241"/>
      <c r="FT291" s="241"/>
      <c r="FU291" s="241"/>
      <c r="FV291" s="241"/>
      <c r="FW291" s="241"/>
      <c r="FX291" s="241"/>
      <c r="FY291" s="241"/>
      <c r="FZ291" s="241"/>
      <c r="GA291" s="241"/>
      <c r="GB291" s="241"/>
      <c r="GC291" s="241"/>
      <c r="GD291" s="241"/>
      <c r="GE291" s="241"/>
      <c r="GF291" s="241"/>
      <c r="GG291" s="241"/>
      <c r="GH291" s="241"/>
      <c r="GI291" s="241"/>
      <c r="GJ291" s="241"/>
      <c r="GK291" s="241"/>
      <c r="GL291" s="241"/>
      <c r="GM291" s="241"/>
      <c r="GN291" s="241"/>
      <c r="GO291" s="241"/>
      <c r="GP291" s="241"/>
      <c r="GQ291" s="241"/>
      <c r="GR291" s="241"/>
      <c r="GS291" s="241"/>
      <c r="GT291" s="241"/>
      <c r="GU291" s="241"/>
      <c r="GV291" s="241"/>
      <c r="GW291" s="241"/>
      <c r="GX291" s="241"/>
      <c r="GY291" s="241"/>
      <c r="GZ291" s="241"/>
      <c r="HA291" s="241"/>
      <c r="HB291" s="241"/>
      <c r="HC291" s="241"/>
      <c r="HD291" s="241"/>
      <c r="HE291" s="241"/>
      <c r="HF291" s="241"/>
      <c r="HG291" s="241"/>
      <c r="HH291" s="241"/>
      <c r="HI291" s="241"/>
      <c r="HJ291" s="241"/>
      <c r="HK291" s="241"/>
      <c r="HL291" s="241"/>
      <c r="HM291" s="241"/>
    </row>
    <row r="292" spans="1:221" ht="12.75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  <c r="AA292" s="241"/>
      <c r="AB292" s="241"/>
      <c r="AC292" s="241"/>
      <c r="AD292" s="241"/>
      <c r="AE292" s="241"/>
      <c r="AF292" s="241"/>
      <c r="AG292" s="241"/>
      <c r="AH292" s="241"/>
      <c r="AI292" s="241"/>
      <c r="AJ292" s="241"/>
      <c r="AK292" s="241"/>
      <c r="AL292" s="241"/>
      <c r="AM292" s="241"/>
      <c r="AN292" s="241"/>
      <c r="AO292" s="241"/>
      <c r="AP292" s="241"/>
      <c r="AQ292" s="241"/>
      <c r="AR292" s="241"/>
      <c r="AS292" s="241"/>
      <c r="AT292" s="241"/>
      <c r="AU292" s="241"/>
      <c r="AV292" s="241"/>
      <c r="AW292" s="241"/>
      <c r="AX292" s="241"/>
      <c r="AY292" s="241"/>
      <c r="AZ292" s="241"/>
      <c r="BA292" s="241"/>
      <c r="BB292" s="241"/>
      <c r="BC292" s="241"/>
      <c r="BD292" s="241"/>
      <c r="BE292" s="241"/>
      <c r="BF292" s="241"/>
      <c r="BG292" s="241"/>
      <c r="BH292" s="241"/>
      <c r="BI292" s="241"/>
      <c r="BJ292" s="241"/>
      <c r="BK292" s="241"/>
      <c r="BL292" s="241"/>
      <c r="BM292" s="241"/>
      <c r="BN292" s="241"/>
      <c r="BO292" s="241"/>
      <c r="BP292" s="241"/>
      <c r="BQ292" s="241"/>
      <c r="BR292" s="241"/>
      <c r="BS292" s="241"/>
      <c r="BT292" s="241"/>
      <c r="BU292" s="241"/>
      <c r="BV292" s="241"/>
      <c r="BW292" s="241"/>
      <c r="BX292" s="241"/>
      <c r="BY292" s="241"/>
      <c r="BZ292" s="241"/>
      <c r="CA292" s="241"/>
      <c r="CB292" s="241"/>
      <c r="CC292" s="241"/>
      <c r="CD292" s="241"/>
      <c r="CE292" s="241"/>
      <c r="CF292" s="241"/>
      <c r="CG292" s="241"/>
      <c r="CH292" s="241"/>
      <c r="CI292" s="241"/>
      <c r="CJ292" s="241"/>
      <c r="CK292" s="241"/>
      <c r="CL292" s="241"/>
      <c r="CM292" s="241"/>
      <c r="CN292" s="241"/>
      <c r="CO292" s="241"/>
      <c r="CP292" s="241"/>
      <c r="CQ292" s="241"/>
      <c r="CR292" s="241"/>
      <c r="CS292" s="241"/>
      <c r="CT292" s="241"/>
      <c r="CU292" s="241"/>
      <c r="CV292" s="241"/>
      <c r="CW292" s="241"/>
      <c r="CX292" s="241"/>
      <c r="CY292" s="241"/>
      <c r="CZ292" s="241"/>
      <c r="DA292" s="241"/>
      <c r="DB292" s="241"/>
      <c r="DC292" s="241"/>
      <c r="DD292" s="241"/>
      <c r="DE292" s="241"/>
      <c r="DF292" s="241"/>
      <c r="DG292" s="241"/>
      <c r="DH292" s="241"/>
      <c r="DI292" s="241"/>
      <c r="DJ292" s="241"/>
      <c r="DK292" s="241"/>
      <c r="DL292" s="241"/>
      <c r="DM292" s="241"/>
      <c r="DN292" s="241"/>
      <c r="DO292" s="241"/>
      <c r="DP292" s="241"/>
      <c r="DQ292" s="241"/>
      <c r="DR292" s="241"/>
      <c r="DS292" s="241"/>
      <c r="DT292" s="241"/>
      <c r="DU292" s="241"/>
      <c r="DV292" s="241"/>
      <c r="DW292" s="241"/>
      <c r="DX292" s="241"/>
      <c r="DY292" s="241"/>
      <c r="DZ292" s="241"/>
      <c r="EA292" s="241"/>
      <c r="EB292" s="241"/>
      <c r="EC292" s="241"/>
      <c r="ED292" s="241"/>
      <c r="EE292" s="241"/>
      <c r="EF292" s="241"/>
      <c r="EG292" s="241"/>
      <c r="EH292" s="241"/>
      <c r="EI292" s="241"/>
      <c r="EJ292" s="241"/>
      <c r="EK292" s="241"/>
      <c r="EL292" s="241"/>
      <c r="EM292" s="241"/>
      <c r="EN292" s="241"/>
      <c r="EO292" s="241"/>
      <c r="EP292" s="241"/>
      <c r="EQ292" s="241"/>
      <c r="ER292" s="241"/>
      <c r="ES292" s="241"/>
      <c r="ET292" s="241"/>
      <c r="EU292" s="241"/>
      <c r="EV292" s="241"/>
      <c r="EW292" s="241"/>
      <c r="EX292" s="241"/>
      <c r="EY292" s="241"/>
      <c r="EZ292" s="241"/>
      <c r="FA292" s="241"/>
      <c r="FB292" s="241"/>
      <c r="FC292" s="241"/>
      <c r="FD292" s="241"/>
      <c r="FE292" s="241"/>
      <c r="FF292" s="241"/>
      <c r="FG292" s="241"/>
      <c r="FH292" s="241"/>
      <c r="FI292" s="241"/>
      <c r="FJ292" s="241"/>
      <c r="FK292" s="241"/>
      <c r="FL292" s="241"/>
      <c r="FM292" s="241"/>
      <c r="FN292" s="241"/>
      <c r="FO292" s="241"/>
      <c r="FP292" s="241"/>
      <c r="FQ292" s="241"/>
      <c r="FR292" s="241"/>
      <c r="FS292" s="241"/>
      <c r="FT292" s="241"/>
      <c r="FU292" s="241"/>
      <c r="FV292" s="241"/>
      <c r="FW292" s="241"/>
      <c r="FX292" s="241"/>
      <c r="FY292" s="241"/>
      <c r="FZ292" s="241"/>
      <c r="GA292" s="241"/>
      <c r="GB292" s="241"/>
      <c r="GC292" s="241"/>
      <c r="GD292" s="241"/>
      <c r="GE292" s="241"/>
      <c r="GF292" s="241"/>
      <c r="GG292" s="241"/>
      <c r="GH292" s="241"/>
      <c r="GI292" s="241"/>
      <c r="GJ292" s="241"/>
      <c r="GK292" s="241"/>
      <c r="GL292" s="241"/>
      <c r="GM292" s="241"/>
      <c r="GN292" s="241"/>
      <c r="GO292" s="241"/>
      <c r="GP292" s="241"/>
      <c r="GQ292" s="241"/>
      <c r="GR292" s="241"/>
      <c r="GS292" s="241"/>
      <c r="GT292" s="241"/>
      <c r="GU292" s="241"/>
      <c r="GV292" s="241"/>
      <c r="GW292" s="241"/>
      <c r="GX292" s="241"/>
      <c r="GY292" s="241"/>
      <c r="GZ292" s="241"/>
      <c r="HA292" s="241"/>
      <c r="HB292" s="241"/>
      <c r="HC292" s="241"/>
      <c r="HD292" s="241"/>
      <c r="HE292" s="241"/>
      <c r="HF292" s="241"/>
      <c r="HG292" s="241"/>
      <c r="HH292" s="241"/>
      <c r="HI292" s="241"/>
      <c r="HJ292" s="241"/>
      <c r="HK292" s="241"/>
      <c r="HL292" s="241"/>
      <c r="HM292" s="241"/>
    </row>
    <row r="293" spans="1:221" ht="12.75">
      <c r="A293" s="241"/>
      <c r="B293" s="241"/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  <c r="AA293" s="241"/>
      <c r="AB293" s="241"/>
      <c r="AC293" s="241"/>
      <c r="AD293" s="241"/>
      <c r="AE293" s="241"/>
      <c r="AF293" s="241"/>
      <c r="AG293" s="241"/>
      <c r="AH293" s="241"/>
      <c r="AI293" s="241"/>
      <c r="AJ293" s="241"/>
      <c r="AK293" s="241"/>
      <c r="AL293" s="241"/>
      <c r="AM293" s="241"/>
      <c r="AN293" s="241"/>
      <c r="AO293" s="241"/>
      <c r="AP293" s="241"/>
      <c r="AQ293" s="241"/>
      <c r="AR293" s="241"/>
      <c r="AS293" s="241"/>
      <c r="AT293" s="241"/>
      <c r="AU293" s="241"/>
      <c r="AV293" s="241"/>
      <c r="AW293" s="241"/>
      <c r="AX293" s="241"/>
      <c r="AY293" s="241"/>
      <c r="AZ293" s="241"/>
      <c r="BA293" s="241"/>
      <c r="BB293" s="241"/>
      <c r="BC293" s="241"/>
      <c r="BD293" s="241"/>
      <c r="BE293" s="241"/>
      <c r="BF293" s="241"/>
      <c r="BG293" s="241"/>
      <c r="BH293" s="241"/>
      <c r="BI293" s="241"/>
      <c r="BJ293" s="241"/>
      <c r="BK293" s="241"/>
      <c r="BL293" s="241"/>
      <c r="BM293" s="241"/>
      <c r="BN293" s="241"/>
      <c r="BO293" s="241"/>
      <c r="BP293" s="241"/>
      <c r="BQ293" s="241"/>
      <c r="BR293" s="241"/>
      <c r="BS293" s="241"/>
      <c r="BT293" s="241"/>
      <c r="BU293" s="241"/>
      <c r="BV293" s="241"/>
      <c r="BW293" s="241"/>
      <c r="BX293" s="241"/>
      <c r="BY293" s="241"/>
      <c r="BZ293" s="241"/>
      <c r="CA293" s="241"/>
      <c r="CB293" s="241"/>
      <c r="CC293" s="241"/>
      <c r="CD293" s="241"/>
      <c r="CE293" s="241"/>
      <c r="CF293" s="241"/>
      <c r="CG293" s="241"/>
      <c r="CH293" s="241"/>
      <c r="CI293" s="241"/>
      <c r="CJ293" s="241"/>
      <c r="CK293" s="241"/>
      <c r="CL293" s="241"/>
      <c r="CM293" s="241"/>
      <c r="CN293" s="241"/>
      <c r="CO293" s="241"/>
      <c r="CP293" s="241"/>
      <c r="CQ293" s="241"/>
      <c r="CR293" s="241"/>
      <c r="CS293" s="241"/>
      <c r="CT293" s="241"/>
      <c r="CU293" s="241"/>
      <c r="CV293" s="241"/>
      <c r="CW293" s="241"/>
      <c r="CX293" s="241"/>
      <c r="CY293" s="241"/>
      <c r="CZ293" s="241"/>
      <c r="DA293" s="241"/>
      <c r="DB293" s="241"/>
      <c r="DC293" s="241"/>
      <c r="DD293" s="241"/>
      <c r="DE293" s="241"/>
      <c r="DF293" s="241"/>
      <c r="DG293" s="241"/>
      <c r="DH293" s="241"/>
      <c r="DI293" s="241"/>
      <c r="DJ293" s="241"/>
      <c r="DK293" s="241"/>
      <c r="DL293" s="241"/>
      <c r="DM293" s="241"/>
      <c r="DN293" s="241"/>
      <c r="DO293" s="241"/>
      <c r="DP293" s="241"/>
      <c r="DQ293" s="241"/>
      <c r="DR293" s="241"/>
      <c r="DS293" s="241"/>
      <c r="DT293" s="241"/>
      <c r="DU293" s="241"/>
      <c r="DV293" s="241"/>
      <c r="DW293" s="241"/>
      <c r="DX293" s="241"/>
      <c r="DY293" s="241"/>
      <c r="DZ293" s="241"/>
      <c r="EA293" s="241"/>
      <c r="EB293" s="241"/>
      <c r="EC293" s="241"/>
      <c r="ED293" s="241"/>
      <c r="EE293" s="241"/>
      <c r="EF293" s="241"/>
      <c r="EG293" s="241"/>
      <c r="EH293" s="241"/>
      <c r="EI293" s="241"/>
      <c r="EJ293" s="241"/>
      <c r="EK293" s="241"/>
      <c r="EL293" s="241"/>
      <c r="EM293" s="241"/>
      <c r="EN293" s="241"/>
      <c r="EO293" s="241"/>
      <c r="EP293" s="241"/>
      <c r="EQ293" s="241"/>
      <c r="ER293" s="241"/>
      <c r="ES293" s="241"/>
      <c r="ET293" s="241"/>
      <c r="EU293" s="241"/>
      <c r="EV293" s="241"/>
      <c r="EW293" s="241"/>
      <c r="EX293" s="241"/>
      <c r="EY293" s="241"/>
      <c r="EZ293" s="241"/>
      <c r="FA293" s="241"/>
      <c r="FB293" s="241"/>
      <c r="FC293" s="241"/>
      <c r="FD293" s="241"/>
      <c r="FE293" s="241"/>
      <c r="FF293" s="241"/>
      <c r="FG293" s="241"/>
      <c r="FH293" s="241"/>
      <c r="FI293" s="241"/>
      <c r="FJ293" s="241"/>
      <c r="FK293" s="241"/>
      <c r="FL293" s="241"/>
      <c r="FM293" s="241"/>
      <c r="FN293" s="241"/>
      <c r="FO293" s="241"/>
      <c r="FP293" s="241"/>
      <c r="FQ293" s="241"/>
      <c r="FR293" s="241"/>
      <c r="FS293" s="241"/>
      <c r="FT293" s="241"/>
      <c r="FU293" s="241"/>
      <c r="FV293" s="241"/>
      <c r="FW293" s="241"/>
      <c r="FX293" s="241"/>
      <c r="FY293" s="241"/>
      <c r="FZ293" s="241"/>
      <c r="GA293" s="241"/>
      <c r="GB293" s="241"/>
      <c r="GC293" s="241"/>
      <c r="GD293" s="241"/>
      <c r="GE293" s="241"/>
      <c r="GF293" s="241"/>
      <c r="GG293" s="241"/>
      <c r="GH293" s="241"/>
      <c r="GI293" s="241"/>
      <c r="GJ293" s="241"/>
      <c r="GK293" s="241"/>
      <c r="GL293" s="241"/>
      <c r="GM293" s="241"/>
      <c r="GN293" s="241"/>
      <c r="GO293" s="241"/>
      <c r="GP293" s="241"/>
      <c r="GQ293" s="241"/>
      <c r="GR293" s="241"/>
      <c r="GS293" s="241"/>
      <c r="GT293" s="241"/>
      <c r="GU293" s="241"/>
      <c r="GV293" s="241"/>
      <c r="GW293" s="241"/>
      <c r="GX293" s="241"/>
      <c r="GY293" s="241"/>
      <c r="GZ293" s="241"/>
      <c r="HA293" s="241"/>
      <c r="HB293" s="241"/>
      <c r="HC293" s="241"/>
      <c r="HD293" s="241"/>
      <c r="HE293" s="241"/>
      <c r="HF293" s="241"/>
      <c r="HG293" s="241"/>
      <c r="HH293" s="241"/>
      <c r="HI293" s="241"/>
      <c r="HJ293" s="241"/>
      <c r="HK293" s="241"/>
      <c r="HL293" s="241"/>
      <c r="HM293" s="241"/>
    </row>
    <row r="294" spans="1:221" ht="12.75">
      <c r="A294" s="241"/>
      <c r="B294" s="241"/>
      <c r="C294" s="241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241"/>
      <c r="U294" s="241"/>
      <c r="V294" s="241"/>
      <c r="W294" s="241"/>
      <c r="X294" s="241"/>
      <c r="Y294" s="241"/>
      <c r="Z294" s="241"/>
      <c r="AA294" s="241"/>
      <c r="AB294" s="241"/>
      <c r="AC294" s="241"/>
      <c r="AD294" s="241"/>
      <c r="AE294" s="241"/>
      <c r="AF294" s="241"/>
      <c r="AG294" s="241"/>
      <c r="AH294" s="241"/>
      <c r="AI294" s="241"/>
      <c r="AJ294" s="241"/>
      <c r="AK294" s="241"/>
      <c r="AL294" s="241"/>
      <c r="AM294" s="241"/>
      <c r="AN294" s="241"/>
      <c r="AO294" s="241"/>
      <c r="AP294" s="241"/>
      <c r="AQ294" s="241"/>
      <c r="AR294" s="241"/>
      <c r="AS294" s="241"/>
      <c r="AT294" s="241"/>
      <c r="AU294" s="241"/>
      <c r="AV294" s="241"/>
      <c r="AW294" s="241"/>
      <c r="AX294" s="241"/>
      <c r="AY294" s="241"/>
      <c r="AZ294" s="241"/>
      <c r="BA294" s="241"/>
      <c r="BB294" s="241"/>
      <c r="BC294" s="241"/>
      <c r="BD294" s="241"/>
      <c r="BE294" s="241"/>
      <c r="BF294" s="241"/>
      <c r="BG294" s="241"/>
      <c r="BH294" s="241"/>
      <c r="BI294" s="241"/>
      <c r="BJ294" s="241"/>
      <c r="BK294" s="241"/>
      <c r="BL294" s="241"/>
      <c r="BM294" s="241"/>
      <c r="BN294" s="241"/>
      <c r="BO294" s="241"/>
      <c r="BP294" s="241"/>
      <c r="BQ294" s="241"/>
      <c r="BR294" s="241"/>
      <c r="BS294" s="241"/>
      <c r="BT294" s="241"/>
      <c r="BU294" s="241"/>
      <c r="BV294" s="241"/>
      <c r="BW294" s="241"/>
      <c r="BX294" s="241"/>
      <c r="BY294" s="241"/>
      <c r="BZ294" s="241"/>
      <c r="CA294" s="241"/>
      <c r="CB294" s="241"/>
      <c r="CC294" s="241"/>
      <c r="CD294" s="241"/>
      <c r="CE294" s="241"/>
      <c r="CF294" s="241"/>
      <c r="CG294" s="241"/>
      <c r="CH294" s="241"/>
      <c r="CI294" s="241"/>
      <c r="CJ294" s="241"/>
      <c r="CK294" s="241"/>
      <c r="CL294" s="241"/>
      <c r="CM294" s="241"/>
      <c r="CN294" s="241"/>
      <c r="CO294" s="241"/>
      <c r="CP294" s="241"/>
      <c r="CQ294" s="241"/>
      <c r="CR294" s="241"/>
      <c r="CS294" s="241"/>
      <c r="CT294" s="241"/>
      <c r="CU294" s="241"/>
      <c r="CV294" s="241"/>
      <c r="CW294" s="241"/>
      <c r="CX294" s="241"/>
      <c r="CY294" s="241"/>
      <c r="CZ294" s="241"/>
      <c r="DA294" s="241"/>
      <c r="DB294" s="241"/>
      <c r="DC294" s="241"/>
      <c r="DD294" s="241"/>
      <c r="DE294" s="241"/>
      <c r="DF294" s="241"/>
      <c r="DG294" s="241"/>
      <c r="DH294" s="241"/>
      <c r="DI294" s="241"/>
      <c r="DJ294" s="241"/>
      <c r="DK294" s="241"/>
      <c r="DL294" s="241"/>
      <c r="DM294" s="241"/>
      <c r="DN294" s="241"/>
      <c r="DO294" s="241"/>
      <c r="DP294" s="241"/>
      <c r="DQ294" s="241"/>
      <c r="DR294" s="241"/>
      <c r="DS294" s="241"/>
      <c r="DT294" s="241"/>
      <c r="DU294" s="241"/>
      <c r="DV294" s="241"/>
      <c r="DW294" s="241"/>
      <c r="DX294" s="241"/>
      <c r="DY294" s="241"/>
      <c r="DZ294" s="241"/>
      <c r="EA294" s="241"/>
      <c r="EB294" s="241"/>
      <c r="EC294" s="241"/>
      <c r="ED294" s="241"/>
      <c r="EE294" s="241"/>
      <c r="EF294" s="241"/>
      <c r="EG294" s="241"/>
      <c r="EH294" s="241"/>
      <c r="EI294" s="241"/>
      <c r="EJ294" s="241"/>
      <c r="EK294" s="241"/>
      <c r="EL294" s="241"/>
      <c r="EM294" s="241"/>
      <c r="EN294" s="241"/>
      <c r="EO294" s="241"/>
      <c r="EP294" s="241"/>
      <c r="EQ294" s="241"/>
      <c r="ER294" s="241"/>
      <c r="ES294" s="241"/>
      <c r="ET294" s="241"/>
      <c r="EU294" s="241"/>
      <c r="EV294" s="241"/>
      <c r="EW294" s="241"/>
      <c r="EX294" s="241"/>
      <c r="EY294" s="241"/>
      <c r="EZ294" s="241"/>
      <c r="FA294" s="241"/>
      <c r="FB294" s="241"/>
      <c r="FC294" s="241"/>
      <c r="FD294" s="241"/>
      <c r="FE294" s="241"/>
      <c r="FF294" s="241"/>
      <c r="FG294" s="241"/>
      <c r="FH294" s="241"/>
      <c r="FI294" s="241"/>
      <c r="FJ294" s="241"/>
      <c r="FK294" s="241"/>
      <c r="FL294" s="241"/>
      <c r="FM294" s="241"/>
      <c r="FN294" s="241"/>
      <c r="FO294" s="241"/>
      <c r="FP294" s="241"/>
      <c r="FQ294" s="241"/>
      <c r="FR294" s="241"/>
      <c r="FS294" s="241"/>
      <c r="FT294" s="241"/>
      <c r="FU294" s="241"/>
      <c r="FV294" s="241"/>
      <c r="FW294" s="241"/>
      <c r="FX294" s="241"/>
      <c r="FY294" s="241"/>
      <c r="FZ294" s="241"/>
      <c r="GA294" s="241"/>
      <c r="GB294" s="241"/>
      <c r="GC294" s="241"/>
      <c r="GD294" s="241"/>
      <c r="GE294" s="241"/>
      <c r="GF294" s="241"/>
      <c r="GG294" s="241"/>
      <c r="GH294" s="241"/>
      <c r="GI294" s="241"/>
      <c r="GJ294" s="241"/>
      <c r="GK294" s="241"/>
      <c r="GL294" s="241"/>
      <c r="GM294" s="241"/>
      <c r="GN294" s="241"/>
      <c r="GO294" s="241"/>
      <c r="GP294" s="241"/>
      <c r="GQ294" s="241"/>
      <c r="GR294" s="241"/>
      <c r="GS294" s="241"/>
      <c r="GT294" s="241"/>
      <c r="GU294" s="241"/>
      <c r="GV294" s="241"/>
      <c r="GW294" s="241"/>
      <c r="GX294" s="241"/>
      <c r="GY294" s="241"/>
      <c r="GZ294" s="241"/>
      <c r="HA294" s="241"/>
      <c r="HB294" s="241"/>
      <c r="HC294" s="241"/>
      <c r="HD294" s="241"/>
      <c r="HE294" s="241"/>
      <c r="HF294" s="241"/>
      <c r="HG294" s="241"/>
      <c r="HH294" s="241"/>
      <c r="HI294" s="241"/>
      <c r="HJ294" s="241"/>
      <c r="HK294" s="241"/>
      <c r="HL294" s="241"/>
      <c r="HM294" s="241"/>
    </row>
    <row r="295" spans="1:221" ht="12.75">
      <c r="A295" s="241"/>
      <c r="B295" s="241"/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  <c r="AA295" s="241"/>
      <c r="AB295" s="241"/>
      <c r="AC295" s="241"/>
      <c r="AD295" s="241"/>
      <c r="AE295" s="241"/>
      <c r="AF295" s="241"/>
      <c r="AG295" s="241"/>
      <c r="AH295" s="241"/>
      <c r="AI295" s="241"/>
      <c r="AJ295" s="241"/>
      <c r="AK295" s="241"/>
      <c r="AL295" s="241"/>
      <c r="AM295" s="241"/>
      <c r="AN295" s="241"/>
      <c r="AO295" s="241"/>
      <c r="AP295" s="241"/>
      <c r="AQ295" s="241"/>
      <c r="AR295" s="241"/>
      <c r="AS295" s="241"/>
      <c r="AT295" s="241"/>
      <c r="AU295" s="241"/>
      <c r="AV295" s="241"/>
      <c r="AW295" s="241"/>
      <c r="AX295" s="241"/>
      <c r="AY295" s="241"/>
      <c r="AZ295" s="241"/>
      <c r="BA295" s="241"/>
      <c r="BB295" s="241"/>
      <c r="BC295" s="241"/>
      <c r="BD295" s="241"/>
      <c r="BE295" s="241"/>
      <c r="BF295" s="241"/>
      <c r="BG295" s="241"/>
      <c r="BH295" s="241"/>
      <c r="BI295" s="241"/>
      <c r="BJ295" s="241"/>
      <c r="BK295" s="241"/>
      <c r="BL295" s="241"/>
      <c r="BM295" s="241"/>
      <c r="BN295" s="241"/>
      <c r="BO295" s="241"/>
      <c r="BP295" s="241"/>
      <c r="BQ295" s="241"/>
      <c r="BR295" s="241"/>
      <c r="BS295" s="241"/>
      <c r="BT295" s="241"/>
      <c r="BU295" s="241"/>
      <c r="BV295" s="241"/>
      <c r="BW295" s="241"/>
      <c r="BX295" s="241"/>
      <c r="BY295" s="241"/>
      <c r="BZ295" s="241"/>
      <c r="CA295" s="241"/>
      <c r="CB295" s="241"/>
      <c r="CC295" s="241"/>
      <c r="CD295" s="241"/>
      <c r="CE295" s="241"/>
      <c r="CF295" s="241"/>
      <c r="CG295" s="241"/>
      <c r="CH295" s="241"/>
      <c r="CI295" s="241"/>
      <c r="CJ295" s="241"/>
      <c r="CK295" s="241"/>
      <c r="CL295" s="241"/>
      <c r="CM295" s="241"/>
      <c r="CN295" s="241"/>
      <c r="CO295" s="241"/>
      <c r="CP295" s="241"/>
      <c r="CQ295" s="241"/>
      <c r="CR295" s="241"/>
      <c r="CS295" s="241"/>
      <c r="CT295" s="241"/>
      <c r="CU295" s="241"/>
      <c r="CV295" s="241"/>
      <c r="CW295" s="241"/>
      <c r="CX295" s="241"/>
      <c r="CY295" s="241"/>
      <c r="CZ295" s="241"/>
      <c r="DA295" s="241"/>
      <c r="DB295" s="241"/>
      <c r="DC295" s="241"/>
      <c r="DD295" s="241"/>
      <c r="DE295" s="241"/>
      <c r="DF295" s="241"/>
      <c r="DG295" s="241"/>
      <c r="DH295" s="241"/>
      <c r="DI295" s="241"/>
      <c r="DJ295" s="241"/>
      <c r="DK295" s="241"/>
      <c r="DL295" s="241"/>
      <c r="DM295" s="241"/>
      <c r="DN295" s="241"/>
      <c r="DO295" s="241"/>
      <c r="DP295" s="241"/>
      <c r="DQ295" s="241"/>
      <c r="DR295" s="241"/>
      <c r="DS295" s="241"/>
      <c r="DT295" s="241"/>
      <c r="DU295" s="241"/>
      <c r="DV295" s="241"/>
      <c r="DW295" s="241"/>
      <c r="DX295" s="241"/>
      <c r="DY295" s="241"/>
      <c r="DZ295" s="241"/>
      <c r="EA295" s="241"/>
      <c r="EB295" s="241"/>
      <c r="EC295" s="241"/>
      <c r="ED295" s="241"/>
      <c r="EE295" s="241"/>
      <c r="EF295" s="241"/>
      <c r="EG295" s="241"/>
      <c r="EH295" s="241"/>
      <c r="EI295" s="241"/>
      <c r="EJ295" s="241"/>
      <c r="EK295" s="241"/>
      <c r="EL295" s="241"/>
      <c r="EM295" s="241"/>
      <c r="EN295" s="241"/>
      <c r="EO295" s="241"/>
      <c r="EP295" s="241"/>
      <c r="EQ295" s="241"/>
      <c r="ER295" s="241"/>
      <c r="ES295" s="241"/>
      <c r="ET295" s="241"/>
      <c r="EU295" s="241"/>
      <c r="EV295" s="241"/>
      <c r="EW295" s="241"/>
      <c r="EX295" s="241"/>
      <c r="EY295" s="241"/>
      <c r="EZ295" s="241"/>
      <c r="FA295" s="241"/>
      <c r="FB295" s="241"/>
      <c r="FC295" s="241"/>
      <c r="FD295" s="241"/>
      <c r="FE295" s="241"/>
      <c r="FF295" s="241"/>
      <c r="FG295" s="241"/>
      <c r="FH295" s="241"/>
      <c r="FI295" s="241"/>
      <c r="FJ295" s="241"/>
      <c r="FK295" s="241"/>
      <c r="FL295" s="241"/>
      <c r="FM295" s="241"/>
      <c r="FN295" s="241"/>
      <c r="FO295" s="241"/>
      <c r="FP295" s="241"/>
      <c r="FQ295" s="241"/>
      <c r="FR295" s="241"/>
      <c r="FS295" s="241"/>
      <c r="FT295" s="241"/>
      <c r="FU295" s="241"/>
      <c r="FV295" s="241"/>
      <c r="FW295" s="241"/>
      <c r="FX295" s="241"/>
      <c r="FY295" s="241"/>
      <c r="FZ295" s="241"/>
      <c r="GA295" s="241"/>
      <c r="GB295" s="241"/>
      <c r="GC295" s="241"/>
      <c r="GD295" s="241"/>
      <c r="GE295" s="241"/>
      <c r="GF295" s="241"/>
      <c r="GG295" s="241"/>
      <c r="GH295" s="241"/>
      <c r="GI295" s="241"/>
      <c r="GJ295" s="241"/>
      <c r="GK295" s="241"/>
      <c r="GL295" s="241"/>
      <c r="GM295" s="241"/>
      <c r="GN295" s="241"/>
      <c r="GO295" s="241"/>
      <c r="GP295" s="241"/>
      <c r="GQ295" s="241"/>
      <c r="GR295" s="241"/>
      <c r="GS295" s="241"/>
      <c r="GT295" s="241"/>
      <c r="GU295" s="241"/>
      <c r="GV295" s="241"/>
      <c r="GW295" s="241"/>
      <c r="GX295" s="241"/>
      <c r="GY295" s="241"/>
      <c r="GZ295" s="241"/>
      <c r="HA295" s="241"/>
      <c r="HB295" s="241"/>
      <c r="HC295" s="241"/>
      <c r="HD295" s="241"/>
      <c r="HE295" s="241"/>
      <c r="HF295" s="241"/>
      <c r="HG295" s="241"/>
      <c r="HH295" s="241"/>
      <c r="HI295" s="241"/>
      <c r="HJ295" s="241"/>
      <c r="HK295" s="241"/>
      <c r="HL295" s="241"/>
      <c r="HM295" s="241"/>
    </row>
    <row r="296" spans="1:221" ht="12.75">
      <c r="A296" s="241"/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  <c r="AA296" s="241"/>
      <c r="AB296" s="241"/>
      <c r="AC296" s="241"/>
      <c r="AD296" s="241"/>
      <c r="AE296" s="241"/>
      <c r="AF296" s="241"/>
      <c r="AG296" s="241"/>
      <c r="AH296" s="241"/>
      <c r="AI296" s="241"/>
      <c r="AJ296" s="241"/>
      <c r="AK296" s="241"/>
      <c r="AL296" s="241"/>
      <c r="AM296" s="241"/>
      <c r="AN296" s="241"/>
      <c r="AO296" s="241"/>
      <c r="AP296" s="241"/>
      <c r="AQ296" s="241"/>
      <c r="AR296" s="241"/>
      <c r="AS296" s="241"/>
      <c r="AT296" s="241"/>
      <c r="AU296" s="241"/>
      <c r="AV296" s="241"/>
      <c r="AW296" s="241"/>
      <c r="AX296" s="241"/>
      <c r="AY296" s="241"/>
      <c r="AZ296" s="241"/>
      <c r="BA296" s="241"/>
      <c r="BB296" s="241"/>
      <c r="BC296" s="241"/>
      <c r="BD296" s="241"/>
      <c r="BE296" s="241"/>
      <c r="BF296" s="241"/>
      <c r="BG296" s="241"/>
      <c r="BH296" s="241"/>
      <c r="BI296" s="241"/>
      <c r="BJ296" s="241"/>
      <c r="BK296" s="241"/>
      <c r="BL296" s="241"/>
      <c r="BM296" s="241"/>
      <c r="BN296" s="241"/>
      <c r="BO296" s="241"/>
      <c r="BP296" s="241"/>
      <c r="BQ296" s="241"/>
      <c r="BR296" s="241"/>
      <c r="BS296" s="241"/>
      <c r="BT296" s="241"/>
      <c r="BU296" s="241"/>
      <c r="BV296" s="241"/>
      <c r="BW296" s="241"/>
      <c r="BX296" s="241"/>
      <c r="BY296" s="241"/>
      <c r="BZ296" s="241"/>
      <c r="CA296" s="241"/>
      <c r="CB296" s="241"/>
      <c r="CC296" s="241"/>
      <c r="CD296" s="241"/>
      <c r="CE296" s="241"/>
      <c r="CF296" s="241"/>
      <c r="CG296" s="241"/>
      <c r="CH296" s="241"/>
      <c r="CI296" s="241"/>
      <c r="CJ296" s="241"/>
      <c r="CK296" s="241"/>
      <c r="CL296" s="241"/>
      <c r="CM296" s="241"/>
      <c r="CN296" s="241"/>
      <c r="CO296" s="241"/>
      <c r="CP296" s="241"/>
      <c r="CQ296" s="241"/>
      <c r="CR296" s="241"/>
      <c r="CS296" s="241"/>
      <c r="CT296" s="241"/>
      <c r="CU296" s="241"/>
      <c r="CV296" s="241"/>
      <c r="CW296" s="241"/>
      <c r="CX296" s="241"/>
      <c r="CY296" s="241"/>
      <c r="CZ296" s="241"/>
      <c r="DA296" s="241"/>
      <c r="DB296" s="241"/>
      <c r="DC296" s="241"/>
      <c r="DD296" s="241"/>
      <c r="DE296" s="241"/>
      <c r="DF296" s="241"/>
      <c r="DG296" s="241"/>
      <c r="DH296" s="241"/>
      <c r="DI296" s="241"/>
      <c r="DJ296" s="241"/>
      <c r="DK296" s="241"/>
      <c r="DL296" s="241"/>
      <c r="DM296" s="241"/>
      <c r="DN296" s="241"/>
      <c r="DO296" s="241"/>
      <c r="DP296" s="241"/>
      <c r="DQ296" s="241"/>
      <c r="DR296" s="241"/>
      <c r="DS296" s="241"/>
      <c r="DT296" s="241"/>
      <c r="DU296" s="241"/>
      <c r="DV296" s="241"/>
      <c r="DW296" s="241"/>
      <c r="DX296" s="241"/>
      <c r="DY296" s="241"/>
      <c r="DZ296" s="241"/>
      <c r="EA296" s="241"/>
      <c r="EB296" s="241"/>
      <c r="EC296" s="241"/>
      <c r="ED296" s="241"/>
      <c r="EE296" s="241"/>
      <c r="EF296" s="241"/>
      <c r="EG296" s="241"/>
      <c r="EH296" s="241"/>
      <c r="EI296" s="241"/>
      <c r="EJ296" s="241"/>
      <c r="EK296" s="241"/>
      <c r="EL296" s="241"/>
      <c r="EM296" s="241"/>
      <c r="EN296" s="241"/>
      <c r="EO296" s="241"/>
      <c r="EP296" s="241"/>
      <c r="EQ296" s="241"/>
      <c r="ER296" s="241"/>
      <c r="ES296" s="241"/>
      <c r="ET296" s="241"/>
      <c r="EU296" s="241"/>
      <c r="EV296" s="241"/>
      <c r="EW296" s="241"/>
      <c r="EX296" s="241"/>
      <c r="EY296" s="241"/>
      <c r="EZ296" s="241"/>
      <c r="FA296" s="241"/>
      <c r="FB296" s="241"/>
      <c r="FC296" s="241"/>
      <c r="FD296" s="241"/>
      <c r="FE296" s="241"/>
      <c r="FF296" s="241"/>
      <c r="FG296" s="241"/>
      <c r="FH296" s="241"/>
      <c r="FI296" s="241"/>
      <c r="FJ296" s="241"/>
      <c r="FK296" s="241"/>
      <c r="FL296" s="241"/>
      <c r="FM296" s="241"/>
      <c r="FN296" s="241"/>
      <c r="FO296" s="241"/>
      <c r="FP296" s="241"/>
      <c r="FQ296" s="241"/>
      <c r="FR296" s="241"/>
      <c r="FS296" s="241"/>
      <c r="FT296" s="241"/>
      <c r="FU296" s="241"/>
      <c r="FV296" s="241"/>
      <c r="FW296" s="241"/>
      <c r="FX296" s="241"/>
      <c r="FY296" s="241"/>
      <c r="FZ296" s="241"/>
      <c r="GA296" s="241"/>
      <c r="GB296" s="241"/>
      <c r="GC296" s="241"/>
      <c r="GD296" s="241"/>
      <c r="GE296" s="241"/>
      <c r="GF296" s="241"/>
      <c r="GG296" s="241"/>
      <c r="GH296" s="241"/>
      <c r="GI296" s="241"/>
      <c r="GJ296" s="241"/>
      <c r="GK296" s="241"/>
      <c r="GL296" s="241"/>
      <c r="GM296" s="241"/>
      <c r="GN296" s="241"/>
      <c r="GO296" s="241"/>
      <c r="GP296" s="241"/>
      <c r="GQ296" s="241"/>
      <c r="GR296" s="241"/>
      <c r="GS296" s="241"/>
      <c r="GT296" s="241"/>
      <c r="GU296" s="241"/>
      <c r="GV296" s="241"/>
      <c r="GW296" s="241"/>
      <c r="GX296" s="241"/>
      <c r="GY296" s="241"/>
      <c r="GZ296" s="241"/>
      <c r="HA296" s="241"/>
      <c r="HB296" s="241"/>
      <c r="HC296" s="241"/>
      <c r="HD296" s="241"/>
      <c r="HE296" s="241"/>
      <c r="HF296" s="241"/>
      <c r="HG296" s="241"/>
      <c r="HH296" s="241"/>
      <c r="HI296" s="241"/>
      <c r="HJ296" s="241"/>
      <c r="HK296" s="241"/>
      <c r="HL296" s="241"/>
      <c r="HM296" s="241"/>
    </row>
    <row r="297" spans="1:221" ht="12.75">
      <c r="A297" s="241"/>
      <c r="B297" s="241"/>
      <c r="C297" s="241"/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  <c r="AB297" s="241"/>
      <c r="AC297" s="241"/>
      <c r="AD297" s="241"/>
      <c r="AE297" s="241"/>
      <c r="AF297" s="241"/>
      <c r="AG297" s="241"/>
      <c r="AH297" s="241"/>
      <c r="AI297" s="241"/>
      <c r="AJ297" s="241"/>
      <c r="AK297" s="241"/>
      <c r="AL297" s="241"/>
      <c r="AM297" s="241"/>
      <c r="AN297" s="241"/>
      <c r="AO297" s="241"/>
      <c r="AP297" s="241"/>
      <c r="AQ297" s="241"/>
      <c r="AR297" s="241"/>
      <c r="AS297" s="241"/>
      <c r="AT297" s="241"/>
      <c r="AU297" s="241"/>
      <c r="AV297" s="241"/>
      <c r="AW297" s="241"/>
      <c r="AX297" s="241"/>
      <c r="AY297" s="241"/>
      <c r="AZ297" s="241"/>
      <c r="BA297" s="241"/>
      <c r="BB297" s="241"/>
      <c r="BC297" s="241"/>
      <c r="BD297" s="241"/>
      <c r="BE297" s="241"/>
      <c r="BF297" s="241"/>
      <c r="BG297" s="241"/>
      <c r="BH297" s="241"/>
      <c r="BI297" s="241"/>
      <c r="BJ297" s="241"/>
      <c r="BK297" s="241"/>
      <c r="BL297" s="241"/>
      <c r="BM297" s="241"/>
      <c r="BN297" s="241"/>
      <c r="BO297" s="241"/>
      <c r="BP297" s="241"/>
      <c r="BQ297" s="241"/>
      <c r="BR297" s="241"/>
      <c r="BS297" s="241"/>
      <c r="BT297" s="241"/>
      <c r="BU297" s="241"/>
      <c r="BV297" s="241"/>
      <c r="BW297" s="241"/>
      <c r="BX297" s="241"/>
      <c r="BY297" s="241"/>
      <c r="BZ297" s="241"/>
      <c r="CA297" s="241"/>
      <c r="CB297" s="241"/>
      <c r="CC297" s="241"/>
      <c r="CD297" s="241"/>
      <c r="CE297" s="241"/>
      <c r="CF297" s="241"/>
      <c r="CG297" s="241"/>
      <c r="CH297" s="241"/>
      <c r="CI297" s="241"/>
      <c r="CJ297" s="241"/>
      <c r="CK297" s="241"/>
      <c r="CL297" s="241"/>
      <c r="CM297" s="241"/>
      <c r="CN297" s="241"/>
      <c r="CO297" s="241"/>
      <c r="CP297" s="241"/>
      <c r="CQ297" s="241"/>
      <c r="CR297" s="241"/>
      <c r="CS297" s="241"/>
      <c r="CT297" s="241"/>
      <c r="CU297" s="241"/>
      <c r="CV297" s="241"/>
      <c r="CW297" s="241"/>
      <c r="CX297" s="241"/>
      <c r="CY297" s="241"/>
      <c r="CZ297" s="241"/>
      <c r="DA297" s="241"/>
      <c r="DB297" s="241"/>
      <c r="DC297" s="241"/>
      <c r="DD297" s="241"/>
      <c r="DE297" s="241"/>
      <c r="DF297" s="241"/>
      <c r="DG297" s="241"/>
      <c r="DH297" s="241"/>
      <c r="DI297" s="241"/>
      <c r="DJ297" s="241"/>
      <c r="DK297" s="241"/>
      <c r="DL297" s="241"/>
      <c r="DM297" s="241"/>
      <c r="DN297" s="241"/>
      <c r="DO297" s="241"/>
      <c r="DP297" s="241"/>
      <c r="DQ297" s="241"/>
      <c r="DR297" s="241"/>
      <c r="DS297" s="241"/>
      <c r="DT297" s="241"/>
      <c r="DU297" s="241"/>
      <c r="DV297" s="241"/>
      <c r="DW297" s="241"/>
      <c r="DX297" s="241"/>
      <c r="DY297" s="241"/>
      <c r="DZ297" s="241"/>
      <c r="EA297" s="241"/>
      <c r="EB297" s="241"/>
      <c r="EC297" s="241"/>
      <c r="ED297" s="241"/>
      <c r="EE297" s="241"/>
      <c r="EF297" s="241"/>
      <c r="EG297" s="241"/>
      <c r="EH297" s="241"/>
      <c r="EI297" s="241"/>
      <c r="EJ297" s="241"/>
      <c r="EK297" s="241"/>
      <c r="EL297" s="241"/>
      <c r="EM297" s="241"/>
      <c r="EN297" s="241"/>
      <c r="EO297" s="241"/>
      <c r="EP297" s="241"/>
      <c r="EQ297" s="241"/>
      <c r="ER297" s="241"/>
      <c r="ES297" s="241"/>
      <c r="ET297" s="241"/>
      <c r="EU297" s="241"/>
      <c r="EV297" s="241"/>
      <c r="EW297" s="241"/>
      <c r="EX297" s="241"/>
      <c r="EY297" s="241"/>
      <c r="EZ297" s="241"/>
      <c r="FA297" s="241"/>
      <c r="FB297" s="241"/>
      <c r="FC297" s="241"/>
      <c r="FD297" s="241"/>
      <c r="FE297" s="241"/>
      <c r="FF297" s="241"/>
      <c r="FG297" s="241"/>
      <c r="FH297" s="241"/>
      <c r="FI297" s="241"/>
      <c r="FJ297" s="241"/>
      <c r="FK297" s="241"/>
      <c r="FL297" s="241"/>
      <c r="FM297" s="241"/>
      <c r="FN297" s="241"/>
      <c r="FO297" s="241"/>
      <c r="FP297" s="241"/>
      <c r="FQ297" s="241"/>
      <c r="FR297" s="241"/>
      <c r="FS297" s="241"/>
      <c r="FT297" s="241"/>
      <c r="FU297" s="241"/>
      <c r="FV297" s="241"/>
      <c r="FW297" s="241"/>
      <c r="FX297" s="241"/>
      <c r="FY297" s="241"/>
      <c r="FZ297" s="241"/>
      <c r="GA297" s="241"/>
      <c r="GB297" s="241"/>
      <c r="GC297" s="241"/>
      <c r="GD297" s="241"/>
      <c r="GE297" s="241"/>
      <c r="GF297" s="241"/>
      <c r="GG297" s="241"/>
      <c r="GH297" s="241"/>
      <c r="GI297" s="241"/>
      <c r="GJ297" s="241"/>
      <c r="GK297" s="241"/>
      <c r="GL297" s="241"/>
      <c r="GM297" s="241"/>
      <c r="GN297" s="241"/>
      <c r="GO297" s="241"/>
      <c r="GP297" s="241"/>
      <c r="GQ297" s="241"/>
      <c r="GR297" s="241"/>
      <c r="GS297" s="241"/>
      <c r="GT297" s="241"/>
      <c r="GU297" s="241"/>
      <c r="GV297" s="241"/>
      <c r="GW297" s="241"/>
      <c r="GX297" s="241"/>
      <c r="GY297" s="241"/>
      <c r="GZ297" s="241"/>
      <c r="HA297" s="241"/>
      <c r="HB297" s="241"/>
      <c r="HC297" s="241"/>
      <c r="HD297" s="241"/>
      <c r="HE297" s="241"/>
      <c r="HF297" s="241"/>
      <c r="HG297" s="241"/>
      <c r="HH297" s="241"/>
      <c r="HI297" s="241"/>
      <c r="HJ297" s="241"/>
      <c r="HK297" s="241"/>
      <c r="HL297" s="241"/>
      <c r="HM297" s="241"/>
    </row>
    <row r="298" spans="1:221" ht="12.75">
      <c r="A298" s="241"/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  <c r="AA298" s="241"/>
      <c r="AB298" s="241"/>
      <c r="AC298" s="241"/>
      <c r="AD298" s="241"/>
      <c r="AE298" s="241"/>
      <c r="AF298" s="241"/>
      <c r="AG298" s="241"/>
      <c r="AH298" s="241"/>
      <c r="AI298" s="241"/>
      <c r="AJ298" s="241"/>
      <c r="AK298" s="241"/>
      <c r="AL298" s="241"/>
      <c r="AM298" s="241"/>
      <c r="AN298" s="241"/>
      <c r="AO298" s="241"/>
      <c r="AP298" s="241"/>
      <c r="AQ298" s="241"/>
      <c r="AR298" s="241"/>
      <c r="AS298" s="241"/>
      <c r="AT298" s="241"/>
      <c r="AU298" s="241"/>
      <c r="AV298" s="241"/>
      <c r="AW298" s="241"/>
      <c r="AX298" s="241"/>
      <c r="AY298" s="241"/>
      <c r="AZ298" s="241"/>
      <c r="BA298" s="241"/>
      <c r="BB298" s="241"/>
      <c r="BC298" s="241"/>
      <c r="BD298" s="241"/>
      <c r="BE298" s="241"/>
      <c r="BF298" s="241"/>
      <c r="BG298" s="241"/>
      <c r="BH298" s="241"/>
      <c r="BI298" s="241"/>
      <c r="BJ298" s="241"/>
      <c r="BK298" s="241"/>
      <c r="BL298" s="241"/>
      <c r="BM298" s="241"/>
      <c r="BN298" s="241"/>
      <c r="BO298" s="241"/>
      <c r="BP298" s="241"/>
      <c r="BQ298" s="241"/>
      <c r="BR298" s="241"/>
      <c r="BS298" s="241"/>
      <c r="BT298" s="241"/>
      <c r="BU298" s="241"/>
      <c r="BV298" s="241"/>
      <c r="BW298" s="241"/>
      <c r="BX298" s="241"/>
      <c r="BY298" s="241"/>
      <c r="BZ298" s="241"/>
      <c r="CA298" s="241"/>
      <c r="CB298" s="241"/>
      <c r="CC298" s="241"/>
      <c r="CD298" s="241"/>
      <c r="CE298" s="241"/>
      <c r="CF298" s="241"/>
      <c r="CG298" s="241"/>
      <c r="CH298" s="241"/>
      <c r="CI298" s="241"/>
      <c r="CJ298" s="241"/>
      <c r="CK298" s="241"/>
      <c r="CL298" s="241"/>
      <c r="CM298" s="241"/>
      <c r="CN298" s="241"/>
      <c r="CO298" s="241"/>
      <c r="CP298" s="241"/>
      <c r="CQ298" s="241"/>
      <c r="CR298" s="241"/>
      <c r="CS298" s="241"/>
      <c r="CT298" s="241"/>
      <c r="CU298" s="241"/>
      <c r="CV298" s="241"/>
      <c r="CW298" s="241"/>
      <c r="CX298" s="241"/>
      <c r="CY298" s="241"/>
      <c r="CZ298" s="241"/>
      <c r="DA298" s="241"/>
      <c r="DB298" s="241"/>
      <c r="DC298" s="241"/>
      <c r="DD298" s="241"/>
      <c r="DE298" s="241"/>
      <c r="DF298" s="241"/>
      <c r="DG298" s="241"/>
      <c r="DH298" s="241"/>
      <c r="DI298" s="241"/>
      <c r="DJ298" s="241"/>
      <c r="DK298" s="241"/>
      <c r="DL298" s="241"/>
      <c r="DM298" s="241"/>
      <c r="DN298" s="241"/>
      <c r="DO298" s="241"/>
      <c r="DP298" s="241"/>
      <c r="DQ298" s="241"/>
      <c r="DR298" s="241"/>
      <c r="DS298" s="241"/>
      <c r="DT298" s="241"/>
      <c r="DU298" s="241"/>
      <c r="DV298" s="241"/>
      <c r="DW298" s="241"/>
      <c r="DX298" s="241"/>
      <c r="DY298" s="241"/>
      <c r="DZ298" s="241"/>
      <c r="EA298" s="241"/>
      <c r="EB298" s="241"/>
      <c r="EC298" s="241"/>
      <c r="ED298" s="241"/>
      <c r="EE298" s="241"/>
      <c r="EF298" s="241"/>
      <c r="EG298" s="241"/>
      <c r="EH298" s="241"/>
      <c r="EI298" s="241"/>
      <c r="EJ298" s="241"/>
      <c r="EK298" s="241"/>
      <c r="EL298" s="241"/>
      <c r="EM298" s="241"/>
      <c r="EN298" s="241"/>
      <c r="EO298" s="241"/>
      <c r="EP298" s="241"/>
      <c r="EQ298" s="241"/>
      <c r="ER298" s="241"/>
      <c r="ES298" s="241"/>
      <c r="ET298" s="241"/>
      <c r="EU298" s="241"/>
      <c r="EV298" s="241"/>
      <c r="EW298" s="241"/>
      <c r="EX298" s="241"/>
      <c r="EY298" s="241"/>
      <c r="EZ298" s="241"/>
      <c r="FA298" s="241"/>
      <c r="FB298" s="241"/>
      <c r="FC298" s="241"/>
      <c r="FD298" s="241"/>
      <c r="FE298" s="241"/>
      <c r="FF298" s="241"/>
      <c r="FG298" s="241"/>
      <c r="FH298" s="241"/>
      <c r="FI298" s="241"/>
      <c r="FJ298" s="241"/>
      <c r="FK298" s="241"/>
      <c r="FL298" s="241"/>
      <c r="FM298" s="241"/>
      <c r="FN298" s="241"/>
      <c r="FO298" s="241"/>
      <c r="FP298" s="241"/>
      <c r="FQ298" s="241"/>
      <c r="FR298" s="241"/>
      <c r="FS298" s="241"/>
      <c r="FT298" s="241"/>
      <c r="FU298" s="241"/>
      <c r="FV298" s="241"/>
      <c r="FW298" s="241"/>
      <c r="FX298" s="241"/>
      <c r="FY298" s="241"/>
      <c r="FZ298" s="241"/>
      <c r="GA298" s="241"/>
      <c r="GB298" s="241"/>
      <c r="GC298" s="241"/>
      <c r="GD298" s="241"/>
      <c r="GE298" s="241"/>
      <c r="GF298" s="241"/>
      <c r="GG298" s="241"/>
      <c r="GH298" s="241"/>
      <c r="GI298" s="241"/>
      <c r="GJ298" s="241"/>
      <c r="GK298" s="241"/>
      <c r="GL298" s="241"/>
      <c r="GM298" s="241"/>
      <c r="GN298" s="241"/>
      <c r="GO298" s="241"/>
      <c r="GP298" s="241"/>
      <c r="GQ298" s="241"/>
      <c r="GR298" s="241"/>
      <c r="GS298" s="241"/>
      <c r="GT298" s="241"/>
      <c r="GU298" s="241"/>
      <c r="GV298" s="241"/>
      <c r="GW298" s="241"/>
      <c r="GX298" s="241"/>
      <c r="GY298" s="241"/>
      <c r="GZ298" s="241"/>
      <c r="HA298" s="241"/>
      <c r="HB298" s="241"/>
      <c r="HC298" s="241"/>
      <c r="HD298" s="241"/>
      <c r="HE298" s="241"/>
      <c r="HF298" s="241"/>
      <c r="HG298" s="241"/>
      <c r="HH298" s="241"/>
      <c r="HI298" s="241"/>
      <c r="HJ298" s="241"/>
      <c r="HK298" s="241"/>
      <c r="HL298" s="241"/>
      <c r="HM298" s="241"/>
    </row>
    <row r="299" spans="1:221" ht="12.75">
      <c r="A299" s="241"/>
      <c r="B299" s="241"/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  <c r="AB299" s="241"/>
      <c r="AC299" s="241"/>
      <c r="AD299" s="241"/>
      <c r="AE299" s="241"/>
      <c r="AF299" s="241"/>
      <c r="AG299" s="241"/>
      <c r="AH299" s="241"/>
      <c r="AI299" s="241"/>
      <c r="AJ299" s="241"/>
      <c r="AK299" s="241"/>
      <c r="AL299" s="241"/>
      <c r="AM299" s="241"/>
      <c r="AN299" s="241"/>
      <c r="AO299" s="241"/>
      <c r="AP299" s="241"/>
      <c r="AQ299" s="241"/>
      <c r="AR299" s="241"/>
      <c r="AS299" s="241"/>
      <c r="AT299" s="241"/>
      <c r="AU299" s="241"/>
      <c r="AV299" s="241"/>
      <c r="AW299" s="241"/>
      <c r="AX299" s="241"/>
      <c r="AY299" s="241"/>
      <c r="AZ299" s="241"/>
      <c r="BA299" s="241"/>
      <c r="BB299" s="241"/>
      <c r="BC299" s="241"/>
      <c r="BD299" s="241"/>
      <c r="BE299" s="241"/>
      <c r="BF299" s="241"/>
      <c r="BG299" s="241"/>
      <c r="BH299" s="241"/>
      <c r="BI299" s="241"/>
      <c r="BJ299" s="241"/>
      <c r="BK299" s="241"/>
      <c r="BL299" s="241"/>
      <c r="BM299" s="241"/>
      <c r="BN299" s="241"/>
      <c r="BO299" s="241"/>
      <c r="BP299" s="241"/>
      <c r="BQ299" s="241"/>
      <c r="BR299" s="241"/>
      <c r="BS299" s="241"/>
      <c r="BT299" s="241"/>
      <c r="BU299" s="241"/>
      <c r="BV299" s="241"/>
      <c r="BW299" s="241"/>
      <c r="BX299" s="241"/>
      <c r="BY299" s="241"/>
      <c r="BZ299" s="241"/>
      <c r="CA299" s="241"/>
      <c r="CB299" s="241"/>
      <c r="CC299" s="241"/>
      <c r="CD299" s="241"/>
      <c r="CE299" s="241"/>
      <c r="CF299" s="241"/>
      <c r="CG299" s="241"/>
      <c r="CH299" s="241"/>
      <c r="CI299" s="241"/>
      <c r="CJ299" s="241"/>
      <c r="CK299" s="241"/>
      <c r="CL299" s="241"/>
      <c r="CM299" s="241"/>
      <c r="CN299" s="241"/>
      <c r="CO299" s="241"/>
      <c r="CP299" s="241"/>
      <c r="CQ299" s="241"/>
      <c r="CR299" s="241"/>
      <c r="CS299" s="241"/>
      <c r="CT299" s="241"/>
      <c r="CU299" s="241"/>
      <c r="CV299" s="241"/>
      <c r="CW299" s="241"/>
      <c r="CX299" s="241"/>
      <c r="CY299" s="241"/>
      <c r="CZ299" s="241"/>
      <c r="DA299" s="241"/>
      <c r="DB299" s="241"/>
      <c r="DC299" s="241"/>
      <c r="DD299" s="241"/>
      <c r="DE299" s="241"/>
      <c r="DF299" s="241"/>
      <c r="DG299" s="241"/>
      <c r="DH299" s="241"/>
      <c r="DI299" s="241"/>
      <c r="DJ299" s="241"/>
      <c r="DK299" s="241"/>
      <c r="DL299" s="241"/>
      <c r="DM299" s="241"/>
      <c r="DN299" s="241"/>
      <c r="DO299" s="241"/>
      <c r="DP299" s="241"/>
      <c r="DQ299" s="241"/>
      <c r="DR299" s="241"/>
      <c r="DS299" s="241"/>
      <c r="DT299" s="241"/>
      <c r="DU299" s="241"/>
      <c r="DV299" s="241"/>
      <c r="DW299" s="241"/>
      <c r="DX299" s="241"/>
      <c r="DY299" s="241"/>
      <c r="DZ299" s="241"/>
      <c r="EA299" s="241"/>
      <c r="EB299" s="241"/>
      <c r="EC299" s="241"/>
      <c r="ED299" s="241"/>
      <c r="EE299" s="241"/>
      <c r="EF299" s="241"/>
      <c r="EG299" s="241"/>
      <c r="EH299" s="241"/>
      <c r="EI299" s="241"/>
      <c r="EJ299" s="241"/>
      <c r="EK299" s="241"/>
      <c r="EL299" s="241"/>
      <c r="EM299" s="241"/>
      <c r="EN299" s="241"/>
      <c r="EO299" s="241"/>
      <c r="EP299" s="241"/>
      <c r="EQ299" s="241"/>
      <c r="ER299" s="241"/>
      <c r="ES299" s="241"/>
      <c r="ET299" s="241"/>
      <c r="EU299" s="241"/>
      <c r="EV299" s="241"/>
      <c r="EW299" s="241"/>
      <c r="EX299" s="241"/>
      <c r="EY299" s="241"/>
      <c r="EZ299" s="241"/>
      <c r="FA299" s="241"/>
      <c r="FB299" s="241"/>
      <c r="FC299" s="241"/>
      <c r="FD299" s="241"/>
      <c r="FE299" s="241"/>
      <c r="FF299" s="241"/>
      <c r="FG299" s="241"/>
      <c r="FH299" s="241"/>
      <c r="FI299" s="241"/>
      <c r="FJ299" s="241"/>
      <c r="FK299" s="241"/>
      <c r="FL299" s="241"/>
      <c r="FM299" s="241"/>
      <c r="FN299" s="241"/>
      <c r="FO299" s="241"/>
      <c r="FP299" s="241"/>
      <c r="FQ299" s="241"/>
      <c r="FR299" s="241"/>
      <c r="FS299" s="241"/>
      <c r="FT299" s="241"/>
      <c r="FU299" s="241"/>
      <c r="FV299" s="241"/>
      <c r="FW299" s="241"/>
      <c r="FX299" s="241"/>
      <c r="FY299" s="241"/>
      <c r="FZ299" s="241"/>
      <c r="GA299" s="241"/>
      <c r="GB299" s="241"/>
      <c r="GC299" s="241"/>
      <c r="GD299" s="241"/>
      <c r="GE299" s="241"/>
      <c r="GF299" s="241"/>
      <c r="GG299" s="241"/>
      <c r="GH299" s="241"/>
      <c r="GI299" s="241"/>
      <c r="GJ299" s="241"/>
      <c r="GK299" s="241"/>
      <c r="GL299" s="241"/>
      <c r="GM299" s="241"/>
      <c r="GN299" s="241"/>
      <c r="GO299" s="241"/>
      <c r="GP299" s="241"/>
      <c r="GQ299" s="241"/>
      <c r="GR299" s="241"/>
      <c r="GS299" s="241"/>
      <c r="GT299" s="241"/>
      <c r="GU299" s="241"/>
      <c r="GV299" s="241"/>
      <c r="GW299" s="241"/>
      <c r="GX299" s="241"/>
      <c r="GY299" s="241"/>
      <c r="GZ299" s="241"/>
      <c r="HA299" s="241"/>
      <c r="HB299" s="241"/>
      <c r="HC299" s="241"/>
      <c r="HD299" s="241"/>
      <c r="HE299" s="241"/>
      <c r="HF299" s="241"/>
      <c r="HG299" s="241"/>
      <c r="HH299" s="241"/>
      <c r="HI299" s="241"/>
      <c r="HJ299" s="241"/>
      <c r="HK299" s="241"/>
      <c r="HL299" s="241"/>
      <c r="HM299" s="241"/>
    </row>
    <row r="300" spans="1:221" ht="12.75">
      <c r="A300" s="241"/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  <c r="AA300" s="241"/>
      <c r="AB300" s="241"/>
      <c r="AC300" s="241"/>
      <c r="AD300" s="241"/>
      <c r="AE300" s="241"/>
      <c r="AF300" s="241"/>
      <c r="AG300" s="241"/>
      <c r="AH300" s="241"/>
      <c r="AI300" s="241"/>
      <c r="AJ300" s="241"/>
      <c r="AK300" s="241"/>
      <c r="AL300" s="241"/>
      <c r="AM300" s="241"/>
      <c r="AN300" s="241"/>
      <c r="AO300" s="241"/>
      <c r="AP300" s="241"/>
      <c r="AQ300" s="241"/>
      <c r="AR300" s="241"/>
      <c r="AS300" s="241"/>
      <c r="AT300" s="241"/>
      <c r="AU300" s="241"/>
      <c r="AV300" s="241"/>
      <c r="AW300" s="241"/>
      <c r="AX300" s="241"/>
      <c r="AY300" s="241"/>
      <c r="AZ300" s="241"/>
      <c r="BA300" s="241"/>
      <c r="BB300" s="241"/>
      <c r="BC300" s="241"/>
      <c r="BD300" s="241"/>
      <c r="BE300" s="241"/>
      <c r="BF300" s="241"/>
      <c r="BG300" s="241"/>
      <c r="BH300" s="241"/>
      <c r="BI300" s="241"/>
      <c r="BJ300" s="241"/>
      <c r="BK300" s="241"/>
      <c r="BL300" s="241"/>
      <c r="BM300" s="241"/>
      <c r="BN300" s="241"/>
      <c r="BO300" s="241"/>
      <c r="BP300" s="241"/>
      <c r="BQ300" s="241"/>
      <c r="BR300" s="241"/>
      <c r="BS300" s="241"/>
      <c r="BT300" s="241"/>
      <c r="BU300" s="241"/>
      <c r="BV300" s="241"/>
      <c r="BW300" s="241"/>
      <c r="BX300" s="241"/>
      <c r="BY300" s="241"/>
      <c r="BZ300" s="241"/>
      <c r="CA300" s="241"/>
      <c r="CB300" s="241"/>
      <c r="CC300" s="241"/>
      <c r="CD300" s="241"/>
      <c r="CE300" s="241"/>
      <c r="CF300" s="241"/>
      <c r="CG300" s="241"/>
      <c r="CH300" s="241"/>
      <c r="CI300" s="241"/>
      <c r="CJ300" s="241"/>
      <c r="CK300" s="241"/>
      <c r="CL300" s="241"/>
      <c r="CM300" s="241"/>
      <c r="CN300" s="241"/>
      <c r="CO300" s="241"/>
      <c r="CP300" s="241"/>
      <c r="CQ300" s="241"/>
      <c r="CR300" s="241"/>
      <c r="CS300" s="241"/>
      <c r="CT300" s="241"/>
      <c r="CU300" s="241"/>
      <c r="CV300" s="241"/>
      <c r="CW300" s="241"/>
      <c r="CX300" s="241"/>
      <c r="CY300" s="241"/>
      <c r="CZ300" s="241"/>
      <c r="DA300" s="241"/>
      <c r="DB300" s="241"/>
      <c r="DC300" s="241"/>
      <c r="DD300" s="241"/>
      <c r="DE300" s="241"/>
      <c r="DF300" s="241"/>
      <c r="DG300" s="241"/>
      <c r="DH300" s="241"/>
      <c r="DI300" s="241"/>
      <c r="DJ300" s="241"/>
      <c r="DK300" s="241"/>
      <c r="DL300" s="241"/>
      <c r="DM300" s="241"/>
      <c r="DN300" s="241"/>
      <c r="DO300" s="241"/>
      <c r="DP300" s="241"/>
      <c r="DQ300" s="241"/>
      <c r="DR300" s="241"/>
      <c r="DS300" s="241"/>
      <c r="DT300" s="241"/>
      <c r="DU300" s="241"/>
      <c r="DV300" s="241"/>
      <c r="DW300" s="241"/>
      <c r="DX300" s="241"/>
      <c r="DY300" s="241"/>
      <c r="DZ300" s="241"/>
      <c r="EA300" s="241"/>
      <c r="EB300" s="241"/>
      <c r="EC300" s="241"/>
      <c r="ED300" s="241"/>
      <c r="EE300" s="241"/>
      <c r="EF300" s="241"/>
      <c r="EG300" s="241"/>
      <c r="EH300" s="241"/>
      <c r="EI300" s="241"/>
      <c r="EJ300" s="241"/>
      <c r="EK300" s="241"/>
      <c r="EL300" s="241"/>
      <c r="EM300" s="241"/>
      <c r="EN300" s="241"/>
      <c r="EO300" s="241"/>
      <c r="EP300" s="241"/>
      <c r="EQ300" s="241"/>
      <c r="ER300" s="241"/>
      <c r="ES300" s="241"/>
      <c r="ET300" s="241"/>
      <c r="EU300" s="241"/>
      <c r="EV300" s="241"/>
      <c r="EW300" s="241"/>
      <c r="EX300" s="241"/>
      <c r="EY300" s="241"/>
      <c r="EZ300" s="241"/>
      <c r="FA300" s="241"/>
      <c r="FB300" s="241"/>
      <c r="FC300" s="241"/>
      <c r="FD300" s="241"/>
      <c r="FE300" s="241"/>
      <c r="FF300" s="241"/>
      <c r="FG300" s="241"/>
      <c r="FH300" s="241"/>
      <c r="FI300" s="241"/>
      <c r="FJ300" s="241"/>
      <c r="FK300" s="241"/>
      <c r="FL300" s="241"/>
      <c r="FM300" s="241"/>
      <c r="FN300" s="241"/>
      <c r="FO300" s="241"/>
      <c r="FP300" s="241"/>
      <c r="FQ300" s="241"/>
      <c r="FR300" s="241"/>
      <c r="FS300" s="241"/>
      <c r="FT300" s="241"/>
      <c r="FU300" s="241"/>
      <c r="FV300" s="241"/>
      <c r="FW300" s="241"/>
      <c r="FX300" s="241"/>
      <c r="FY300" s="241"/>
      <c r="FZ300" s="241"/>
      <c r="GA300" s="241"/>
      <c r="GB300" s="241"/>
      <c r="GC300" s="241"/>
      <c r="GD300" s="241"/>
      <c r="GE300" s="241"/>
      <c r="GF300" s="241"/>
      <c r="GG300" s="241"/>
      <c r="GH300" s="241"/>
      <c r="GI300" s="241"/>
      <c r="GJ300" s="241"/>
      <c r="GK300" s="241"/>
      <c r="GL300" s="241"/>
      <c r="GM300" s="241"/>
      <c r="GN300" s="241"/>
      <c r="GO300" s="241"/>
      <c r="GP300" s="241"/>
      <c r="GQ300" s="241"/>
      <c r="GR300" s="241"/>
      <c r="GS300" s="241"/>
      <c r="GT300" s="241"/>
      <c r="GU300" s="241"/>
      <c r="GV300" s="241"/>
      <c r="GW300" s="241"/>
      <c r="GX300" s="241"/>
      <c r="GY300" s="241"/>
      <c r="GZ300" s="241"/>
      <c r="HA300" s="241"/>
      <c r="HB300" s="241"/>
      <c r="HC300" s="241"/>
      <c r="HD300" s="241"/>
      <c r="HE300" s="241"/>
      <c r="HF300" s="241"/>
      <c r="HG300" s="241"/>
      <c r="HH300" s="241"/>
      <c r="HI300" s="241"/>
      <c r="HJ300" s="241"/>
      <c r="HK300" s="241"/>
      <c r="HL300" s="241"/>
      <c r="HM300" s="241"/>
    </row>
    <row r="301" spans="1:221" ht="12.75">
      <c r="A301" s="241"/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1"/>
      <c r="AA301" s="241"/>
      <c r="AB301" s="241"/>
      <c r="AC301" s="241"/>
      <c r="AD301" s="241"/>
      <c r="AE301" s="241"/>
      <c r="AF301" s="241"/>
      <c r="AG301" s="241"/>
      <c r="AH301" s="241"/>
      <c r="AI301" s="241"/>
      <c r="AJ301" s="241"/>
      <c r="AK301" s="241"/>
      <c r="AL301" s="241"/>
      <c r="AM301" s="241"/>
      <c r="AN301" s="241"/>
      <c r="AO301" s="241"/>
      <c r="AP301" s="241"/>
      <c r="AQ301" s="241"/>
      <c r="AR301" s="241"/>
      <c r="AS301" s="241"/>
      <c r="AT301" s="241"/>
      <c r="AU301" s="241"/>
      <c r="AV301" s="241"/>
      <c r="AW301" s="241"/>
      <c r="AX301" s="241"/>
      <c r="AY301" s="241"/>
      <c r="AZ301" s="241"/>
      <c r="BA301" s="241"/>
      <c r="BB301" s="241"/>
      <c r="BC301" s="241"/>
      <c r="BD301" s="241"/>
      <c r="BE301" s="241"/>
      <c r="BF301" s="241"/>
      <c r="BG301" s="241"/>
      <c r="BH301" s="241"/>
      <c r="BI301" s="241"/>
      <c r="BJ301" s="241"/>
      <c r="BK301" s="241"/>
      <c r="BL301" s="241"/>
      <c r="BM301" s="241"/>
      <c r="BN301" s="241"/>
      <c r="BO301" s="241"/>
      <c r="BP301" s="241"/>
      <c r="BQ301" s="241"/>
      <c r="BR301" s="241"/>
      <c r="BS301" s="241"/>
      <c r="BT301" s="241"/>
      <c r="BU301" s="241"/>
      <c r="BV301" s="241"/>
      <c r="BW301" s="241"/>
      <c r="BX301" s="241"/>
      <c r="BY301" s="241"/>
      <c r="BZ301" s="241"/>
      <c r="CA301" s="241"/>
      <c r="CB301" s="241"/>
      <c r="CC301" s="241"/>
      <c r="CD301" s="241"/>
      <c r="CE301" s="241"/>
      <c r="CF301" s="241"/>
      <c r="CG301" s="241"/>
      <c r="CH301" s="241"/>
      <c r="CI301" s="241"/>
      <c r="CJ301" s="241"/>
      <c r="CK301" s="241"/>
      <c r="CL301" s="241"/>
      <c r="CM301" s="241"/>
      <c r="CN301" s="241"/>
      <c r="CO301" s="241"/>
      <c r="CP301" s="241"/>
      <c r="CQ301" s="241"/>
      <c r="CR301" s="241"/>
      <c r="CS301" s="241"/>
      <c r="CT301" s="241"/>
      <c r="CU301" s="241"/>
      <c r="CV301" s="241"/>
      <c r="CW301" s="241"/>
      <c r="CX301" s="241"/>
      <c r="CY301" s="241"/>
      <c r="CZ301" s="241"/>
      <c r="DA301" s="241"/>
      <c r="DB301" s="241"/>
      <c r="DC301" s="241"/>
      <c r="DD301" s="241"/>
      <c r="DE301" s="241"/>
      <c r="DF301" s="241"/>
      <c r="DG301" s="241"/>
      <c r="DH301" s="241"/>
      <c r="DI301" s="241"/>
      <c r="DJ301" s="241"/>
      <c r="DK301" s="241"/>
      <c r="DL301" s="241"/>
      <c r="DM301" s="241"/>
      <c r="DN301" s="241"/>
      <c r="DO301" s="241"/>
      <c r="DP301" s="241"/>
      <c r="DQ301" s="241"/>
      <c r="DR301" s="241"/>
      <c r="DS301" s="241"/>
      <c r="DT301" s="241"/>
      <c r="DU301" s="241"/>
      <c r="DV301" s="241"/>
      <c r="DW301" s="241"/>
      <c r="DX301" s="241"/>
      <c r="DY301" s="241"/>
      <c r="DZ301" s="241"/>
      <c r="EA301" s="241"/>
      <c r="EB301" s="241"/>
      <c r="EC301" s="241"/>
      <c r="ED301" s="241"/>
      <c r="EE301" s="241"/>
      <c r="EF301" s="241"/>
      <c r="EG301" s="241"/>
      <c r="EH301" s="241"/>
      <c r="EI301" s="241"/>
      <c r="EJ301" s="241"/>
      <c r="EK301" s="241"/>
      <c r="EL301" s="241"/>
      <c r="EM301" s="241"/>
      <c r="EN301" s="241"/>
      <c r="EO301" s="241"/>
      <c r="EP301" s="241"/>
      <c r="EQ301" s="241"/>
      <c r="ER301" s="241"/>
      <c r="ES301" s="241"/>
      <c r="ET301" s="241"/>
      <c r="EU301" s="241"/>
      <c r="EV301" s="241"/>
      <c r="EW301" s="241"/>
      <c r="EX301" s="241"/>
      <c r="EY301" s="241"/>
      <c r="EZ301" s="241"/>
      <c r="FA301" s="241"/>
      <c r="FB301" s="241"/>
      <c r="FC301" s="241"/>
      <c r="FD301" s="241"/>
      <c r="FE301" s="241"/>
      <c r="FF301" s="241"/>
      <c r="FG301" s="241"/>
      <c r="FH301" s="241"/>
      <c r="FI301" s="241"/>
      <c r="FJ301" s="241"/>
      <c r="FK301" s="241"/>
      <c r="FL301" s="241"/>
      <c r="FM301" s="241"/>
      <c r="FN301" s="241"/>
      <c r="FO301" s="241"/>
      <c r="FP301" s="241"/>
      <c r="FQ301" s="241"/>
      <c r="FR301" s="241"/>
      <c r="FS301" s="241"/>
      <c r="FT301" s="241"/>
      <c r="FU301" s="241"/>
      <c r="FV301" s="241"/>
      <c r="FW301" s="241"/>
      <c r="FX301" s="241"/>
      <c r="FY301" s="241"/>
      <c r="FZ301" s="241"/>
      <c r="GA301" s="241"/>
      <c r="GB301" s="241"/>
      <c r="GC301" s="241"/>
      <c r="GD301" s="241"/>
      <c r="GE301" s="241"/>
      <c r="GF301" s="241"/>
      <c r="GG301" s="241"/>
      <c r="GH301" s="241"/>
      <c r="GI301" s="241"/>
      <c r="GJ301" s="241"/>
      <c r="GK301" s="241"/>
      <c r="GL301" s="241"/>
      <c r="GM301" s="241"/>
      <c r="GN301" s="241"/>
      <c r="GO301" s="241"/>
      <c r="GP301" s="241"/>
      <c r="GQ301" s="241"/>
      <c r="GR301" s="241"/>
      <c r="GS301" s="241"/>
      <c r="GT301" s="241"/>
      <c r="GU301" s="241"/>
      <c r="GV301" s="241"/>
      <c r="GW301" s="241"/>
      <c r="GX301" s="241"/>
      <c r="GY301" s="241"/>
      <c r="GZ301" s="241"/>
      <c r="HA301" s="241"/>
      <c r="HB301" s="241"/>
      <c r="HC301" s="241"/>
      <c r="HD301" s="241"/>
      <c r="HE301" s="241"/>
      <c r="HF301" s="241"/>
      <c r="HG301" s="241"/>
      <c r="HH301" s="241"/>
      <c r="HI301" s="241"/>
      <c r="HJ301" s="241"/>
      <c r="HK301" s="241"/>
      <c r="HL301" s="241"/>
      <c r="HM301" s="241"/>
    </row>
    <row r="302" spans="1:221" ht="12.75">
      <c r="A302" s="241"/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  <c r="AA302" s="241"/>
      <c r="AB302" s="241"/>
      <c r="AC302" s="241"/>
      <c r="AD302" s="241"/>
      <c r="AE302" s="241"/>
      <c r="AF302" s="241"/>
      <c r="AG302" s="241"/>
      <c r="AH302" s="241"/>
      <c r="AI302" s="241"/>
      <c r="AJ302" s="241"/>
      <c r="AK302" s="241"/>
      <c r="AL302" s="241"/>
      <c r="AM302" s="241"/>
      <c r="AN302" s="241"/>
      <c r="AO302" s="241"/>
      <c r="AP302" s="241"/>
      <c r="AQ302" s="241"/>
      <c r="AR302" s="241"/>
      <c r="AS302" s="241"/>
      <c r="AT302" s="241"/>
      <c r="AU302" s="241"/>
      <c r="AV302" s="241"/>
      <c r="AW302" s="241"/>
      <c r="AX302" s="241"/>
      <c r="AY302" s="241"/>
      <c r="AZ302" s="241"/>
      <c r="BA302" s="241"/>
      <c r="BB302" s="241"/>
      <c r="BC302" s="241"/>
      <c r="BD302" s="241"/>
      <c r="BE302" s="241"/>
      <c r="BF302" s="241"/>
      <c r="BG302" s="241"/>
      <c r="BH302" s="241"/>
      <c r="BI302" s="241"/>
      <c r="BJ302" s="241"/>
      <c r="BK302" s="241"/>
      <c r="BL302" s="241"/>
      <c r="BM302" s="241"/>
      <c r="BN302" s="241"/>
      <c r="BO302" s="241"/>
      <c r="BP302" s="241"/>
      <c r="BQ302" s="241"/>
      <c r="BR302" s="241"/>
      <c r="BS302" s="241"/>
      <c r="BT302" s="241"/>
      <c r="BU302" s="241"/>
      <c r="BV302" s="241"/>
      <c r="BW302" s="241"/>
      <c r="BX302" s="241"/>
      <c r="BY302" s="241"/>
      <c r="BZ302" s="241"/>
      <c r="CA302" s="241"/>
      <c r="CB302" s="241"/>
      <c r="CC302" s="241"/>
      <c r="CD302" s="241"/>
      <c r="CE302" s="241"/>
      <c r="CF302" s="241"/>
      <c r="CG302" s="241"/>
      <c r="CH302" s="241"/>
      <c r="CI302" s="241"/>
      <c r="CJ302" s="241"/>
      <c r="CK302" s="241"/>
      <c r="CL302" s="241"/>
      <c r="CM302" s="241"/>
      <c r="CN302" s="241"/>
      <c r="CO302" s="241"/>
      <c r="CP302" s="241"/>
      <c r="CQ302" s="241"/>
      <c r="CR302" s="241"/>
      <c r="CS302" s="241"/>
      <c r="CT302" s="241"/>
      <c r="CU302" s="241"/>
      <c r="CV302" s="241"/>
      <c r="CW302" s="241"/>
      <c r="CX302" s="241"/>
      <c r="CY302" s="241"/>
      <c r="CZ302" s="241"/>
      <c r="DA302" s="241"/>
      <c r="DB302" s="241"/>
      <c r="DC302" s="241"/>
      <c r="DD302" s="241"/>
      <c r="DE302" s="241"/>
      <c r="DF302" s="241"/>
      <c r="DG302" s="241"/>
      <c r="DH302" s="241"/>
      <c r="DI302" s="241"/>
      <c r="DJ302" s="241"/>
      <c r="DK302" s="241"/>
      <c r="DL302" s="241"/>
      <c r="DM302" s="241"/>
      <c r="DN302" s="241"/>
      <c r="DO302" s="241"/>
      <c r="DP302" s="241"/>
      <c r="DQ302" s="241"/>
      <c r="DR302" s="241"/>
      <c r="DS302" s="241"/>
      <c r="DT302" s="241"/>
      <c r="DU302" s="241"/>
      <c r="DV302" s="241"/>
      <c r="DW302" s="241"/>
      <c r="DX302" s="241"/>
      <c r="DY302" s="241"/>
      <c r="DZ302" s="241"/>
      <c r="EA302" s="241"/>
      <c r="EB302" s="241"/>
      <c r="EC302" s="241"/>
      <c r="ED302" s="241"/>
      <c r="EE302" s="241"/>
      <c r="EF302" s="241"/>
      <c r="EG302" s="241"/>
      <c r="EH302" s="241"/>
      <c r="EI302" s="241"/>
      <c r="EJ302" s="241"/>
      <c r="EK302" s="241"/>
      <c r="EL302" s="241"/>
      <c r="EM302" s="241"/>
      <c r="EN302" s="241"/>
      <c r="EO302" s="241"/>
      <c r="EP302" s="241"/>
      <c r="EQ302" s="241"/>
      <c r="ER302" s="241"/>
      <c r="ES302" s="241"/>
      <c r="ET302" s="241"/>
      <c r="EU302" s="241"/>
      <c r="EV302" s="241"/>
      <c r="EW302" s="241"/>
      <c r="EX302" s="241"/>
      <c r="EY302" s="241"/>
      <c r="EZ302" s="241"/>
      <c r="FA302" s="241"/>
      <c r="FB302" s="241"/>
      <c r="FC302" s="241"/>
      <c r="FD302" s="241"/>
      <c r="FE302" s="241"/>
      <c r="FF302" s="241"/>
      <c r="FG302" s="241"/>
      <c r="FH302" s="241"/>
      <c r="FI302" s="241"/>
      <c r="FJ302" s="241"/>
      <c r="FK302" s="241"/>
      <c r="FL302" s="241"/>
      <c r="FM302" s="241"/>
      <c r="FN302" s="241"/>
      <c r="FO302" s="241"/>
      <c r="FP302" s="241"/>
      <c r="FQ302" s="241"/>
      <c r="FR302" s="241"/>
      <c r="FS302" s="241"/>
      <c r="FT302" s="241"/>
      <c r="FU302" s="241"/>
      <c r="FV302" s="241"/>
      <c r="FW302" s="241"/>
      <c r="FX302" s="241"/>
      <c r="FY302" s="241"/>
      <c r="FZ302" s="241"/>
      <c r="GA302" s="241"/>
      <c r="GB302" s="241"/>
      <c r="GC302" s="241"/>
      <c r="GD302" s="241"/>
      <c r="GE302" s="241"/>
      <c r="GF302" s="241"/>
      <c r="GG302" s="241"/>
      <c r="GH302" s="241"/>
      <c r="GI302" s="241"/>
      <c r="GJ302" s="241"/>
      <c r="GK302" s="241"/>
      <c r="GL302" s="241"/>
      <c r="GM302" s="241"/>
      <c r="GN302" s="241"/>
      <c r="GO302" s="241"/>
      <c r="GP302" s="241"/>
      <c r="GQ302" s="241"/>
      <c r="GR302" s="241"/>
      <c r="GS302" s="241"/>
      <c r="GT302" s="241"/>
      <c r="GU302" s="241"/>
      <c r="GV302" s="241"/>
      <c r="GW302" s="241"/>
      <c r="GX302" s="241"/>
      <c r="GY302" s="241"/>
      <c r="GZ302" s="241"/>
      <c r="HA302" s="241"/>
      <c r="HB302" s="241"/>
      <c r="HC302" s="241"/>
      <c r="HD302" s="241"/>
      <c r="HE302" s="241"/>
      <c r="HF302" s="241"/>
      <c r="HG302" s="241"/>
      <c r="HH302" s="241"/>
      <c r="HI302" s="241"/>
      <c r="HJ302" s="241"/>
      <c r="HK302" s="241"/>
      <c r="HL302" s="241"/>
      <c r="HM302" s="241"/>
    </row>
    <row r="303" spans="1:221" ht="12.75">
      <c r="A303" s="241"/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1"/>
      <c r="W303" s="241"/>
      <c r="X303" s="241"/>
      <c r="Y303" s="241"/>
      <c r="Z303" s="241"/>
      <c r="AA303" s="241"/>
      <c r="AB303" s="241"/>
      <c r="AC303" s="241"/>
      <c r="AD303" s="241"/>
      <c r="AE303" s="241"/>
      <c r="AF303" s="241"/>
      <c r="AG303" s="241"/>
      <c r="AH303" s="241"/>
      <c r="AI303" s="241"/>
      <c r="AJ303" s="241"/>
      <c r="AK303" s="241"/>
      <c r="AL303" s="241"/>
      <c r="AM303" s="241"/>
      <c r="AN303" s="241"/>
      <c r="AO303" s="241"/>
      <c r="AP303" s="241"/>
      <c r="AQ303" s="241"/>
      <c r="AR303" s="241"/>
      <c r="AS303" s="241"/>
      <c r="AT303" s="241"/>
      <c r="AU303" s="241"/>
      <c r="AV303" s="241"/>
      <c r="AW303" s="241"/>
      <c r="AX303" s="241"/>
      <c r="AY303" s="241"/>
      <c r="AZ303" s="241"/>
      <c r="BA303" s="241"/>
      <c r="BB303" s="241"/>
      <c r="BC303" s="241"/>
      <c r="BD303" s="241"/>
      <c r="BE303" s="241"/>
      <c r="BF303" s="241"/>
      <c r="BG303" s="241"/>
      <c r="BH303" s="241"/>
      <c r="BI303" s="241"/>
      <c r="BJ303" s="241"/>
      <c r="BK303" s="241"/>
      <c r="BL303" s="241"/>
      <c r="BM303" s="241"/>
      <c r="BN303" s="241"/>
      <c r="BO303" s="241"/>
      <c r="BP303" s="241"/>
      <c r="BQ303" s="241"/>
      <c r="BR303" s="241"/>
      <c r="BS303" s="241"/>
      <c r="BT303" s="241"/>
      <c r="BU303" s="241"/>
      <c r="BV303" s="241"/>
      <c r="BW303" s="241"/>
      <c r="BX303" s="241"/>
      <c r="BY303" s="241"/>
      <c r="BZ303" s="241"/>
      <c r="CA303" s="241"/>
      <c r="CB303" s="241"/>
      <c r="CC303" s="241"/>
      <c r="CD303" s="241"/>
      <c r="CE303" s="241"/>
      <c r="CF303" s="241"/>
      <c r="CG303" s="241"/>
      <c r="CH303" s="241"/>
      <c r="CI303" s="241"/>
      <c r="CJ303" s="241"/>
      <c r="CK303" s="241"/>
      <c r="CL303" s="241"/>
      <c r="CM303" s="241"/>
      <c r="CN303" s="241"/>
      <c r="CO303" s="241"/>
      <c r="CP303" s="241"/>
      <c r="CQ303" s="241"/>
      <c r="CR303" s="241"/>
      <c r="CS303" s="241"/>
      <c r="CT303" s="241"/>
      <c r="CU303" s="241"/>
      <c r="CV303" s="241"/>
      <c r="CW303" s="241"/>
      <c r="CX303" s="241"/>
      <c r="CY303" s="241"/>
      <c r="CZ303" s="241"/>
      <c r="DA303" s="241"/>
      <c r="DB303" s="241"/>
      <c r="DC303" s="241"/>
      <c r="DD303" s="241"/>
      <c r="DE303" s="241"/>
      <c r="DF303" s="241"/>
      <c r="DG303" s="241"/>
      <c r="DH303" s="241"/>
      <c r="DI303" s="241"/>
      <c r="DJ303" s="241"/>
      <c r="DK303" s="241"/>
      <c r="DL303" s="241"/>
      <c r="DM303" s="241"/>
      <c r="DN303" s="241"/>
      <c r="DO303" s="241"/>
      <c r="DP303" s="241"/>
      <c r="DQ303" s="241"/>
      <c r="DR303" s="241"/>
      <c r="DS303" s="241"/>
      <c r="DT303" s="241"/>
      <c r="DU303" s="241"/>
      <c r="DV303" s="241"/>
      <c r="DW303" s="241"/>
      <c r="DX303" s="241"/>
      <c r="DY303" s="241"/>
      <c r="DZ303" s="241"/>
      <c r="EA303" s="241"/>
      <c r="EB303" s="241"/>
      <c r="EC303" s="241"/>
      <c r="ED303" s="241"/>
      <c r="EE303" s="241"/>
      <c r="EF303" s="241"/>
      <c r="EG303" s="241"/>
      <c r="EH303" s="241"/>
      <c r="EI303" s="241"/>
      <c r="EJ303" s="241"/>
      <c r="EK303" s="241"/>
      <c r="EL303" s="241"/>
      <c r="EM303" s="241"/>
      <c r="EN303" s="241"/>
      <c r="EO303" s="241"/>
      <c r="EP303" s="241"/>
      <c r="EQ303" s="241"/>
      <c r="ER303" s="241"/>
      <c r="ES303" s="241"/>
      <c r="ET303" s="241"/>
      <c r="EU303" s="241"/>
      <c r="EV303" s="241"/>
      <c r="EW303" s="241"/>
      <c r="EX303" s="241"/>
      <c r="EY303" s="241"/>
      <c r="EZ303" s="241"/>
      <c r="FA303" s="241"/>
      <c r="FB303" s="241"/>
      <c r="FC303" s="241"/>
      <c r="FD303" s="241"/>
      <c r="FE303" s="241"/>
      <c r="FF303" s="241"/>
      <c r="FG303" s="241"/>
      <c r="FH303" s="241"/>
      <c r="FI303" s="241"/>
      <c r="FJ303" s="241"/>
      <c r="FK303" s="241"/>
      <c r="FL303" s="241"/>
      <c r="FM303" s="241"/>
      <c r="FN303" s="241"/>
      <c r="FO303" s="241"/>
      <c r="FP303" s="241"/>
      <c r="FQ303" s="241"/>
      <c r="FR303" s="241"/>
      <c r="FS303" s="241"/>
      <c r="FT303" s="241"/>
      <c r="FU303" s="241"/>
      <c r="FV303" s="241"/>
      <c r="FW303" s="241"/>
      <c r="FX303" s="241"/>
      <c r="FY303" s="241"/>
      <c r="FZ303" s="241"/>
      <c r="GA303" s="241"/>
      <c r="GB303" s="241"/>
      <c r="GC303" s="241"/>
      <c r="GD303" s="241"/>
      <c r="GE303" s="241"/>
      <c r="GF303" s="241"/>
      <c r="GG303" s="241"/>
      <c r="GH303" s="241"/>
      <c r="GI303" s="241"/>
      <c r="GJ303" s="241"/>
      <c r="GK303" s="241"/>
      <c r="GL303" s="241"/>
      <c r="GM303" s="241"/>
      <c r="GN303" s="241"/>
      <c r="GO303" s="241"/>
      <c r="GP303" s="241"/>
      <c r="GQ303" s="241"/>
      <c r="GR303" s="241"/>
      <c r="GS303" s="241"/>
      <c r="GT303" s="241"/>
      <c r="GU303" s="241"/>
      <c r="GV303" s="241"/>
      <c r="GW303" s="241"/>
      <c r="GX303" s="241"/>
      <c r="GY303" s="241"/>
      <c r="GZ303" s="241"/>
      <c r="HA303" s="241"/>
      <c r="HB303" s="241"/>
      <c r="HC303" s="241"/>
      <c r="HD303" s="241"/>
      <c r="HE303" s="241"/>
      <c r="HF303" s="241"/>
      <c r="HG303" s="241"/>
      <c r="HH303" s="241"/>
      <c r="HI303" s="241"/>
      <c r="HJ303" s="241"/>
      <c r="HK303" s="241"/>
      <c r="HL303" s="241"/>
      <c r="HM303" s="241"/>
    </row>
    <row r="304" spans="1:221" ht="12.75">
      <c r="A304" s="241"/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  <c r="AA304" s="241"/>
      <c r="AB304" s="241"/>
      <c r="AC304" s="241"/>
      <c r="AD304" s="241"/>
      <c r="AE304" s="241"/>
      <c r="AF304" s="241"/>
      <c r="AG304" s="241"/>
      <c r="AH304" s="241"/>
      <c r="AI304" s="241"/>
      <c r="AJ304" s="241"/>
      <c r="AK304" s="241"/>
      <c r="AL304" s="241"/>
      <c r="AM304" s="241"/>
      <c r="AN304" s="241"/>
      <c r="AO304" s="241"/>
      <c r="AP304" s="241"/>
      <c r="AQ304" s="241"/>
      <c r="AR304" s="241"/>
      <c r="AS304" s="241"/>
      <c r="AT304" s="241"/>
      <c r="AU304" s="241"/>
      <c r="AV304" s="241"/>
      <c r="AW304" s="241"/>
      <c r="AX304" s="241"/>
      <c r="AY304" s="241"/>
      <c r="AZ304" s="241"/>
      <c r="BA304" s="241"/>
      <c r="BB304" s="241"/>
      <c r="BC304" s="241"/>
      <c r="BD304" s="241"/>
      <c r="BE304" s="241"/>
      <c r="BF304" s="241"/>
      <c r="BG304" s="241"/>
      <c r="BH304" s="241"/>
      <c r="BI304" s="241"/>
      <c r="BJ304" s="241"/>
      <c r="BK304" s="241"/>
      <c r="BL304" s="241"/>
      <c r="BM304" s="241"/>
      <c r="BN304" s="241"/>
      <c r="BO304" s="241"/>
      <c r="BP304" s="241"/>
      <c r="BQ304" s="241"/>
      <c r="BR304" s="241"/>
      <c r="BS304" s="241"/>
      <c r="BT304" s="241"/>
      <c r="BU304" s="241"/>
      <c r="BV304" s="241"/>
      <c r="BW304" s="241"/>
      <c r="BX304" s="241"/>
      <c r="BY304" s="241"/>
      <c r="BZ304" s="241"/>
      <c r="CA304" s="241"/>
      <c r="CB304" s="241"/>
      <c r="CC304" s="241"/>
      <c r="CD304" s="241"/>
      <c r="CE304" s="241"/>
      <c r="CF304" s="241"/>
      <c r="CG304" s="241"/>
      <c r="CH304" s="241"/>
      <c r="CI304" s="241"/>
      <c r="CJ304" s="241"/>
      <c r="CK304" s="241"/>
      <c r="CL304" s="241"/>
      <c r="CM304" s="241"/>
      <c r="CN304" s="241"/>
      <c r="CO304" s="241"/>
      <c r="CP304" s="241"/>
      <c r="CQ304" s="241"/>
      <c r="CR304" s="241"/>
      <c r="CS304" s="241"/>
      <c r="CT304" s="241"/>
      <c r="CU304" s="241"/>
      <c r="CV304" s="241"/>
      <c r="CW304" s="241"/>
      <c r="CX304" s="241"/>
      <c r="CY304" s="241"/>
      <c r="CZ304" s="241"/>
      <c r="DA304" s="241"/>
      <c r="DB304" s="241"/>
      <c r="DC304" s="241"/>
      <c r="DD304" s="241"/>
      <c r="DE304" s="241"/>
      <c r="DF304" s="241"/>
      <c r="DG304" s="241"/>
      <c r="DH304" s="241"/>
      <c r="DI304" s="241"/>
      <c r="DJ304" s="241"/>
      <c r="DK304" s="241"/>
      <c r="DL304" s="241"/>
      <c r="DM304" s="241"/>
      <c r="DN304" s="241"/>
      <c r="DO304" s="241"/>
      <c r="DP304" s="241"/>
      <c r="DQ304" s="241"/>
      <c r="DR304" s="241"/>
      <c r="DS304" s="241"/>
      <c r="DT304" s="241"/>
      <c r="DU304" s="241"/>
      <c r="DV304" s="241"/>
      <c r="DW304" s="241"/>
      <c r="DX304" s="241"/>
      <c r="DY304" s="241"/>
      <c r="DZ304" s="241"/>
      <c r="EA304" s="241"/>
      <c r="EB304" s="241"/>
      <c r="EC304" s="241"/>
      <c r="ED304" s="241"/>
      <c r="EE304" s="241"/>
      <c r="EF304" s="241"/>
      <c r="EG304" s="241"/>
      <c r="EH304" s="241"/>
      <c r="EI304" s="241"/>
      <c r="EJ304" s="241"/>
      <c r="EK304" s="241"/>
      <c r="EL304" s="241"/>
      <c r="EM304" s="241"/>
      <c r="EN304" s="241"/>
      <c r="EO304" s="241"/>
      <c r="EP304" s="241"/>
      <c r="EQ304" s="241"/>
      <c r="ER304" s="241"/>
      <c r="ES304" s="241"/>
      <c r="ET304" s="241"/>
      <c r="EU304" s="241"/>
      <c r="EV304" s="241"/>
      <c r="EW304" s="241"/>
      <c r="EX304" s="241"/>
      <c r="EY304" s="241"/>
      <c r="EZ304" s="241"/>
      <c r="FA304" s="241"/>
      <c r="FB304" s="241"/>
      <c r="FC304" s="241"/>
      <c r="FD304" s="241"/>
      <c r="FE304" s="241"/>
      <c r="FF304" s="241"/>
      <c r="FG304" s="241"/>
      <c r="FH304" s="241"/>
      <c r="FI304" s="241"/>
      <c r="FJ304" s="241"/>
      <c r="FK304" s="241"/>
      <c r="FL304" s="241"/>
      <c r="FM304" s="241"/>
      <c r="FN304" s="241"/>
      <c r="FO304" s="241"/>
      <c r="FP304" s="241"/>
      <c r="FQ304" s="241"/>
      <c r="FR304" s="241"/>
      <c r="FS304" s="241"/>
      <c r="FT304" s="241"/>
      <c r="FU304" s="241"/>
      <c r="FV304" s="241"/>
      <c r="FW304" s="241"/>
      <c r="FX304" s="241"/>
      <c r="FY304" s="241"/>
      <c r="FZ304" s="241"/>
      <c r="GA304" s="241"/>
      <c r="GB304" s="241"/>
      <c r="GC304" s="241"/>
      <c r="GD304" s="241"/>
      <c r="GE304" s="241"/>
      <c r="GF304" s="241"/>
      <c r="GG304" s="241"/>
      <c r="GH304" s="241"/>
      <c r="GI304" s="241"/>
      <c r="GJ304" s="241"/>
      <c r="GK304" s="241"/>
      <c r="GL304" s="241"/>
      <c r="GM304" s="241"/>
      <c r="GN304" s="241"/>
      <c r="GO304" s="241"/>
      <c r="GP304" s="241"/>
      <c r="GQ304" s="241"/>
      <c r="GR304" s="241"/>
      <c r="GS304" s="241"/>
      <c r="GT304" s="241"/>
      <c r="GU304" s="241"/>
      <c r="GV304" s="241"/>
      <c r="GW304" s="241"/>
      <c r="GX304" s="241"/>
      <c r="GY304" s="241"/>
      <c r="GZ304" s="241"/>
      <c r="HA304" s="241"/>
      <c r="HB304" s="241"/>
      <c r="HC304" s="241"/>
      <c r="HD304" s="241"/>
      <c r="HE304" s="241"/>
      <c r="HF304" s="241"/>
      <c r="HG304" s="241"/>
      <c r="HH304" s="241"/>
      <c r="HI304" s="241"/>
      <c r="HJ304" s="241"/>
      <c r="HK304" s="241"/>
      <c r="HL304" s="241"/>
      <c r="HM304" s="241"/>
    </row>
    <row r="305" spans="1:221" ht="12.75">
      <c r="A305" s="241"/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241"/>
      <c r="W305" s="241"/>
      <c r="X305" s="241"/>
      <c r="Y305" s="241"/>
      <c r="Z305" s="241"/>
      <c r="AA305" s="241"/>
      <c r="AB305" s="241"/>
      <c r="AC305" s="241"/>
      <c r="AD305" s="241"/>
      <c r="AE305" s="241"/>
      <c r="AF305" s="241"/>
      <c r="AG305" s="241"/>
      <c r="AH305" s="241"/>
      <c r="AI305" s="241"/>
      <c r="AJ305" s="241"/>
      <c r="AK305" s="241"/>
      <c r="AL305" s="241"/>
      <c r="AM305" s="241"/>
      <c r="AN305" s="241"/>
      <c r="AO305" s="241"/>
      <c r="AP305" s="241"/>
      <c r="AQ305" s="241"/>
      <c r="AR305" s="241"/>
      <c r="AS305" s="241"/>
      <c r="AT305" s="241"/>
      <c r="AU305" s="241"/>
      <c r="AV305" s="241"/>
      <c r="AW305" s="241"/>
      <c r="AX305" s="241"/>
      <c r="AY305" s="241"/>
      <c r="AZ305" s="241"/>
      <c r="BA305" s="241"/>
      <c r="BB305" s="241"/>
      <c r="BC305" s="241"/>
      <c r="BD305" s="241"/>
      <c r="BE305" s="241"/>
      <c r="BF305" s="241"/>
      <c r="BG305" s="241"/>
      <c r="BH305" s="241"/>
      <c r="BI305" s="241"/>
      <c r="BJ305" s="241"/>
      <c r="BK305" s="241"/>
      <c r="BL305" s="241"/>
      <c r="BM305" s="241"/>
      <c r="BN305" s="241"/>
      <c r="BO305" s="241"/>
      <c r="BP305" s="241"/>
      <c r="BQ305" s="241"/>
      <c r="BR305" s="241"/>
      <c r="BS305" s="241"/>
      <c r="BT305" s="241"/>
      <c r="BU305" s="241"/>
      <c r="BV305" s="241"/>
      <c r="BW305" s="241"/>
      <c r="BX305" s="241"/>
      <c r="BY305" s="241"/>
      <c r="BZ305" s="241"/>
      <c r="CA305" s="241"/>
      <c r="CB305" s="241"/>
      <c r="CC305" s="241"/>
      <c r="CD305" s="241"/>
      <c r="CE305" s="241"/>
      <c r="CF305" s="241"/>
      <c r="CG305" s="241"/>
      <c r="CH305" s="241"/>
      <c r="CI305" s="241"/>
      <c r="CJ305" s="241"/>
      <c r="CK305" s="241"/>
      <c r="CL305" s="241"/>
      <c r="CM305" s="241"/>
      <c r="CN305" s="241"/>
      <c r="CO305" s="241"/>
      <c r="CP305" s="241"/>
      <c r="CQ305" s="241"/>
      <c r="CR305" s="241"/>
      <c r="CS305" s="241"/>
      <c r="CT305" s="241"/>
      <c r="CU305" s="241"/>
      <c r="CV305" s="241"/>
      <c r="CW305" s="241"/>
      <c r="CX305" s="241"/>
      <c r="CY305" s="241"/>
      <c r="CZ305" s="241"/>
      <c r="DA305" s="241"/>
      <c r="DB305" s="241"/>
      <c r="DC305" s="241"/>
      <c r="DD305" s="241"/>
      <c r="DE305" s="241"/>
      <c r="DF305" s="241"/>
      <c r="DG305" s="241"/>
      <c r="DH305" s="241"/>
      <c r="DI305" s="241"/>
      <c r="DJ305" s="241"/>
      <c r="DK305" s="241"/>
      <c r="DL305" s="241"/>
      <c r="DM305" s="241"/>
      <c r="DN305" s="241"/>
      <c r="DO305" s="241"/>
      <c r="DP305" s="241"/>
      <c r="DQ305" s="241"/>
      <c r="DR305" s="241"/>
      <c r="DS305" s="241"/>
      <c r="DT305" s="241"/>
      <c r="DU305" s="241"/>
      <c r="DV305" s="241"/>
      <c r="DW305" s="241"/>
      <c r="DX305" s="241"/>
      <c r="DY305" s="241"/>
      <c r="DZ305" s="241"/>
      <c r="EA305" s="241"/>
      <c r="EB305" s="241"/>
      <c r="EC305" s="241"/>
      <c r="ED305" s="241"/>
      <c r="EE305" s="241"/>
      <c r="EF305" s="241"/>
      <c r="EG305" s="241"/>
      <c r="EH305" s="241"/>
      <c r="EI305" s="241"/>
      <c r="EJ305" s="241"/>
      <c r="EK305" s="241"/>
      <c r="EL305" s="241"/>
      <c r="EM305" s="241"/>
      <c r="EN305" s="241"/>
      <c r="EO305" s="241"/>
      <c r="EP305" s="241"/>
      <c r="EQ305" s="241"/>
      <c r="ER305" s="241"/>
      <c r="ES305" s="241"/>
      <c r="ET305" s="241"/>
      <c r="EU305" s="241"/>
      <c r="EV305" s="241"/>
      <c r="EW305" s="241"/>
      <c r="EX305" s="241"/>
      <c r="EY305" s="241"/>
      <c r="EZ305" s="241"/>
      <c r="FA305" s="241"/>
      <c r="FB305" s="241"/>
      <c r="FC305" s="241"/>
      <c r="FD305" s="241"/>
      <c r="FE305" s="241"/>
      <c r="FF305" s="241"/>
      <c r="FG305" s="241"/>
      <c r="FH305" s="241"/>
      <c r="FI305" s="241"/>
      <c r="FJ305" s="241"/>
      <c r="FK305" s="241"/>
      <c r="FL305" s="241"/>
      <c r="FM305" s="241"/>
      <c r="FN305" s="241"/>
      <c r="FO305" s="241"/>
      <c r="FP305" s="241"/>
      <c r="FQ305" s="241"/>
      <c r="FR305" s="241"/>
      <c r="FS305" s="241"/>
      <c r="FT305" s="241"/>
      <c r="FU305" s="241"/>
      <c r="FV305" s="241"/>
      <c r="FW305" s="241"/>
      <c r="FX305" s="241"/>
      <c r="FY305" s="241"/>
      <c r="FZ305" s="241"/>
      <c r="GA305" s="241"/>
      <c r="GB305" s="241"/>
      <c r="GC305" s="241"/>
      <c r="GD305" s="241"/>
      <c r="GE305" s="241"/>
      <c r="GF305" s="241"/>
      <c r="GG305" s="241"/>
      <c r="GH305" s="241"/>
      <c r="GI305" s="241"/>
      <c r="GJ305" s="241"/>
      <c r="GK305" s="241"/>
      <c r="GL305" s="241"/>
      <c r="GM305" s="241"/>
      <c r="GN305" s="241"/>
      <c r="GO305" s="241"/>
      <c r="GP305" s="241"/>
      <c r="GQ305" s="241"/>
      <c r="GR305" s="241"/>
      <c r="GS305" s="241"/>
      <c r="GT305" s="241"/>
      <c r="GU305" s="241"/>
      <c r="GV305" s="241"/>
      <c r="GW305" s="241"/>
      <c r="GX305" s="241"/>
      <c r="GY305" s="241"/>
      <c r="GZ305" s="241"/>
      <c r="HA305" s="241"/>
      <c r="HB305" s="241"/>
      <c r="HC305" s="241"/>
      <c r="HD305" s="241"/>
      <c r="HE305" s="241"/>
      <c r="HF305" s="241"/>
      <c r="HG305" s="241"/>
      <c r="HH305" s="241"/>
      <c r="HI305" s="241"/>
      <c r="HJ305" s="241"/>
      <c r="HK305" s="241"/>
      <c r="HL305" s="241"/>
      <c r="HM305" s="241"/>
    </row>
    <row r="306" spans="1:221" ht="12.75">
      <c r="A306" s="241"/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  <c r="AA306" s="241"/>
      <c r="AB306" s="241"/>
      <c r="AC306" s="241"/>
      <c r="AD306" s="241"/>
      <c r="AE306" s="241"/>
      <c r="AF306" s="241"/>
      <c r="AG306" s="241"/>
      <c r="AH306" s="241"/>
      <c r="AI306" s="241"/>
      <c r="AJ306" s="241"/>
      <c r="AK306" s="241"/>
      <c r="AL306" s="241"/>
      <c r="AM306" s="241"/>
      <c r="AN306" s="241"/>
      <c r="AO306" s="241"/>
      <c r="AP306" s="241"/>
      <c r="AQ306" s="241"/>
      <c r="AR306" s="241"/>
      <c r="AS306" s="241"/>
      <c r="AT306" s="241"/>
      <c r="AU306" s="241"/>
      <c r="AV306" s="241"/>
      <c r="AW306" s="241"/>
      <c r="AX306" s="241"/>
      <c r="AY306" s="241"/>
      <c r="AZ306" s="241"/>
      <c r="BA306" s="241"/>
      <c r="BB306" s="241"/>
      <c r="BC306" s="241"/>
      <c r="BD306" s="241"/>
      <c r="BE306" s="241"/>
      <c r="BF306" s="241"/>
      <c r="BG306" s="241"/>
      <c r="BH306" s="241"/>
      <c r="BI306" s="241"/>
      <c r="BJ306" s="241"/>
      <c r="BK306" s="241"/>
      <c r="BL306" s="241"/>
      <c r="BM306" s="241"/>
      <c r="BN306" s="241"/>
      <c r="BO306" s="241"/>
      <c r="BP306" s="241"/>
      <c r="BQ306" s="241"/>
      <c r="BR306" s="241"/>
      <c r="BS306" s="241"/>
      <c r="BT306" s="241"/>
      <c r="BU306" s="241"/>
      <c r="BV306" s="241"/>
      <c r="BW306" s="241"/>
      <c r="BX306" s="241"/>
      <c r="BY306" s="241"/>
      <c r="BZ306" s="241"/>
      <c r="CA306" s="241"/>
      <c r="CB306" s="241"/>
      <c r="CC306" s="241"/>
      <c r="CD306" s="241"/>
      <c r="CE306" s="241"/>
      <c r="CF306" s="241"/>
      <c r="CG306" s="241"/>
      <c r="CH306" s="241"/>
      <c r="CI306" s="241"/>
      <c r="CJ306" s="241"/>
      <c r="CK306" s="241"/>
      <c r="CL306" s="241"/>
      <c r="CM306" s="241"/>
      <c r="CN306" s="241"/>
      <c r="CO306" s="241"/>
      <c r="CP306" s="241"/>
      <c r="CQ306" s="241"/>
      <c r="CR306" s="241"/>
      <c r="CS306" s="241"/>
      <c r="CT306" s="241"/>
      <c r="CU306" s="241"/>
      <c r="CV306" s="241"/>
      <c r="CW306" s="241"/>
      <c r="CX306" s="241"/>
      <c r="CY306" s="241"/>
      <c r="CZ306" s="241"/>
      <c r="DA306" s="241"/>
      <c r="DB306" s="241"/>
      <c r="DC306" s="241"/>
      <c r="DD306" s="241"/>
      <c r="DE306" s="241"/>
      <c r="DF306" s="241"/>
      <c r="DG306" s="241"/>
      <c r="DH306" s="241"/>
      <c r="DI306" s="241"/>
      <c r="DJ306" s="241"/>
      <c r="DK306" s="241"/>
      <c r="DL306" s="241"/>
      <c r="DM306" s="241"/>
      <c r="DN306" s="241"/>
      <c r="DO306" s="241"/>
      <c r="DP306" s="241"/>
      <c r="DQ306" s="241"/>
      <c r="DR306" s="241"/>
      <c r="DS306" s="241"/>
      <c r="DT306" s="241"/>
      <c r="DU306" s="241"/>
      <c r="DV306" s="241"/>
      <c r="DW306" s="241"/>
      <c r="DX306" s="241"/>
      <c r="DY306" s="241"/>
      <c r="DZ306" s="241"/>
      <c r="EA306" s="241"/>
      <c r="EB306" s="241"/>
      <c r="EC306" s="241"/>
      <c r="ED306" s="241"/>
      <c r="EE306" s="241"/>
      <c r="EF306" s="241"/>
      <c r="EG306" s="241"/>
      <c r="EH306" s="241"/>
      <c r="EI306" s="241"/>
      <c r="EJ306" s="241"/>
      <c r="EK306" s="241"/>
      <c r="EL306" s="241"/>
      <c r="EM306" s="241"/>
      <c r="EN306" s="241"/>
      <c r="EO306" s="241"/>
      <c r="EP306" s="241"/>
      <c r="EQ306" s="241"/>
      <c r="ER306" s="241"/>
      <c r="ES306" s="241"/>
      <c r="ET306" s="241"/>
      <c r="EU306" s="241"/>
      <c r="EV306" s="241"/>
      <c r="EW306" s="241"/>
      <c r="EX306" s="241"/>
      <c r="EY306" s="241"/>
      <c r="EZ306" s="241"/>
      <c r="FA306" s="241"/>
      <c r="FB306" s="241"/>
      <c r="FC306" s="241"/>
      <c r="FD306" s="241"/>
      <c r="FE306" s="241"/>
      <c r="FF306" s="241"/>
      <c r="FG306" s="241"/>
      <c r="FH306" s="241"/>
      <c r="FI306" s="241"/>
      <c r="FJ306" s="241"/>
      <c r="FK306" s="241"/>
      <c r="FL306" s="241"/>
      <c r="FM306" s="241"/>
      <c r="FN306" s="241"/>
      <c r="FO306" s="241"/>
      <c r="FP306" s="241"/>
      <c r="FQ306" s="241"/>
      <c r="FR306" s="241"/>
      <c r="FS306" s="241"/>
      <c r="FT306" s="241"/>
      <c r="FU306" s="241"/>
      <c r="FV306" s="241"/>
      <c r="FW306" s="241"/>
      <c r="FX306" s="241"/>
      <c r="FY306" s="241"/>
      <c r="FZ306" s="241"/>
      <c r="GA306" s="241"/>
      <c r="GB306" s="241"/>
      <c r="GC306" s="241"/>
      <c r="GD306" s="241"/>
      <c r="GE306" s="241"/>
      <c r="GF306" s="241"/>
      <c r="GG306" s="241"/>
      <c r="GH306" s="241"/>
      <c r="GI306" s="241"/>
      <c r="GJ306" s="241"/>
      <c r="GK306" s="241"/>
      <c r="GL306" s="241"/>
      <c r="GM306" s="241"/>
      <c r="GN306" s="241"/>
      <c r="GO306" s="241"/>
      <c r="GP306" s="241"/>
      <c r="GQ306" s="241"/>
      <c r="GR306" s="241"/>
      <c r="GS306" s="241"/>
      <c r="GT306" s="241"/>
      <c r="GU306" s="241"/>
      <c r="GV306" s="241"/>
      <c r="GW306" s="241"/>
      <c r="GX306" s="241"/>
      <c r="GY306" s="241"/>
      <c r="GZ306" s="241"/>
      <c r="HA306" s="241"/>
      <c r="HB306" s="241"/>
      <c r="HC306" s="241"/>
      <c r="HD306" s="241"/>
      <c r="HE306" s="241"/>
      <c r="HF306" s="241"/>
      <c r="HG306" s="241"/>
      <c r="HH306" s="241"/>
      <c r="HI306" s="241"/>
      <c r="HJ306" s="241"/>
      <c r="HK306" s="241"/>
      <c r="HL306" s="241"/>
      <c r="HM306" s="241"/>
    </row>
    <row r="307" spans="1:221" ht="12.75">
      <c r="A307" s="241"/>
      <c r="B307" s="241"/>
      <c r="C307" s="241"/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  <c r="AB307" s="241"/>
      <c r="AC307" s="241"/>
      <c r="AD307" s="241"/>
      <c r="AE307" s="241"/>
      <c r="AF307" s="241"/>
      <c r="AG307" s="241"/>
      <c r="AH307" s="241"/>
      <c r="AI307" s="241"/>
      <c r="AJ307" s="241"/>
      <c r="AK307" s="241"/>
      <c r="AL307" s="241"/>
      <c r="AM307" s="241"/>
      <c r="AN307" s="241"/>
      <c r="AO307" s="241"/>
      <c r="AP307" s="241"/>
      <c r="AQ307" s="241"/>
      <c r="AR307" s="241"/>
      <c r="AS307" s="241"/>
      <c r="AT307" s="241"/>
      <c r="AU307" s="241"/>
      <c r="AV307" s="241"/>
      <c r="AW307" s="241"/>
      <c r="AX307" s="241"/>
      <c r="AY307" s="241"/>
      <c r="AZ307" s="241"/>
      <c r="BA307" s="241"/>
      <c r="BB307" s="241"/>
      <c r="BC307" s="241"/>
      <c r="BD307" s="241"/>
      <c r="BE307" s="241"/>
      <c r="BF307" s="241"/>
      <c r="BG307" s="241"/>
      <c r="BH307" s="241"/>
      <c r="BI307" s="241"/>
      <c r="BJ307" s="241"/>
      <c r="BK307" s="241"/>
      <c r="BL307" s="241"/>
      <c r="BM307" s="241"/>
      <c r="BN307" s="241"/>
      <c r="BO307" s="241"/>
      <c r="BP307" s="241"/>
      <c r="BQ307" s="241"/>
      <c r="BR307" s="241"/>
      <c r="BS307" s="241"/>
      <c r="BT307" s="241"/>
      <c r="BU307" s="241"/>
      <c r="BV307" s="241"/>
      <c r="BW307" s="241"/>
      <c r="BX307" s="241"/>
      <c r="BY307" s="241"/>
      <c r="BZ307" s="241"/>
      <c r="CA307" s="241"/>
      <c r="CB307" s="241"/>
      <c r="CC307" s="241"/>
      <c r="CD307" s="241"/>
      <c r="CE307" s="241"/>
      <c r="CF307" s="241"/>
      <c r="CG307" s="241"/>
      <c r="CH307" s="241"/>
      <c r="CI307" s="241"/>
      <c r="CJ307" s="241"/>
      <c r="CK307" s="241"/>
      <c r="CL307" s="241"/>
      <c r="CM307" s="241"/>
      <c r="CN307" s="241"/>
      <c r="CO307" s="241"/>
      <c r="CP307" s="241"/>
      <c r="CQ307" s="241"/>
      <c r="CR307" s="241"/>
      <c r="CS307" s="241"/>
      <c r="CT307" s="241"/>
      <c r="CU307" s="241"/>
      <c r="CV307" s="241"/>
      <c r="CW307" s="241"/>
      <c r="CX307" s="241"/>
      <c r="CY307" s="241"/>
      <c r="CZ307" s="241"/>
      <c r="DA307" s="241"/>
      <c r="DB307" s="241"/>
      <c r="DC307" s="241"/>
      <c r="DD307" s="241"/>
      <c r="DE307" s="241"/>
      <c r="DF307" s="241"/>
      <c r="DG307" s="241"/>
      <c r="DH307" s="241"/>
      <c r="DI307" s="241"/>
      <c r="DJ307" s="241"/>
      <c r="DK307" s="241"/>
      <c r="DL307" s="241"/>
      <c r="DM307" s="241"/>
      <c r="DN307" s="241"/>
      <c r="DO307" s="241"/>
      <c r="DP307" s="241"/>
      <c r="DQ307" s="241"/>
      <c r="DR307" s="241"/>
      <c r="DS307" s="241"/>
      <c r="DT307" s="241"/>
      <c r="DU307" s="241"/>
      <c r="DV307" s="241"/>
      <c r="DW307" s="241"/>
      <c r="DX307" s="241"/>
      <c r="DY307" s="241"/>
      <c r="DZ307" s="241"/>
      <c r="EA307" s="241"/>
      <c r="EB307" s="241"/>
      <c r="EC307" s="241"/>
      <c r="ED307" s="241"/>
      <c r="EE307" s="241"/>
      <c r="EF307" s="241"/>
      <c r="EG307" s="241"/>
      <c r="EH307" s="241"/>
      <c r="EI307" s="241"/>
      <c r="EJ307" s="241"/>
      <c r="EK307" s="241"/>
      <c r="EL307" s="241"/>
      <c r="EM307" s="241"/>
      <c r="EN307" s="241"/>
      <c r="EO307" s="241"/>
      <c r="EP307" s="241"/>
      <c r="EQ307" s="241"/>
      <c r="ER307" s="241"/>
      <c r="ES307" s="241"/>
      <c r="ET307" s="241"/>
      <c r="EU307" s="241"/>
      <c r="EV307" s="241"/>
      <c r="EW307" s="241"/>
      <c r="EX307" s="241"/>
      <c r="EY307" s="241"/>
      <c r="EZ307" s="241"/>
      <c r="FA307" s="241"/>
      <c r="FB307" s="241"/>
      <c r="FC307" s="241"/>
      <c r="FD307" s="241"/>
      <c r="FE307" s="241"/>
      <c r="FF307" s="241"/>
      <c r="FG307" s="241"/>
      <c r="FH307" s="241"/>
      <c r="FI307" s="241"/>
      <c r="FJ307" s="241"/>
      <c r="FK307" s="241"/>
      <c r="FL307" s="241"/>
      <c r="FM307" s="241"/>
      <c r="FN307" s="241"/>
      <c r="FO307" s="241"/>
      <c r="FP307" s="241"/>
      <c r="FQ307" s="241"/>
      <c r="FR307" s="241"/>
      <c r="FS307" s="241"/>
      <c r="FT307" s="241"/>
      <c r="FU307" s="241"/>
      <c r="FV307" s="241"/>
      <c r="FW307" s="241"/>
      <c r="FX307" s="241"/>
      <c r="FY307" s="241"/>
      <c r="FZ307" s="241"/>
      <c r="GA307" s="241"/>
      <c r="GB307" s="241"/>
      <c r="GC307" s="241"/>
      <c r="GD307" s="241"/>
      <c r="GE307" s="241"/>
      <c r="GF307" s="241"/>
      <c r="GG307" s="241"/>
      <c r="GH307" s="241"/>
      <c r="GI307" s="241"/>
      <c r="GJ307" s="241"/>
      <c r="GK307" s="241"/>
      <c r="GL307" s="241"/>
      <c r="GM307" s="241"/>
      <c r="GN307" s="241"/>
      <c r="GO307" s="241"/>
      <c r="GP307" s="241"/>
      <c r="GQ307" s="241"/>
      <c r="GR307" s="241"/>
      <c r="GS307" s="241"/>
      <c r="GT307" s="241"/>
      <c r="GU307" s="241"/>
      <c r="GV307" s="241"/>
      <c r="GW307" s="241"/>
      <c r="GX307" s="241"/>
      <c r="GY307" s="241"/>
      <c r="GZ307" s="241"/>
      <c r="HA307" s="241"/>
      <c r="HB307" s="241"/>
      <c r="HC307" s="241"/>
      <c r="HD307" s="241"/>
      <c r="HE307" s="241"/>
      <c r="HF307" s="241"/>
      <c r="HG307" s="241"/>
      <c r="HH307" s="241"/>
      <c r="HI307" s="241"/>
      <c r="HJ307" s="241"/>
      <c r="HK307" s="241"/>
      <c r="HL307" s="241"/>
      <c r="HM307" s="241"/>
    </row>
    <row r="308" spans="1:221" ht="12.75">
      <c r="A308" s="241"/>
      <c r="B308" s="241"/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  <c r="AA308" s="241"/>
      <c r="AB308" s="241"/>
      <c r="AC308" s="241"/>
      <c r="AD308" s="241"/>
      <c r="AE308" s="241"/>
      <c r="AF308" s="241"/>
      <c r="AG308" s="241"/>
      <c r="AH308" s="241"/>
      <c r="AI308" s="241"/>
      <c r="AJ308" s="241"/>
      <c r="AK308" s="241"/>
      <c r="AL308" s="241"/>
      <c r="AM308" s="241"/>
      <c r="AN308" s="241"/>
      <c r="AO308" s="241"/>
      <c r="AP308" s="241"/>
      <c r="AQ308" s="241"/>
      <c r="AR308" s="241"/>
      <c r="AS308" s="241"/>
      <c r="AT308" s="241"/>
      <c r="AU308" s="241"/>
      <c r="AV308" s="241"/>
      <c r="AW308" s="241"/>
      <c r="AX308" s="241"/>
      <c r="AY308" s="241"/>
      <c r="AZ308" s="241"/>
      <c r="BA308" s="241"/>
      <c r="BB308" s="241"/>
      <c r="BC308" s="241"/>
      <c r="BD308" s="241"/>
      <c r="BE308" s="241"/>
      <c r="BF308" s="241"/>
      <c r="BG308" s="241"/>
      <c r="BH308" s="241"/>
      <c r="BI308" s="241"/>
      <c r="BJ308" s="241"/>
      <c r="BK308" s="241"/>
      <c r="BL308" s="241"/>
      <c r="BM308" s="241"/>
      <c r="BN308" s="241"/>
      <c r="BO308" s="241"/>
      <c r="BP308" s="241"/>
      <c r="BQ308" s="241"/>
      <c r="BR308" s="241"/>
      <c r="BS308" s="241"/>
      <c r="BT308" s="241"/>
      <c r="BU308" s="241"/>
      <c r="BV308" s="241"/>
      <c r="BW308" s="241"/>
      <c r="BX308" s="241"/>
      <c r="BY308" s="241"/>
      <c r="BZ308" s="241"/>
      <c r="CA308" s="241"/>
      <c r="CB308" s="241"/>
      <c r="CC308" s="241"/>
      <c r="CD308" s="241"/>
      <c r="CE308" s="241"/>
      <c r="CF308" s="241"/>
      <c r="CG308" s="241"/>
      <c r="CH308" s="241"/>
      <c r="CI308" s="241"/>
      <c r="CJ308" s="241"/>
      <c r="CK308" s="241"/>
      <c r="CL308" s="241"/>
      <c r="CM308" s="241"/>
      <c r="CN308" s="241"/>
      <c r="CO308" s="241"/>
      <c r="CP308" s="241"/>
      <c r="CQ308" s="241"/>
      <c r="CR308" s="241"/>
      <c r="CS308" s="241"/>
      <c r="CT308" s="241"/>
      <c r="CU308" s="241"/>
      <c r="CV308" s="241"/>
      <c r="CW308" s="241"/>
      <c r="CX308" s="241"/>
      <c r="CY308" s="241"/>
      <c r="CZ308" s="241"/>
      <c r="DA308" s="241"/>
      <c r="DB308" s="241"/>
      <c r="DC308" s="241"/>
      <c r="DD308" s="241"/>
      <c r="DE308" s="241"/>
      <c r="DF308" s="241"/>
      <c r="DG308" s="241"/>
      <c r="DH308" s="241"/>
      <c r="DI308" s="241"/>
      <c r="DJ308" s="241"/>
      <c r="DK308" s="241"/>
      <c r="DL308" s="241"/>
      <c r="DM308" s="241"/>
      <c r="DN308" s="241"/>
      <c r="DO308" s="241"/>
      <c r="DP308" s="241"/>
      <c r="DQ308" s="241"/>
      <c r="DR308" s="241"/>
      <c r="DS308" s="241"/>
      <c r="DT308" s="241"/>
      <c r="DU308" s="241"/>
      <c r="DV308" s="241"/>
      <c r="DW308" s="241"/>
      <c r="DX308" s="241"/>
      <c r="DY308" s="241"/>
      <c r="DZ308" s="241"/>
      <c r="EA308" s="241"/>
      <c r="EB308" s="241"/>
      <c r="EC308" s="241"/>
      <c r="ED308" s="241"/>
      <c r="EE308" s="241"/>
      <c r="EF308" s="241"/>
      <c r="EG308" s="241"/>
      <c r="EH308" s="241"/>
      <c r="EI308" s="241"/>
      <c r="EJ308" s="241"/>
      <c r="EK308" s="241"/>
      <c r="EL308" s="241"/>
      <c r="EM308" s="241"/>
      <c r="EN308" s="241"/>
      <c r="EO308" s="241"/>
      <c r="EP308" s="241"/>
      <c r="EQ308" s="241"/>
      <c r="ER308" s="241"/>
      <c r="ES308" s="241"/>
      <c r="ET308" s="241"/>
      <c r="EU308" s="241"/>
      <c r="EV308" s="241"/>
      <c r="EW308" s="241"/>
      <c r="EX308" s="241"/>
      <c r="EY308" s="241"/>
      <c r="EZ308" s="241"/>
      <c r="FA308" s="241"/>
      <c r="FB308" s="241"/>
      <c r="FC308" s="241"/>
      <c r="FD308" s="241"/>
      <c r="FE308" s="241"/>
      <c r="FF308" s="241"/>
      <c r="FG308" s="241"/>
      <c r="FH308" s="241"/>
      <c r="FI308" s="241"/>
      <c r="FJ308" s="241"/>
      <c r="FK308" s="241"/>
      <c r="FL308" s="241"/>
      <c r="FM308" s="241"/>
      <c r="FN308" s="241"/>
      <c r="FO308" s="241"/>
      <c r="FP308" s="241"/>
      <c r="FQ308" s="241"/>
      <c r="FR308" s="241"/>
      <c r="FS308" s="241"/>
      <c r="FT308" s="241"/>
      <c r="FU308" s="241"/>
      <c r="FV308" s="241"/>
      <c r="FW308" s="241"/>
      <c r="FX308" s="241"/>
      <c r="FY308" s="241"/>
      <c r="FZ308" s="241"/>
      <c r="GA308" s="241"/>
      <c r="GB308" s="241"/>
      <c r="GC308" s="241"/>
      <c r="GD308" s="241"/>
      <c r="GE308" s="241"/>
      <c r="GF308" s="241"/>
      <c r="GG308" s="241"/>
      <c r="GH308" s="241"/>
      <c r="GI308" s="241"/>
      <c r="GJ308" s="241"/>
      <c r="GK308" s="241"/>
      <c r="GL308" s="241"/>
      <c r="GM308" s="241"/>
      <c r="GN308" s="241"/>
      <c r="GO308" s="241"/>
      <c r="GP308" s="241"/>
      <c r="GQ308" s="241"/>
      <c r="GR308" s="241"/>
      <c r="GS308" s="241"/>
      <c r="GT308" s="241"/>
      <c r="GU308" s="241"/>
      <c r="GV308" s="241"/>
      <c r="GW308" s="241"/>
      <c r="GX308" s="241"/>
      <c r="GY308" s="241"/>
      <c r="GZ308" s="241"/>
      <c r="HA308" s="241"/>
      <c r="HB308" s="241"/>
      <c r="HC308" s="241"/>
      <c r="HD308" s="241"/>
      <c r="HE308" s="241"/>
      <c r="HF308" s="241"/>
      <c r="HG308" s="241"/>
      <c r="HH308" s="241"/>
      <c r="HI308" s="241"/>
      <c r="HJ308" s="241"/>
      <c r="HK308" s="241"/>
      <c r="HL308" s="241"/>
      <c r="HM308" s="241"/>
    </row>
    <row r="309" spans="1:221" ht="12.75">
      <c r="A309" s="241"/>
      <c r="B309" s="241"/>
      <c r="C309" s="241"/>
      <c r="D309" s="241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  <c r="AA309" s="241"/>
      <c r="AB309" s="241"/>
      <c r="AC309" s="241"/>
      <c r="AD309" s="241"/>
      <c r="AE309" s="241"/>
      <c r="AF309" s="241"/>
      <c r="AG309" s="241"/>
      <c r="AH309" s="241"/>
      <c r="AI309" s="241"/>
      <c r="AJ309" s="241"/>
      <c r="AK309" s="241"/>
      <c r="AL309" s="241"/>
      <c r="AM309" s="241"/>
      <c r="AN309" s="241"/>
      <c r="AO309" s="241"/>
      <c r="AP309" s="241"/>
      <c r="AQ309" s="241"/>
      <c r="AR309" s="241"/>
      <c r="AS309" s="241"/>
      <c r="AT309" s="241"/>
      <c r="AU309" s="241"/>
      <c r="AV309" s="241"/>
      <c r="AW309" s="241"/>
      <c r="AX309" s="241"/>
      <c r="AY309" s="241"/>
      <c r="AZ309" s="241"/>
      <c r="BA309" s="241"/>
      <c r="BB309" s="241"/>
      <c r="BC309" s="241"/>
      <c r="BD309" s="241"/>
      <c r="BE309" s="241"/>
      <c r="BF309" s="241"/>
      <c r="BG309" s="241"/>
      <c r="BH309" s="241"/>
      <c r="BI309" s="241"/>
      <c r="BJ309" s="241"/>
      <c r="BK309" s="241"/>
      <c r="BL309" s="241"/>
      <c r="BM309" s="241"/>
      <c r="BN309" s="241"/>
      <c r="BO309" s="241"/>
      <c r="BP309" s="241"/>
      <c r="BQ309" s="241"/>
      <c r="BR309" s="241"/>
      <c r="BS309" s="241"/>
      <c r="BT309" s="241"/>
      <c r="BU309" s="241"/>
      <c r="BV309" s="241"/>
      <c r="BW309" s="241"/>
      <c r="BX309" s="241"/>
      <c r="BY309" s="241"/>
      <c r="BZ309" s="241"/>
      <c r="CA309" s="241"/>
      <c r="CB309" s="241"/>
      <c r="CC309" s="241"/>
      <c r="CD309" s="241"/>
      <c r="CE309" s="241"/>
      <c r="CF309" s="241"/>
      <c r="CG309" s="241"/>
      <c r="CH309" s="241"/>
      <c r="CI309" s="241"/>
      <c r="CJ309" s="241"/>
      <c r="CK309" s="241"/>
      <c r="CL309" s="241"/>
      <c r="CM309" s="241"/>
      <c r="CN309" s="241"/>
      <c r="CO309" s="241"/>
      <c r="CP309" s="241"/>
      <c r="CQ309" s="241"/>
      <c r="CR309" s="241"/>
      <c r="CS309" s="241"/>
      <c r="CT309" s="241"/>
      <c r="CU309" s="241"/>
      <c r="CV309" s="241"/>
      <c r="CW309" s="241"/>
      <c r="CX309" s="241"/>
      <c r="CY309" s="241"/>
      <c r="CZ309" s="241"/>
      <c r="DA309" s="241"/>
      <c r="DB309" s="241"/>
      <c r="DC309" s="241"/>
      <c r="DD309" s="241"/>
      <c r="DE309" s="241"/>
      <c r="DF309" s="241"/>
      <c r="DG309" s="241"/>
      <c r="DH309" s="241"/>
      <c r="DI309" s="241"/>
      <c r="DJ309" s="241"/>
      <c r="DK309" s="241"/>
      <c r="DL309" s="241"/>
      <c r="DM309" s="241"/>
      <c r="DN309" s="241"/>
      <c r="DO309" s="241"/>
      <c r="DP309" s="241"/>
      <c r="DQ309" s="241"/>
      <c r="DR309" s="241"/>
      <c r="DS309" s="241"/>
      <c r="DT309" s="241"/>
      <c r="DU309" s="241"/>
      <c r="DV309" s="241"/>
      <c r="DW309" s="241"/>
      <c r="DX309" s="241"/>
      <c r="DY309" s="241"/>
      <c r="DZ309" s="241"/>
      <c r="EA309" s="241"/>
      <c r="EB309" s="241"/>
      <c r="EC309" s="241"/>
      <c r="ED309" s="241"/>
      <c r="EE309" s="241"/>
      <c r="EF309" s="241"/>
      <c r="EG309" s="241"/>
      <c r="EH309" s="241"/>
      <c r="EI309" s="241"/>
      <c r="EJ309" s="241"/>
      <c r="EK309" s="241"/>
      <c r="EL309" s="241"/>
      <c r="EM309" s="241"/>
      <c r="EN309" s="241"/>
      <c r="EO309" s="241"/>
      <c r="EP309" s="241"/>
      <c r="EQ309" s="241"/>
      <c r="ER309" s="241"/>
      <c r="ES309" s="241"/>
      <c r="ET309" s="241"/>
      <c r="EU309" s="241"/>
      <c r="EV309" s="241"/>
      <c r="EW309" s="241"/>
      <c r="EX309" s="241"/>
      <c r="EY309" s="241"/>
      <c r="EZ309" s="241"/>
      <c r="FA309" s="241"/>
      <c r="FB309" s="241"/>
      <c r="FC309" s="241"/>
      <c r="FD309" s="241"/>
      <c r="FE309" s="241"/>
      <c r="FF309" s="241"/>
      <c r="FG309" s="241"/>
      <c r="FH309" s="241"/>
      <c r="FI309" s="241"/>
      <c r="FJ309" s="241"/>
      <c r="FK309" s="241"/>
      <c r="FL309" s="241"/>
      <c r="FM309" s="241"/>
      <c r="FN309" s="241"/>
      <c r="FO309" s="241"/>
      <c r="FP309" s="241"/>
      <c r="FQ309" s="241"/>
      <c r="FR309" s="241"/>
      <c r="FS309" s="241"/>
      <c r="FT309" s="241"/>
      <c r="FU309" s="241"/>
      <c r="FV309" s="241"/>
      <c r="FW309" s="241"/>
      <c r="FX309" s="241"/>
      <c r="FY309" s="241"/>
      <c r="FZ309" s="241"/>
      <c r="GA309" s="241"/>
      <c r="GB309" s="241"/>
      <c r="GC309" s="241"/>
      <c r="GD309" s="241"/>
      <c r="GE309" s="241"/>
      <c r="GF309" s="241"/>
      <c r="GG309" s="241"/>
      <c r="GH309" s="241"/>
      <c r="GI309" s="241"/>
      <c r="GJ309" s="241"/>
      <c r="GK309" s="241"/>
      <c r="GL309" s="241"/>
      <c r="GM309" s="241"/>
      <c r="GN309" s="241"/>
      <c r="GO309" s="241"/>
      <c r="GP309" s="241"/>
      <c r="GQ309" s="241"/>
      <c r="GR309" s="241"/>
      <c r="GS309" s="241"/>
      <c r="GT309" s="241"/>
      <c r="GU309" s="241"/>
      <c r="GV309" s="241"/>
      <c r="GW309" s="241"/>
      <c r="GX309" s="241"/>
      <c r="GY309" s="241"/>
      <c r="GZ309" s="241"/>
      <c r="HA309" s="241"/>
      <c r="HB309" s="241"/>
      <c r="HC309" s="241"/>
      <c r="HD309" s="241"/>
      <c r="HE309" s="241"/>
      <c r="HF309" s="241"/>
      <c r="HG309" s="241"/>
      <c r="HH309" s="241"/>
      <c r="HI309" s="241"/>
      <c r="HJ309" s="241"/>
      <c r="HK309" s="241"/>
      <c r="HL309" s="241"/>
      <c r="HM309" s="241"/>
    </row>
    <row r="310" spans="1:221" ht="12.75">
      <c r="A310" s="241"/>
      <c r="B310" s="241"/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  <c r="AA310" s="241"/>
      <c r="AB310" s="241"/>
      <c r="AC310" s="241"/>
      <c r="AD310" s="241"/>
      <c r="AE310" s="241"/>
      <c r="AF310" s="241"/>
      <c r="AG310" s="241"/>
      <c r="AH310" s="241"/>
      <c r="AI310" s="241"/>
      <c r="AJ310" s="241"/>
      <c r="AK310" s="241"/>
      <c r="AL310" s="241"/>
      <c r="AM310" s="241"/>
      <c r="AN310" s="241"/>
      <c r="AO310" s="241"/>
      <c r="AP310" s="241"/>
      <c r="AQ310" s="241"/>
      <c r="AR310" s="241"/>
      <c r="AS310" s="241"/>
      <c r="AT310" s="241"/>
      <c r="AU310" s="241"/>
      <c r="AV310" s="241"/>
      <c r="AW310" s="241"/>
      <c r="AX310" s="241"/>
      <c r="AY310" s="241"/>
      <c r="AZ310" s="241"/>
      <c r="BA310" s="241"/>
      <c r="BB310" s="241"/>
      <c r="BC310" s="241"/>
      <c r="BD310" s="241"/>
      <c r="BE310" s="241"/>
      <c r="BF310" s="241"/>
      <c r="BG310" s="241"/>
      <c r="BH310" s="241"/>
      <c r="BI310" s="241"/>
      <c r="BJ310" s="241"/>
      <c r="BK310" s="241"/>
      <c r="BL310" s="241"/>
      <c r="BM310" s="241"/>
      <c r="BN310" s="241"/>
      <c r="BO310" s="241"/>
      <c r="BP310" s="241"/>
      <c r="BQ310" s="241"/>
      <c r="BR310" s="241"/>
      <c r="BS310" s="241"/>
      <c r="BT310" s="241"/>
      <c r="BU310" s="241"/>
      <c r="BV310" s="241"/>
      <c r="BW310" s="241"/>
      <c r="BX310" s="241"/>
      <c r="BY310" s="241"/>
      <c r="BZ310" s="241"/>
      <c r="CA310" s="241"/>
      <c r="CB310" s="241"/>
      <c r="CC310" s="241"/>
      <c r="CD310" s="241"/>
      <c r="CE310" s="241"/>
      <c r="CF310" s="241"/>
      <c r="CG310" s="241"/>
      <c r="CH310" s="241"/>
      <c r="CI310" s="241"/>
      <c r="CJ310" s="241"/>
      <c r="CK310" s="241"/>
      <c r="CL310" s="241"/>
      <c r="CM310" s="241"/>
      <c r="CN310" s="241"/>
      <c r="CO310" s="241"/>
      <c r="CP310" s="241"/>
      <c r="CQ310" s="241"/>
      <c r="CR310" s="241"/>
      <c r="CS310" s="241"/>
      <c r="CT310" s="241"/>
      <c r="CU310" s="241"/>
      <c r="CV310" s="241"/>
      <c r="CW310" s="241"/>
      <c r="CX310" s="241"/>
      <c r="CY310" s="241"/>
      <c r="CZ310" s="241"/>
      <c r="DA310" s="241"/>
      <c r="DB310" s="241"/>
      <c r="DC310" s="241"/>
      <c r="DD310" s="241"/>
      <c r="DE310" s="241"/>
      <c r="DF310" s="241"/>
      <c r="DG310" s="241"/>
      <c r="DH310" s="241"/>
      <c r="DI310" s="241"/>
      <c r="DJ310" s="241"/>
      <c r="DK310" s="241"/>
      <c r="DL310" s="241"/>
      <c r="DM310" s="241"/>
      <c r="DN310" s="241"/>
      <c r="DO310" s="241"/>
      <c r="DP310" s="241"/>
      <c r="DQ310" s="241"/>
      <c r="DR310" s="241"/>
      <c r="DS310" s="241"/>
      <c r="DT310" s="241"/>
      <c r="DU310" s="241"/>
      <c r="DV310" s="241"/>
      <c r="DW310" s="241"/>
      <c r="DX310" s="241"/>
      <c r="DY310" s="241"/>
      <c r="DZ310" s="241"/>
      <c r="EA310" s="241"/>
      <c r="EB310" s="241"/>
      <c r="EC310" s="241"/>
      <c r="ED310" s="241"/>
      <c r="EE310" s="241"/>
      <c r="EF310" s="241"/>
      <c r="EG310" s="241"/>
      <c r="EH310" s="241"/>
      <c r="EI310" s="241"/>
      <c r="EJ310" s="241"/>
      <c r="EK310" s="241"/>
      <c r="EL310" s="241"/>
      <c r="EM310" s="241"/>
      <c r="EN310" s="241"/>
      <c r="EO310" s="241"/>
      <c r="EP310" s="241"/>
      <c r="EQ310" s="241"/>
      <c r="ER310" s="241"/>
      <c r="ES310" s="241"/>
      <c r="ET310" s="241"/>
      <c r="EU310" s="241"/>
      <c r="EV310" s="241"/>
      <c r="EW310" s="241"/>
      <c r="EX310" s="241"/>
      <c r="EY310" s="241"/>
      <c r="EZ310" s="241"/>
      <c r="FA310" s="241"/>
      <c r="FB310" s="241"/>
      <c r="FC310" s="241"/>
      <c r="FD310" s="241"/>
      <c r="FE310" s="241"/>
      <c r="FF310" s="241"/>
      <c r="FG310" s="241"/>
      <c r="FH310" s="241"/>
      <c r="FI310" s="241"/>
      <c r="FJ310" s="241"/>
      <c r="FK310" s="241"/>
      <c r="FL310" s="241"/>
      <c r="FM310" s="241"/>
      <c r="FN310" s="241"/>
      <c r="FO310" s="241"/>
      <c r="FP310" s="241"/>
      <c r="FQ310" s="241"/>
      <c r="FR310" s="241"/>
      <c r="FS310" s="241"/>
      <c r="FT310" s="241"/>
      <c r="FU310" s="241"/>
      <c r="FV310" s="241"/>
      <c r="FW310" s="241"/>
      <c r="FX310" s="241"/>
      <c r="FY310" s="241"/>
      <c r="FZ310" s="241"/>
      <c r="GA310" s="241"/>
      <c r="GB310" s="241"/>
      <c r="GC310" s="241"/>
      <c r="GD310" s="241"/>
      <c r="GE310" s="241"/>
      <c r="GF310" s="241"/>
      <c r="GG310" s="241"/>
      <c r="GH310" s="241"/>
      <c r="GI310" s="241"/>
      <c r="GJ310" s="241"/>
      <c r="GK310" s="241"/>
      <c r="GL310" s="241"/>
      <c r="GM310" s="241"/>
      <c r="GN310" s="241"/>
      <c r="GO310" s="241"/>
      <c r="GP310" s="241"/>
      <c r="GQ310" s="241"/>
      <c r="GR310" s="241"/>
      <c r="GS310" s="241"/>
      <c r="GT310" s="241"/>
      <c r="GU310" s="241"/>
      <c r="GV310" s="241"/>
      <c r="GW310" s="241"/>
      <c r="GX310" s="241"/>
      <c r="GY310" s="241"/>
      <c r="GZ310" s="241"/>
      <c r="HA310" s="241"/>
      <c r="HB310" s="241"/>
      <c r="HC310" s="241"/>
      <c r="HD310" s="241"/>
      <c r="HE310" s="241"/>
      <c r="HF310" s="241"/>
      <c r="HG310" s="241"/>
      <c r="HH310" s="241"/>
      <c r="HI310" s="241"/>
      <c r="HJ310" s="241"/>
      <c r="HK310" s="241"/>
      <c r="HL310" s="241"/>
      <c r="HM310" s="241"/>
    </row>
    <row r="311" spans="1:221" ht="12.75">
      <c r="A311" s="241"/>
      <c r="B311" s="241"/>
      <c r="C311" s="241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1"/>
      <c r="W311" s="241"/>
      <c r="X311" s="241"/>
      <c r="Y311" s="241"/>
      <c r="Z311" s="241"/>
      <c r="AA311" s="241"/>
      <c r="AB311" s="241"/>
      <c r="AC311" s="241"/>
      <c r="AD311" s="241"/>
      <c r="AE311" s="241"/>
      <c r="AF311" s="241"/>
      <c r="AG311" s="241"/>
      <c r="AH311" s="241"/>
      <c r="AI311" s="241"/>
      <c r="AJ311" s="241"/>
      <c r="AK311" s="241"/>
      <c r="AL311" s="241"/>
      <c r="AM311" s="241"/>
      <c r="AN311" s="241"/>
      <c r="AO311" s="241"/>
      <c r="AP311" s="241"/>
      <c r="AQ311" s="241"/>
      <c r="AR311" s="241"/>
      <c r="AS311" s="241"/>
      <c r="AT311" s="241"/>
      <c r="AU311" s="241"/>
      <c r="AV311" s="241"/>
      <c r="AW311" s="241"/>
      <c r="AX311" s="241"/>
      <c r="AY311" s="241"/>
      <c r="AZ311" s="241"/>
      <c r="BA311" s="241"/>
      <c r="BB311" s="241"/>
      <c r="BC311" s="241"/>
      <c r="BD311" s="241"/>
      <c r="BE311" s="241"/>
      <c r="BF311" s="241"/>
      <c r="BG311" s="241"/>
      <c r="BH311" s="241"/>
      <c r="BI311" s="241"/>
      <c r="BJ311" s="241"/>
      <c r="BK311" s="241"/>
      <c r="BL311" s="241"/>
      <c r="BM311" s="241"/>
      <c r="BN311" s="241"/>
      <c r="BO311" s="241"/>
      <c r="BP311" s="241"/>
      <c r="BQ311" s="241"/>
      <c r="BR311" s="241"/>
      <c r="BS311" s="241"/>
      <c r="BT311" s="241"/>
      <c r="BU311" s="241"/>
      <c r="BV311" s="241"/>
      <c r="BW311" s="241"/>
      <c r="BX311" s="241"/>
      <c r="BY311" s="241"/>
      <c r="BZ311" s="241"/>
      <c r="CA311" s="241"/>
      <c r="CB311" s="241"/>
      <c r="CC311" s="241"/>
      <c r="CD311" s="241"/>
      <c r="CE311" s="241"/>
      <c r="CF311" s="241"/>
      <c r="CG311" s="241"/>
      <c r="CH311" s="241"/>
      <c r="CI311" s="241"/>
      <c r="CJ311" s="241"/>
      <c r="CK311" s="241"/>
      <c r="CL311" s="241"/>
      <c r="CM311" s="241"/>
      <c r="CN311" s="241"/>
      <c r="CO311" s="241"/>
      <c r="CP311" s="241"/>
      <c r="CQ311" s="241"/>
      <c r="CR311" s="241"/>
      <c r="CS311" s="241"/>
      <c r="CT311" s="241"/>
      <c r="CU311" s="241"/>
      <c r="CV311" s="241"/>
      <c r="CW311" s="241"/>
      <c r="CX311" s="241"/>
      <c r="CY311" s="241"/>
      <c r="CZ311" s="241"/>
      <c r="DA311" s="241"/>
      <c r="DB311" s="241"/>
      <c r="DC311" s="241"/>
      <c r="DD311" s="241"/>
      <c r="DE311" s="241"/>
      <c r="DF311" s="241"/>
      <c r="DG311" s="241"/>
      <c r="DH311" s="241"/>
      <c r="DI311" s="241"/>
      <c r="DJ311" s="241"/>
      <c r="DK311" s="241"/>
      <c r="DL311" s="241"/>
      <c r="DM311" s="241"/>
      <c r="DN311" s="241"/>
      <c r="DO311" s="241"/>
      <c r="DP311" s="241"/>
      <c r="DQ311" s="241"/>
      <c r="DR311" s="241"/>
      <c r="DS311" s="241"/>
      <c r="DT311" s="241"/>
      <c r="DU311" s="241"/>
      <c r="DV311" s="241"/>
      <c r="DW311" s="241"/>
      <c r="DX311" s="241"/>
      <c r="DY311" s="241"/>
      <c r="DZ311" s="241"/>
      <c r="EA311" s="241"/>
      <c r="EB311" s="241"/>
      <c r="EC311" s="241"/>
      <c r="ED311" s="241"/>
      <c r="EE311" s="241"/>
      <c r="EF311" s="241"/>
      <c r="EG311" s="241"/>
      <c r="EH311" s="241"/>
      <c r="EI311" s="241"/>
      <c r="EJ311" s="241"/>
      <c r="EK311" s="241"/>
      <c r="EL311" s="241"/>
      <c r="EM311" s="241"/>
      <c r="EN311" s="241"/>
      <c r="EO311" s="241"/>
      <c r="EP311" s="241"/>
      <c r="EQ311" s="241"/>
      <c r="ER311" s="241"/>
      <c r="ES311" s="241"/>
      <c r="ET311" s="241"/>
      <c r="EU311" s="241"/>
      <c r="EV311" s="241"/>
      <c r="EW311" s="241"/>
      <c r="EX311" s="241"/>
      <c r="EY311" s="241"/>
      <c r="EZ311" s="241"/>
      <c r="FA311" s="241"/>
      <c r="FB311" s="241"/>
      <c r="FC311" s="241"/>
      <c r="FD311" s="241"/>
      <c r="FE311" s="241"/>
      <c r="FF311" s="241"/>
      <c r="FG311" s="241"/>
      <c r="FH311" s="241"/>
      <c r="FI311" s="241"/>
      <c r="FJ311" s="241"/>
      <c r="FK311" s="241"/>
      <c r="FL311" s="241"/>
      <c r="FM311" s="241"/>
      <c r="FN311" s="241"/>
      <c r="FO311" s="241"/>
      <c r="FP311" s="241"/>
      <c r="FQ311" s="241"/>
      <c r="FR311" s="241"/>
      <c r="FS311" s="241"/>
      <c r="FT311" s="241"/>
      <c r="FU311" s="241"/>
      <c r="FV311" s="241"/>
      <c r="FW311" s="241"/>
      <c r="FX311" s="241"/>
      <c r="FY311" s="241"/>
      <c r="FZ311" s="241"/>
      <c r="GA311" s="241"/>
      <c r="GB311" s="241"/>
      <c r="GC311" s="241"/>
      <c r="GD311" s="241"/>
      <c r="GE311" s="241"/>
      <c r="GF311" s="241"/>
      <c r="GG311" s="241"/>
      <c r="GH311" s="241"/>
      <c r="GI311" s="241"/>
      <c r="GJ311" s="241"/>
      <c r="GK311" s="241"/>
      <c r="GL311" s="241"/>
      <c r="GM311" s="241"/>
      <c r="GN311" s="241"/>
      <c r="GO311" s="241"/>
      <c r="GP311" s="241"/>
      <c r="GQ311" s="241"/>
      <c r="GR311" s="241"/>
      <c r="GS311" s="241"/>
      <c r="GT311" s="241"/>
      <c r="GU311" s="241"/>
      <c r="GV311" s="241"/>
      <c r="GW311" s="241"/>
      <c r="GX311" s="241"/>
      <c r="GY311" s="241"/>
      <c r="GZ311" s="241"/>
      <c r="HA311" s="241"/>
      <c r="HB311" s="241"/>
      <c r="HC311" s="241"/>
      <c r="HD311" s="241"/>
      <c r="HE311" s="241"/>
      <c r="HF311" s="241"/>
      <c r="HG311" s="241"/>
      <c r="HH311" s="241"/>
      <c r="HI311" s="241"/>
      <c r="HJ311" s="241"/>
      <c r="HK311" s="241"/>
      <c r="HL311" s="241"/>
      <c r="HM311" s="241"/>
    </row>
    <row r="312" spans="1:221" ht="12.75">
      <c r="A312" s="241"/>
      <c r="B312" s="241"/>
      <c r="C312" s="241"/>
      <c r="D312" s="241"/>
      <c r="E312" s="241"/>
      <c r="F312" s="241"/>
      <c r="G312" s="241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241"/>
      <c r="Z312" s="241"/>
      <c r="AA312" s="241"/>
      <c r="AB312" s="241"/>
      <c r="AC312" s="241"/>
      <c r="AD312" s="241"/>
      <c r="AE312" s="241"/>
      <c r="AF312" s="241"/>
      <c r="AG312" s="241"/>
      <c r="AH312" s="241"/>
      <c r="AI312" s="241"/>
      <c r="AJ312" s="241"/>
      <c r="AK312" s="241"/>
      <c r="AL312" s="241"/>
      <c r="AM312" s="241"/>
      <c r="AN312" s="241"/>
      <c r="AO312" s="241"/>
      <c r="AP312" s="241"/>
      <c r="AQ312" s="241"/>
      <c r="AR312" s="241"/>
      <c r="AS312" s="241"/>
      <c r="AT312" s="241"/>
      <c r="AU312" s="241"/>
      <c r="AV312" s="241"/>
      <c r="AW312" s="241"/>
      <c r="AX312" s="241"/>
      <c r="AY312" s="241"/>
      <c r="AZ312" s="241"/>
      <c r="BA312" s="241"/>
      <c r="BB312" s="241"/>
      <c r="BC312" s="241"/>
      <c r="BD312" s="241"/>
      <c r="BE312" s="241"/>
      <c r="BF312" s="241"/>
      <c r="BG312" s="241"/>
      <c r="BH312" s="241"/>
      <c r="BI312" s="241"/>
      <c r="BJ312" s="241"/>
      <c r="BK312" s="241"/>
      <c r="BL312" s="241"/>
      <c r="BM312" s="241"/>
      <c r="BN312" s="241"/>
      <c r="BO312" s="241"/>
      <c r="BP312" s="241"/>
      <c r="BQ312" s="241"/>
      <c r="BR312" s="241"/>
      <c r="BS312" s="241"/>
      <c r="BT312" s="241"/>
      <c r="BU312" s="241"/>
      <c r="BV312" s="241"/>
      <c r="BW312" s="241"/>
      <c r="BX312" s="241"/>
      <c r="BY312" s="241"/>
      <c r="BZ312" s="241"/>
      <c r="CA312" s="241"/>
      <c r="CB312" s="241"/>
      <c r="CC312" s="241"/>
      <c r="CD312" s="241"/>
      <c r="CE312" s="241"/>
      <c r="CF312" s="241"/>
      <c r="CG312" s="241"/>
      <c r="CH312" s="241"/>
      <c r="CI312" s="241"/>
      <c r="CJ312" s="241"/>
      <c r="CK312" s="241"/>
      <c r="CL312" s="241"/>
      <c r="CM312" s="241"/>
      <c r="CN312" s="241"/>
      <c r="CO312" s="241"/>
      <c r="CP312" s="241"/>
      <c r="CQ312" s="241"/>
      <c r="CR312" s="241"/>
      <c r="CS312" s="241"/>
      <c r="CT312" s="241"/>
      <c r="CU312" s="241"/>
      <c r="CV312" s="241"/>
      <c r="CW312" s="241"/>
      <c r="CX312" s="241"/>
      <c r="CY312" s="241"/>
      <c r="CZ312" s="241"/>
      <c r="DA312" s="241"/>
      <c r="DB312" s="241"/>
      <c r="DC312" s="241"/>
      <c r="DD312" s="241"/>
      <c r="DE312" s="241"/>
      <c r="DF312" s="241"/>
      <c r="DG312" s="241"/>
      <c r="DH312" s="241"/>
      <c r="DI312" s="241"/>
      <c r="DJ312" s="241"/>
      <c r="DK312" s="241"/>
      <c r="DL312" s="241"/>
      <c r="DM312" s="241"/>
      <c r="DN312" s="241"/>
      <c r="DO312" s="241"/>
      <c r="DP312" s="241"/>
      <c r="DQ312" s="241"/>
      <c r="DR312" s="241"/>
      <c r="DS312" s="241"/>
      <c r="DT312" s="241"/>
      <c r="DU312" s="241"/>
      <c r="DV312" s="241"/>
      <c r="DW312" s="241"/>
      <c r="DX312" s="241"/>
      <c r="DY312" s="241"/>
      <c r="DZ312" s="241"/>
      <c r="EA312" s="241"/>
      <c r="EB312" s="241"/>
      <c r="EC312" s="241"/>
      <c r="ED312" s="241"/>
      <c r="EE312" s="241"/>
      <c r="EF312" s="241"/>
      <c r="EG312" s="241"/>
      <c r="EH312" s="241"/>
      <c r="EI312" s="241"/>
      <c r="EJ312" s="241"/>
      <c r="EK312" s="241"/>
      <c r="EL312" s="241"/>
      <c r="EM312" s="241"/>
      <c r="EN312" s="241"/>
      <c r="EO312" s="241"/>
      <c r="EP312" s="241"/>
      <c r="EQ312" s="241"/>
      <c r="ER312" s="241"/>
      <c r="ES312" s="241"/>
      <c r="ET312" s="241"/>
      <c r="EU312" s="241"/>
      <c r="EV312" s="241"/>
      <c r="EW312" s="241"/>
      <c r="EX312" s="241"/>
      <c r="EY312" s="241"/>
      <c r="EZ312" s="241"/>
      <c r="FA312" s="241"/>
      <c r="FB312" s="241"/>
      <c r="FC312" s="241"/>
      <c r="FD312" s="241"/>
      <c r="FE312" s="241"/>
      <c r="FF312" s="241"/>
      <c r="FG312" s="241"/>
      <c r="FH312" s="241"/>
      <c r="FI312" s="241"/>
      <c r="FJ312" s="241"/>
      <c r="FK312" s="241"/>
      <c r="FL312" s="241"/>
      <c r="FM312" s="241"/>
      <c r="FN312" s="241"/>
      <c r="FO312" s="241"/>
      <c r="FP312" s="241"/>
      <c r="FQ312" s="241"/>
      <c r="FR312" s="241"/>
      <c r="FS312" s="241"/>
      <c r="FT312" s="241"/>
      <c r="FU312" s="241"/>
      <c r="FV312" s="241"/>
      <c r="FW312" s="241"/>
      <c r="FX312" s="241"/>
      <c r="FY312" s="241"/>
      <c r="FZ312" s="241"/>
      <c r="GA312" s="241"/>
      <c r="GB312" s="241"/>
      <c r="GC312" s="241"/>
      <c r="GD312" s="241"/>
      <c r="GE312" s="241"/>
      <c r="GF312" s="241"/>
      <c r="GG312" s="241"/>
      <c r="GH312" s="241"/>
      <c r="GI312" s="241"/>
      <c r="GJ312" s="241"/>
      <c r="GK312" s="241"/>
      <c r="GL312" s="241"/>
      <c r="GM312" s="241"/>
      <c r="GN312" s="241"/>
      <c r="GO312" s="241"/>
      <c r="GP312" s="241"/>
      <c r="GQ312" s="241"/>
      <c r="GR312" s="241"/>
      <c r="GS312" s="241"/>
      <c r="GT312" s="241"/>
      <c r="GU312" s="241"/>
      <c r="GV312" s="241"/>
      <c r="GW312" s="241"/>
      <c r="GX312" s="241"/>
      <c r="GY312" s="241"/>
      <c r="GZ312" s="241"/>
      <c r="HA312" s="241"/>
      <c r="HB312" s="241"/>
      <c r="HC312" s="241"/>
      <c r="HD312" s="241"/>
      <c r="HE312" s="241"/>
      <c r="HF312" s="241"/>
      <c r="HG312" s="241"/>
      <c r="HH312" s="241"/>
      <c r="HI312" s="241"/>
      <c r="HJ312" s="241"/>
      <c r="HK312" s="241"/>
      <c r="HL312" s="241"/>
      <c r="HM312" s="241"/>
    </row>
    <row r="313" spans="1:221" ht="12.75">
      <c r="A313" s="241"/>
      <c r="B313" s="241"/>
      <c r="C313" s="241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241"/>
      <c r="Z313" s="241"/>
      <c r="AA313" s="241"/>
      <c r="AB313" s="241"/>
      <c r="AC313" s="241"/>
      <c r="AD313" s="241"/>
      <c r="AE313" s="241"/>
      <c r="AF313" s="241"/>
      <c r="AG313" s="241"/>
      <c r="AH313" s="241"/>
      <c r="AI313" s="241"/>
      <c r="AJ313" s="241"/>
      <c r="AK313" s="241"/>
      <c r="AL313" s="241"/>
      <c r="AM313" s="241"/>
      <c r="AN313" s="241"/>
      <c r="AO313" s="241"/>
      <c r="AP313" s="241"/>
      <c r="AQ313" s="241"/>
      <c r="AR313" s="241"/>
      <c r="AS313" s="241"/>
      <c r="AT313" s="241"/>
      <c r="AU313" s="241"/>
      <c r="AV313" s="241"/>
      <c r="AW313" s="241"/>
      <c r="AX313" s="241"/>
      <c r="AY313" s="241"/>
      <c r="AZ313" s="241"/>
      <c r="BA313" s="241"/>
      <c r="BB313" s="241"/>
      <c r="BC313" s="241"/>
      <c r="BD313" s="241"/>
      <c r="BE313" s="241"/>
      <c r="BF313" s="241"/>
      <c r="BG313" s="241"/>
      <c r="BH313" s="241"/>
      <c r="BI313" s="241"/>
      <c r="BJ313" s="241"/>
      <c r="BK313" s="241"/>
      <c r="BL313" s="241"/>
      <c r="BM313" s="241"/>
      <c r="BN313" s="241"/>
      <c r="BO313" s="241"/>
      <c r="BP313" s="241"/>
      <c r="BQ313" s="241"/>
      <c r="BR313" s="241"/>
      <c r="BS313" s="241"/>
      <c r="BT313" s="241"/>
      <c r="BU313" s="241"/>
      <c r="BV313" s="241"/>
      <c r="BW313" s="241"/>
      <c r="BX313" s="241"/>
      <c r="BY313" s="241"/>
      <c r="BZ313" s="241"/>
      <c r="CA313" s="241"/>
      <c r="CB313" s="241"/>
      <c r="CC313" s="241"/>
      <c r="CD313" s="241"/>
      <c r="CE313" s="241"/>
      <c r="CF313" s="241"/>
      <c r="CG313" s="241"/>
      <c r="CH313" s="241"/>
      <c r="CI313" s="241"/>
      <c r="CJ313" s="241"/>
      <c r="CK313" s="241"/>
      <c r="CL313" s="241"/>
      <c r="CM313" s="241"/>
      <c r="CN313" s="241"/>
      <c r="CO313" s="241"/>
      <c r="CP313" s="241"/>
      <c r="CQ313" s="241"/>
      <c r="CR313" s="241"/>
      <c r="CS313" s="241"/>
      <c r="CT313" s="241"/>
      <c r="CU313" s="241"/>
      <c r="CV313" s="241"/>
      <c r="CW313" s="241"/>
      <c r="CX313" s="241"/>
      <c r="CY313" s="241"/>
      <c r="CZ313" s="241"/>
      <c r="DA313" s="241"/>
      <c r="DB313" s="241"/>
      <c r="DC313" s="241"/>
      <c r="DD313" s="241"/>
      <c r="DE313" s="241"/>
      <c r="DF313" s="241"/>
      <c r="DG313" s="241"/>
      <c r="DH313" s="241"/>
      <c r="DI313" s="241"/>
      <c r="DJ313" s="241"/>
      <c r="DK313" s="241"/>
      <c r="DL313" s="241"/>
      <c r="DM313" s="241"/>
      <c r="DN313" s="241"/>
      <c r="DO313" s="241"/>
      <c r="DP313" s="241"/>
      <c r="DQ313" s="241"/>
      <c r="DR313" s="241"/>
      <c r="DS313" s="241"/>
      <c r="DT313" s="241"/>
      <c r="DU313" s="241"/>
      <c r="DV313" s="241"/>
      <c r="DW313" s="241"/>
      <c r="DX313" s="241"/>
      <c r="DY313" s="241"/>
      <c r="DZ313" s="241"/>
      <c r="EA313" s="241"/>
      <c r="EB313" s="241"/>
      <c r="EC313" s="241"/>
      <c r="ED313" s="241"/>
      <c r="EE313" s="241"/>
      <c r="EF313" s="241"/>
      <c r="EG313" s="241"/>
      <c r="EH313" s="241"/>
      <c r="EI313" s="241"/>
      <c r="EJ313" s="241"/>
      <c r="EK313" s="241"/>
      <c r="EL313" s="241"/>
      <c r="EM313" s="241"/>
      <c r="EN313" s="241"/>
      <c r="EO313" s="241"/>
      <c r="EP313" s="241"/>
      <c r="EQ313" s="241"/>
      <c r="ER313" s="241"/>
      <c r="ES313" s="241"/>
      <c r="ET313" s="241"/>
      <c r="EU313" s="241"/>
      <c r="EV313" s="241"/>
      <c r="EW313" s="241"/>
      <c r="EX313" s="241"/>
      <c r="EY313" s="241"/>
      <c r="EZ313" s="241"/>
      <c r="FA313" s="241"/>
      <c r="FB313" s="241"/>
      <c r="FC313" s="241"/>
      <c r="FD313" s="241"/>
      <c r="FE313" s="241"/>
      <c r="FF313" s="241"/>
      <c r="FG313" s="241"/>
      <c r="FH313" s="241"/>
      <c r="FI313" s="241"/>
      <c r="FJ313" s="241"/>
      <c r="FK313" s="241"/>
      <c r="FL313" s="241"/>
      <c r="FM313" s="241"/>
      <c r="FN313" s="241"/>
      <c r="FO313" s="241"/>
      <c r="FP313" s="241"/>
      <c r="FQ313" s="241"/>
      <c r="FR313" s="241"/>
      <c r="FS313" s="241"/>
      <c r="FT313" s="241"/>
      <c r="FU313" s="241"/>
      <c r="FV313" s="241"/>
      <c r="FW313" s="241"/>
      <c r="FX313" s="241"/>
      <c r="FY313" s="241"/>
      <c r="FZ313" s="241"/>
      <c r="GA313" s="241"/>
      <c r="GB313" s="241"/>
      <c r="GC313" s="241"/>
      <c r="GD313" s="241"/>
      <c r="GE313" s="241"/>
      <c r="GF313" s="241"/>
      <c r="GG313" s="241"/>
      <c r="GH313" s="241"/>
      <c r="GI313" s="241"/>
      <c r="GJ313" s="241"/>
      <c r="GK313" s="241"/>
      <c r="GL313" s="241"/>
      <c r="GM313" s="241"/>
      <c r="GN313" s="241"/>
      <c r="GO313" s="241"/>
      <c r="GP313" s="241"/>
      <c r="GQ313" s="241"/>
      <c r="GR313" s="241"/>
      <c r="GS313" s="241"/>
      <c r="GT313" s="241"/>
      <c r="GU313" s="241"/>
      <c r="GV313" s="241"/>
      <c r="GW313" s="241"/>
      <c r="GX313" s="241"/>
      <c r="GY313" s="241"/>
      <c r="GZ313" s="241"/>
      <c r="HA313" s="241"/>
      <c r="HB313" s="241"/>
      <c r="HC313" s="241"/>
      <c r="HD313" s="241"/>
      <c r="HE313" s="241"/>
      <c r="HF313" s="241"/>
      <c r="HG313" s="241"/>
      <c r="HH313" s="241"/>
      <c r="HI313" s="241"/>
      <c r="HJ313" s="241"/>
      <c r="HK313" s="241"/>
      <c r="HL313" s="241"/>
      <c r="HM313" s="241"/>
    </row>
    <row r="314" spans="1:221" ht="12.75">
      <c r="A314" s="241"/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241"/>
      <c r="Z314" s="241"/>
      <c r="AA314" s="241"/>
      <c r="AB314" s="241"/>
      <c r="AC314" s="241"/>
      <c r="AD314" s="241"/>
      <c r="AE314" s="241"/>
      <c r="AF314" s="241"/>
      <c r="AG314" s="241"/>
      <c r="AH314" s="241"/>
      <c r="AI314" s="241"/>
      <c r="AJ314" s="241"/>
      <c r="AK314" s="241"/>
      <c r="AL314" s="241"/>
      <c r="AM314" s="241"/>
      <c r="AN314" s="241"/>
      <c r="AO314" s="241"/>
      <c r="AP314" s="241"/>
      <c r="AQ314" s="241"/>
      <c r="AR314" s="241"/>
      <c r="AS314" s="241"/>
      <c r="AT314" s="241"/>
      <c r="AU314" s="241"/>
      <c r="AV314" s="241"/>
      <c r="AW314" s="241"/>
      <c r="AX314" s="241"/>
      <c r="AY314" s="241"/>
      <c r="AZ314" s="241"/>
      <c r="BA314" s="241"/>
      <c r="BB314" s="241"/>
      <c r="BC314" s="241"/>
      <c r="BD314" s="241"/>
      <c r="BE314" s="241"/>
      <c r="BF314" s="241"/>
      <c r="BG314" s="241"/>
      <c r="BH314" s="241"/>
      <c r="BI314" s="241"/>
      <c r="BJ314" s="241"/>
      <c r="BK314" s="241"/>
      <c r="BL314" s="241"/>
      <c r="BM314" s="241"/>
      <c r="BN314" s="241"/>
      <c r="BO314" s="241"/>
      <c r="BP314" s="241"/>
      <c r="BQ314" s="241"/>
      <c r="BR314" s="241"/>
      <c r="BS314" s="241"/>
      <c r="BT314" s="241"/>
      <c r="BU314" s="241"/>
      <c r="BV314" s="241"/>
      <c r="BW314" s="241"/>
      <c r="BX314" s="241"/>
      <c r="BY314" s="241"/>
      <c r="BZ314" s="241"/>
      <c r="CA314" s="241"/>
      <c r="CB314" s="241"/>
      <c r="CC314" s="241"/>
      <c r="CD314" s="241"/>
      <c r="CE314" s="241"/>
      <c r="CF314" s="241"/>
      <c r="CG314" s="241"/>
      <c r="CH314" s="241"/>
      <c r="CI314" s="241"/>
      <c r="CJ314" s="241"/>
      <c r="CK314" s="241"/>
      <c r="CL314" s="241"/>
      <c r="CM314" s="241"/>
      <c r="CN314" s="241"/>
      <c r="CO314" s="241"/>
      <c r="CP314" s="241"/>
      <c r="CQ314" s="241"/>
      <c r="CR314" s="241"/>
      <c r="CS314" s="241"/>
      <c r="CT314" s="241"/>
      <c r="CU314" s="241"/>
      <c r="CV314" s="241"/>
      <c r="CW314" s="241"/>
      <c r="CX314" s="241"/>
      <c r="CY314" s="241"/>
      <c r="CZ314" s="241"/>
      <c r="DA314" s="241"/>
      <c r="DB314" s="241"/>
      <c r="DC314" s="241"/>
      <c r="DD314" s="241"/>
      <c r="DE314" s="241"/>
      <c r="DF314" s="241"/>
      <c r="DG314" s="241"/>
      <c r="DH314" s="241"/>
      <c r="DI314" s="241"/>
      <c r="DJ314" s="241"/>
      <c r="DK314" s="241"/>
      <c r="DL314" s="241"/>
      <c r="DM314" s="241"/>
      <c r="DN314" s="241"/>
      <c r="DO314" s="241"/>
      <c r="DP314" s="241"/>
      <c r="DQ314" s="241"/>
      <c r="DR314" s="241"/>
      <c r="DS314" s="241"/>
      <c r="DT314" s="241"/>
      <c r="DU314" s="241"/>
      <c r="DV314" s="241"/>
      <c r="DW314" s="241"/>
      <c r="DX314" s="241"/>
      <c r="DY314" s="241"/>
      <c r="DZ314" s="241"/>
      <c r="EA314" s="241"/>
      <c r="EB314" s="241"/>
      <c r="EC314" s="241"/>
      <c r="ED314" s="241"/>
      <c r="EE314" s="241"/>
      <c r="EF314" s="241"/>
      <c r="EG314" s="241"/>
      <c r="EH314" s="241"/>
      <c r="EI314" s="241"/>
      <c r="EJ314" s="241"/>
      <c r="EK314" s="241"/>
      <c r="EL314" s="241"/>
      <c r="EM314" s="241"/>
      <c r="EN314" s="241"/>
      <c r="EO314" s="241"/>
      <c r="EP314" s="241"/>
      <c r="EQ314" s="241"/>
      <c r="ER314" s="241"/>
      <c r="ES314" s="241"/>
      <c r="ET314" s="241"/>
      <c r="EU314" s="241"/>
      <c r="EV314" s="241"/>
      <c r="EW314" s="241"/>
      <c r="EX314" s="241"/>
      <c r="EY314" s="241"/>
      <c r="EZ314" s="241"/>
      <c r="FA314" s="241"/>
      <c r="FB314" s="241"/>
      <c r="FC314" s="241"/>
      <c r="FD314" s="241"/>
      <c r="FE314" s="241"/>
      <c r="FF314" s="241"/>
      <c r="FG314" s="241"/>
      <c r="FH314" s="241"/>
      <c r="FI314" s="241"/>
      <c r="FJ314" s="241"/>
      <c r="FK314" s="241"/>
      <c r="FL314" s="241"/>
      <c r="FM314" s="241"/>
      <c r="FN314" s="241"/>
      <c r="FO314" s="241"/>
      <c r="FP314" s="241"/>
      <c r="FQ314" s="241"/>
      <c r="FR314" s="241"/>
      <c r="FS314" s="241"/>
      <c r="FT314" s="241"/>
      <c r="FU314" s="241"/>
      <c r="FV314" s="241"/>
      <c r="FW314" s="241"/>
      <c r="FX314" s="241"/>
      <c r="FY314" s="241"/>
      <c r="FZ314" s="241"/>
      <c r="GA314" s="241"/>
      <c r="GB314" s="241"/>
      <c r="GC314" s="241"/>
      <c r="GD314" s="241"/>
      <c r="GE314" s="241"/>
      <c r="GF314" s="241"/>
      <c r="GG314" s="241"/>
      <c r="GH314" s="241"/>
      <c r="GI314" s="241"/>
      <c r="GJ314" s="241"/>
      <c r="GK314" s="241"/>
      <c r="GL314" s="241"/>
      <c r="GM314" s="241"/>
      <c r="GN314" s="241"/>
      <c r="GO314" s="241"/>
      <c r="GP314" s="241"/>
      <c r="GQ314" s="241"/>
      <c r="GR314" s="241"/>
      <c r="GS314" s="241"/>
      <c r="GT314" s="241"/>
      <c r="GU314" s="241"/>
      <c r="GV314" s="241"/>
      <c r="GW314" s="241"/>
      <c r="GX314" s="241"/>
      <c r="GY314" s="241"/>
      <c r="GZ314" s="241"/>
      <c r="HA314" s="241"/>
      <c r="HB314" s="241"/>
      <c r="HC314" s="241"/>
      <c r="HD314" s="241"/>
      <c r="HE314" s="241"/>
      <c r="HF314" s="241"/>
      <c r="HG314" s="241"/>
      <c r="HH314" s="241"/>
      <c r="HI314" s="241"/>
      <c r="HJ314" s="241"/>
      <c r="HK314" s="241"/>
      <c r="HL314" s="241"/>
      <c r="HM314" s="241"/>
    </row>
    <row r="315" spans="1:221" ht="12.75">
      <c r="A315" s="241"/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241"/>
      <c r="U315" s="241"/>
      <c r="V315" s="241"/>
      <c r="W315" s="241"/>
      <c r="X315" s="241"/>
      <c r="Y315" s="241"/>
      <c r="Z315" s="241"/>
      <c r="AA315" s="241"/>
      <c r="AB315" s="241"/>
      <c r="AC315" s="241"/>
      <c r="AD315" s="241"/>
      <c r="AE315" s="241"/>
      <c r="AF315" s="241"/>
      <c r="AG315" s="241"/>
      <c r="AH315" s="241"/>
      <c r="AI315" s="241"/>
      <c r="AJ315" s="241"/>
      <c r="AK315" s="241"/>
      <c r="AL315" s="241"/>
      <c r="AM315" s="241"/>
      <c r="AN315" s="241"/>
      <c r="AO315" s="241"/>
      <c r="AP315" s="241"/>
      <c r="AQ315" s="241"/>
      <c r="AR315" s="241"/>
      <c r="AS315" s="241"/>
      <c r="AT315" s="241"/>
      <c r="AU315" s="241"/>
      <c r="AV315" s="241"/>
      <c r="AW315" s="241"/>
      <c r="AX315" s="241"/>
      <c r="AY315" s="241"/>
      <c r="AZ315" s="241"/>
      <c r="BA315" s="241"/>
      <c r="BB315" s="241"/>
      <c r="BC315" s="241"/>
      <c r="BD315" s="241"/>
      <c r="BE315" s="241"/>
      <c r="BF315" s="241"/>
      <c r="BG315" s="241"/>
      <c r="BH315" s="241"/>
      <c r="BI315" s="241"/>
      <c r="BJ315" s="241"/>
      <c r="BK315" s="241"/>
      <c r="BL315" s="241"/>
      <c r="BM315" s="241"/>
      <c r="BN315" s="241"/>
      <c r="BO315" s="241"/>
      <c r="BP315" s="241"/>
      <c r="BQ315" s="241"/>
      <c r="BR315" s="241"/>
      <c r="BS315" s="241"/>
      <c r="BT315" s="241"/>
      <c r="BU315" s="241"/>
      <c r="BV315" s="241"/>
      <c r="BW315" s="241"/>
      <c r="BX315" s="241"/>
      <c r="BY315" s="241"/>
      <c r="BZ315" s="241"/>
      <c r="CA315" s="241"/>
      <c r="CB315" s="241"/>
      <c r="CC315" s="241"/>
      <c r="CD315" s="241"/>
      <c r="CE315" s="241"/>
      <c r="CF315" s="241"/>
      <c r="CG315" s="241"/>
      <c r="CH315" s="241"/>
      <c r="CI315" s="241"/>
      <c r="CJ315" s="241"/>
      <c r="CK315" s="241"/>
      <c r="CL315" s="241"/>
      <c r="CM315" s="241"/>
      <c r="CN315" s="241"/>
      <c r="CO315" s="241"/>
      <c r="CP315" s="241"/>
      <c r="CQ315" s="241"/>
      <c r="CR315" s="241"/>
      <c r="CS315" s="241"/>
      <c r="CT315" s="241"/>
      <c r="CU315" s="241"/>
      <c r="CV315" s="241"/>
      <c r="CW315" s="241"/>
      <c r="CX315" s="241"/>
      <c r="CY315" s="241"/>
      <c r="CZ315" s="241"/>
      <c r="DA315" s="241"/>
      <c r="DB315" s="241"/>
      <c r="DC315" s="241"/>
      <c r="DD315" s="241"/>
      <c r="DE315" s="241"/>
      <c r="DF315" s="241"/>
      <c r="DG315" s="241"/>
      <c r="DH315" s="241"/>
      <c r="DI315" s="241"/>
      <c r="DJ315" s="241"/>
      <c r="DK315" s="241"/>
      <c r="DL315" s="241"/>
      <c r="DM315" s="241"/>
      <c r="DN315" s="241"/>
      <c r="DO315" s="241"/>
      <c r="DP315" s="241"/>
      <c r="DQ315" s="241"/>
      <c r="DR315" s="241"/>
      <c r="DS315" s="241"/>
      <c r="DT315" s="241"/>
      <c r="DU315" s="241"/>
      <c r="DV315" s="241"/>
      <c r="DW315" s="241"/>
      <c r="DX315" s="241"/>
      <c r="DY315" s="241"/>
      <c r="DZ315" s="241"/>
      <c r="EA315" s="241"/>
      <c r="EB315" s="241"/>
      <c r="EC315" s="241"/>
      <c r="ED315" s="241"/>
      <c r="EE315" s="241"/>
      <c r="EF315" s="241"/>
      <c r="EG315" s="241"/>
      <c r="EH315" s="241"/>
      <c r="EI315" s="241"/>
      <c r="EJ315" s="241"/>
      <c r="EK315" s="241"/>
      <c r="EL315" s="241"/>
      <c r="EM315" s="241"/>
      <c r="EN315" s="241"/>
      <c r="EO315" s="241"/>
      <c r="EP315" s="241"/>
      <c r="EQ315" s="241"/>
      <c r="ER315" s="241"/>
      <c r="ES315" s="241"/>
      <c r="ET315" s="241"/>
      <c r="EU315" s="241"/>
      <c r="EV315" s="241"/>
      <c r="EW315" s="241"/>
      <c r="EX315" s="241"/>
      <c r="EY315" s="241"/>
      <c r="EZ315" s="241"/>
      <c r="FA315" s="241"/>
      <c r="FB315" s="241"/>
      <c r="FC315" s="241"/>
      <c r="FD315" s="241"/>
      <c r="FE315" s="241"/>
      <c r="FF315" s="241"/>
      <c r="FG315" s="241"/>
      <c r="FH315" s="241"/>
      <c r="FI315" s="241"/>
      <c r="FJ315" s="241"/>
      <c r="FK315" s="241"/>
      <c r="FL315" s="241"/>
      <c r="FM315" s="241"/>
      <c r="FN315" s="241"/>
      <c r="FO315" s="241"/>
      <c r="FP315" s="241"/>
      <c r="FQ315" s="241"/>
      <c r="FR315" s="241"/>
      <c r="FS315" s="241"/>
      <c r="FT315" s="241"/>
      <c r="FU315" s="241"/>
      <c r="FV315" s="241"/>
      <c r="FW315" s="241"/>
      <c r="FX315" s="241"/>
      <c r="FY315" s="241"/>
      <c r="FZ315" s="241"/>
      <c r="GA315" s="241"/>
      <c r="GB315" s="241"/>
      <c r="GC315" s="241"/>
      <c r="GD315" s="241"/>
      <c r="GE315" s="241"/>
      <c r="GF315" s="241"/>
      <c r="GG315" s="241"/>
      <c r="GH315" s="241"/>
      <c r="GI315" s="241"/>
      <c r="GJ315" s="241"/>
      <c r="GK315" s="241"/>
      <c r="GL315" s="241"/>
      <c r="GM315" s="241"/>
      <c r="GN315" s="241"/>
      <c r="GO315" s="241"/>
      <c r="GP315" s="241"/>
      <c r="GQ315" s="241"/>
      <c r="GR315" s="241"/>
      <c r="GS315" s="241"/>
      <c r="GT315" s="241"/>
      <c r="GU315" s="241"/>
      <c r="GV315" s="241"/>
      <c r="GW315" s="241"/>
      <c r="GX315" s="241"/>
      <c r="GY315" s="241"/>
      <c r="GZ315" s="241"/>
      <c r="HA315" s="241"/>
      <c r="HB315" s="241"/>
      <c r="HC315" s="241"/>
      <c r="HD315" s="241"/>
      <c r="HE315" s="241"/>
      <c r="HF315" s="241"/>
      <c r="HG315" s="241"/>
      <c r="HH315" s="241"/>
      <c r="HI315" s="241"/>
      <c r="HJ315" s="241"/>
      <c r="HK315" s="241"/>
      <c r="HL315" s="241"/>
      <c r="HM315" s="241"/>
    </row>
    <row r="316" spans="1:221" ht="12.75">
      <c r="A316" s="241"/>
      <c r="B316" s="241"/>
      <c r="C316" s="241"/>
      <c r="D316" s="241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241"/>
      <c r="U316" s="241"/>
      <c r="V316" s="241"/>
      <c r="W316" s="241"/>
      <c r="X316" s="241"/>
      <c r="Y316" s="241"/>
      <c r="Z316" s="241"/>
      <c r="AA316" s="241"/>
      <c r="AB316" s="241"/>
      <c r="AC316" s="241"/>
      <c r="AD316" s="241"/>
      <c r="AE316" s="241"/>
      <c r="AF316" s="241"/>
      <c r="AG316" s="241"/>
      <c r="AH316" s="241"/>
      <c r="AI316" s="241"/>
      <c r="AJ316" s="241"/>
      <c r="AK316" s="241"/>
      <c r="AL316" s="241"/>
      <c r="AM316" s="241"/>
      <c r="AN316" s="241"/>
      <c r="AO316" s="241"/>
      <c r="AP316" s="241"/>
      <c r="AQ316" s="241"/>
      <c r="AR316" s="241"/>
      <c r="AS316" s="241"/>
      <c r="AT316" s="241"/>
      <c r="AU316" s="241"/>
      <c r="AV316" s="241"/>
      <c r="AW316" s="241"/>
      <c r="AX316" s="241"/>
      <c r="AY316" s="241"/>
      <c r="AZ316" s="241"/>
      <c r="BA316" s="241"/>
      <c r="BB316" s="241"/>
      <c r="BC316" s="241"/>
      <c r="BD316" s="241"/>
      <c r="BE316" s="241"/>
      <c r="BF316" s="241"/>
      <c r="BG316" s="241"/>
      <c r="BH316" s="241"/>
      <c r="BI316" s="241"/>
      <c r="BJ316" s="241"/>
      <c r="BK316" s="241"/>
      <c r="BL316" s="241"/>
      <c r="BM316" s="241"/>
      <c r="BN316" s="241"/>
      <c r="BO316" s="241"/>
      <c r="BP316" s="241"/>
      <c r="BQ316" s="241"/>
      <c r="BR316" s="241"/>
      <c r="BS316" s="241"/>
      <c r="BT316" s="241"/>
      <c r="BU316" s="241"/>
      <c r="BV316" s="241"/>
      <c r="BW316" s="241"/>
      <c r="BX316" s="241"/>
      <c r="BY316" s="241"/>
      <c r="BZ316" s="241"/>
      <c r="CA316" s="241"/>
      <c r="CB316" s="241"/>
      <c r="CC316" s="241"/>
      <c r="CD316" s="241"/>
      <c r="CE316" s="241"/>
      <c r="CF316" s="241"/>
      <c r="CG316" s="241"/>
      <c r="CH316" s="241"/>
      <c r="CI316" s="241"/>
      <c r="CJ316" s="241"/>
      <c r="CK316" s="241"/>
      <c r="CL316" s="241"/>
      <c r="CM316" s="241"/>
      <c r="CN316" s="241"/>
      <c r="CO316" s="241"/>
      <c r="CP316" s="241"/>
      <c r="CQ316" s="241"/>
      <c r="CR316" s="241"/>
      <c r="CS316" s="241"/>
      <c r="CT316" s="241"/>
      <c r="CU316" s="241"/>
      <c r="CV316" s="241"/>
      <c r="CW316" s="241"/>
      <c r="CX316" s="241"/>
      <c r="CY316" s="241"/>
      <c r="CZ316" s="241"/>
      <c r="DA316" s="241"/>
      <c r="DB316" s="241"/>
      <c r="DC316" s="241"/>
      <c r="DD316" s="241"/>
      <c r="DE316" s="241"/>
      <c r="DF316" s="241"/>
      <c r="DG316" s="241"/>
      <c r="DH316" s="241"/>
      <c r="DI316" s="241"/>
      <c r="DJ316" s="241"/>
      <c r="DK316" s="241"/>
      <c r="DL316" s="241"/>
      <c r="DM316" s="241"/>
      <c r="DN316" s="241"/>
      <c r="DO316" s="241"/>
      <c r="DP316" s="241"/>
      <c r="DQ316" s="241"/>
      <c r="DR316" s="241"/>
      <c r="DS316" s="241"/>
      <c r="DT316" s="241"/>
      <c r="DU316" s="241"/>
      <c r="DV316" s="241"/>
      <c r="DW316" s="241"/>
      <c r="DX316" s="241"/>
      <c r="DY316" s="241"/>
      <c r="DZ316" s="241"/>
      <c r="EA316" s="241"/>
      <c r="EB316" s="241"/>
      <c r="EC316" s="241"/>
      <c r="ED316" s="241"/>
      <c r="EE316" s="241"/>
      <c r="EF316" s="241"/>
      <c r="EG316" s="241"/>
      <c r="EH316" s="241"/>
      <c r="EI316" s="241"/>
      <c r="EJ316" s="241"/>
      <c r="EK316" s="241"/>
      <c r="EL316" s="241"/>
      <c r="EM316" s="241"/>
      <c r="EN316" s="241"/>
      <c r="EO316" s="241"/>
      <c r="EP316" s="241"/>
      <c r="EQ316" s="241"/>
      <c r="ER316" s="241"/>
      <c r="ES316" s="241"/>
      <c r="ET316" s="241"/>
      <c r="EU316" s="241"/>
      <c r="EV316" s="241"/>
      <c r="EW316" s="241"/>
      <c r="EX316" s="241"/>
      <c r="EY316" s="241"/>
      <c r="EZ316" s="241"/>
      <c r="FA316" s="241"/>
      <c r="FB316" s="241"/>
      <c r="FC316" s="241"/>
      <c r="FD316" s="241"/>
      <c r="FE316" s="241"/>
      <c r="FF316" s="241"/>
      <c r="FG316" s="241"/>
      <c r="FH316" s="241"/>
      <c r="FI316" s="241"/>
      <c r="FJ316" s="241"/>
      <c r="FK316" s="241"/>
      <c r="FL316" s="241"/>
      <c r="FM316" s="241"/>
      <c r="FN316" s="241"/>
      <c r="FO316" s="241"/>
      <c r="FP316" s="241"/>
      <c r="FQ316" s="241"/>
      <c r="FR316" s="241"/>
      <c r="FS316" s="241"/>
      <c r="FT316" s="241"/>
      <c r="FU316" s="241"/>
      <c r="FV316" s="241"/>
      <c r="FW316" s="241"/>
      <c r="FX316" s="241"/>
      <c r="FY316" s="241"/>
      <c r="FZ316" s="241"/>
      <c r="GA316" s="241"/>
      <c r="GB316" s="241"/>
      <c r="GC316" s="241"/>
      <c r="GD316" s="241"/>
      <c r="GE316" s="241"/>
      <c r="GF316" s="241"/>
      <c r="GG316" s="241"/>
      <c r="GH316" s="241"/>
      <c r="GI316" s="241"/>
      <c r="GJ316" s="241"/>
      <c r="GK316" s="241"/>
      <c r="GL316" s="241"/>
      <c r="GM316" s="241"/>
      <c r="GN316" s="241"/>
      <c r="GO316" s="241"/>
      <c r="GP316" s="241"/>
      <c r="GQ316" s="241"/>
      <c r="GR316" s="241"/>
      <c r="GS316" s="241"/>
      <c r="GT316" s="241"/>
      <c r="GU316" s="241"/>
      <c r="GV316" s="241"/>
      <c r="GW316" s="241"/>
      <c r="GX316" s="241"/>
      <c r="GY316" s="241"/>
      <c r="GZ316" s="241"/>
      <c r="HA316" s="241"/>
      <c r="HB316" s="241"/>
      <c r="HC316" s="241"/>
      <c r="HD316" s="241"/>
      <c r="HE316" s="241"/>
      <c r="HF316" s="241"/>
      <c r="HG316" s="241"/>
      <c r="HH316" s="241"/>
      <c r="HI316" s="241"/>
      <c r="HJ316" s="241"/>
      <c r="HK316" s="241"/>
      <c r="HL316" s="241"/>
      <c r="HM316" s="241"/>
    </row>
    <row r="317" spans="1:221" ht="12.75">
      <c r="A317" s="241"/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241"/>
      <c r="U317" s="241"/>
      <c r="V317" s="241"/>
      <c r="W317" s="241"/>
      <c r="X317" s="241"/>
      <c r="Y317" s="241"/>
      <c r="Z317" s="241"/>
      <c r="AA317" s="241"/>
      <c r="AB317" s="241"/>
      <c r="AC317" s="241"/>
      <c r="AD317" s="241"/>
      <c r="AE317" s="241"/>
      <c r="AF317" s="241"/>
      <c r="AG317" s="241"/>
      <c r="AH317" s="241"/>
      <c r="AI317" s="241"/>
      <c r="AJ317" s="241"/>
      <c r="AK317" s="241"/>
      <c r="AL317" s="241"/>
      <c r="AM317" s="241"/>
      <c r="AN317" s="241"/>
      <c r="AO317" s="241"/>
      <c r="AP317" s="241"/>
      <c r="AQ317" s="241"/>
      <c r="AR317" s="241"/>
      <c r="AS317" s="241"/>
      <c r="AT317" s="241"/>
      <c r="AU317" s="241"/>
      <c r="AV317" s="241"/>
      <c r="AW317" s="241"/>
      <c r="AX317" s="241"/>
      <c r="AY317" s="241"/>
      <c r="AZ317" s="241"/>
      <c r="BA317" s="241"/>
      <c r="BB317" s="241"/>
      <c r="BC317" s="241"/>
      <c r="BD317" s="241"/>
      <c r="BE317" s="241"/>
      <c r="BF317" s="241"/>
      <c r="BG317" s="241"/>
      <c r="BH317" s="241"/>
      <c r="BI317" s="241"/>
      <c r="BJ317" s="241"/>
      <c r="BK317" s="241"/>
      <c r="BL317" s="241"/>
      <c r="BM317" s="241"/>
      <c r="BN317" s="241"/>
      <c r="BO317" s="241"/>
      <c r="BP317" s="241"/>
      <c r="BQ317" s="241"/>
      <c r="BR317" s="241"/>
      <c r="BS317" s="241"/>
      <c r="BT317" s="241"/>
      <c r="BU317" s="241"/>
      <c r="BV317" s="241"/>
      <c r="BW317" s="241"/>
      <c r="BX317" s="241"/>
      <c r="BY317" s="241"/>
      <c r="BZ317" s="241"/>
      <c r="CA317" s="241"/>
      <c r="CB317" s="241"/>
      <c r="CC317" s="241"/>
      <c r="CD317" s="241"/>
      <c r="CE317" s="241"/>
      <c r="CF317" s="241"/>
      <c r="CG317" s="241"/>
      <c r="CH317" s="241"/>
      <c r="CI317" s="241"/>
      <c r="CJ317" s="241"/>
      <c r="CK317" s="241"/>
      <c r="CL317" s="241"/>
      <c r="CM317" s="241"/>
      <c r="CN317" s="241"/>
      <c r="CO317" s="241"/>
      <c r="CP317" s="241"/>
      <c r="CQ317" s="241"/>
      <c r="CR317" s="241"/>
      <c r="CS317" s="241"/>
      <c r="CT317" s="241"/>
      <c r="CU317" s="241"/>
      <c r="CV317" s="241"/>
      <c r="CW317" s="241"/>
      <c r="CX317" s="241"/>
      <c r="CY317" s="241"/>
      <c r="CZ317" s="241"/>
      <c r="DA317" s="241"/>
      <c r="DB317" s="241"/>
      <c r="DC317" s="241"/>
      <c r="DD317" s="241"/>
      <c r="DE317" s="241"/>
      <c r="DF317" s="241"/>
      <c r="DG317" s="241"/>
      <c r="DH317" s="241"/>
      <c r="DI317" s="241"/>
      <c r="DJ317" s="241"/>
      <c r="DK317" s="241"/>
      <c r="DL317" s="241"/>
      <c r="DM317" s="241"/>
      <c r="DN317" s="241"/>
      <c r="DO317" s="241"/>
      <c r="DP317" s="241"/>
      <c r="DQ317" s="241"/>
      <c r="DR317" s="241"/>
      <c r="DS317" s="241"/>
      <c r="DT317" s="241"/>
      <c r="DU317" s="241"/>
      <c r="DV317" s="241"/>
      <c r="DW317" s="241"/>
      <c r="DX317" s="241"/>
      <c r="DY317" s="241"/>
      <c r="DZ317" s="241"/>
      <c r="EA317" s="241"/>
      <c r="EB317" s="241"/>
      <c r="EC317" s="241"/>
      <c r="ED317" s="241"/>
      <c r="EE317" s="241"/>
      <c r="EF317" s="241"/>
      <c r="EG317" s="241"/>
      <c r="EH317" s="241"/>
      <c r="EI317" s="241"/>
      <c r="EJ317" s="241"/>
      <c r="EK317" s="241"/>
      <c r="EL317" s="241"/>
      <c r="EM317" s="241"/>
      <c r="EN317" s="241"/>
      <c r="EO317" s="241"/>
      <c r="EP317" s="241"/>
      <c r="EQ317" s="241"/>
      <c r="ER317" s="241"/>
      <c r="ES317" s="241"/>
      <c r="ET317" s="241"/>
      <c r="EU317" s="241"/>
      <c r="EV317" s="241"/>
      <c r="EW317" s="241"/>
      <c r="EX317" s="241"/>
      <c r="EY317" s="241"/>
      <c r="EZ317" s="241"/>
      <c r="FA317" s="241"/>
      <c r="FB317" s="241"/>
      <c r="FC317" s="241"/>
      <c r="FD317" s="241"/>
      <c r="FE317" s="241"/>
      <c r="FF317" s="241"/>
      <c r="FG317" s="241"/>
      <c r="FH317" s="241"/>
      <c r="FI317" s="241"/>
      <c r="FJ317" s="241"/>
      <c r="FK317" s="241"/>
      <c r="FL317" s="241"/>
      <c r="FM317" s="241"/>
      <c r="FN317" s="241"/>
      <c r="FO317" s="241"/>
      <c r="FP317" s="241"/>
      <c r="FQ317" s="241"/>
      <c r="FR317" s="241"/>
      <c r="FS317" s="241"/>
      <c r="FT317" s="241"/>
      <c r="FU317" s="241"/>
      <c r="FV317" s="241"/>
      <c r="FW317" s="241"/>
      <c r="FX317" s="241"/>
      <c r="FY317" s="241"/>
      <c r="FZ317" s="241"/>
      <c r="GA317" s="241"/>
      <c r="GB317" s="241"/>
      <c r="GC317" s="241"/>
      <c r="GD317" s="241"/>
      <c r="GE317" s="241"/>
      <c r="GF317" s="241"/>
      <c r="GG317" s="241"/>
      <c r="GH317" s="241"/>
      <c r="GI317" s="241"/>
      <c r="GJ317" s="241"/>
      <c r="GK317" s="241"/>
      <c r="GL317" s="241"/>
      <c r="GM317" s="241"/>
      <c r="GN317" s="241"/>
      <c r="GO317" s="241"/>
      <c r="GP317" s="241"/>
      <c r="GQ317" s="241"/>
      <c r="GR317" s="241"/>
      <c r="GS317" s="241"/>
      <c r="GT317" s="241"/>
      <c r="GU317" s="241"/>
      <c r="GV317" s="241"/>
      <c r="GW317" s="241"/>
      <c r="GX317" s="241"/>
      <c r="GY317" s="241"/>
      <c r="GZ317" s="241"/>
      <c r="HA317" s="241"/>
      <c r="HB317" s="241"/>
      <c r="HC317" s="241"/>
      <c r="HD317" s="241"/>
      <c r="HE317" s="241"/>
      <c r="HF317" s="241"/>
      <c r="HG317" s="241"/>
      <c r="HH317" s="241"/>
      <c r="HI317" s="241"/>
      <c r="HJ317" s="241"/>
      <c r="HK317" s="241"/>
      <c r="HL317" s="241"/>
      <c r="HM317" s="241"/>
    </row>
    <row r="318" spans="1:221" ht="12.75">
      <c r="A318" s="241"/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241"/>
      <c r="U318" s="241"/>
      <c r="V318" s="241"/>
      <c r="W318" s="241"/>
      <c r="X318" s="241"/>
      <c r="Y318" s="241"/>
      <c r="Z318" s="241"/>
      <c r="AA318" s="241"/>
      <c r="AB318" s="241"/>
      <c r="AC318" s="241"/>
      <c r="AD318" s="241"/>
      <c r="AE318" s="241"/>
      <c r="AF318" s="241"/>
      <c r="AG318" s="241"/>
      <c r="AH318" s="241"/>
      <c r="AI318" s="241"/>
      <c r="AJ318" s="241"/>
      <c r="AK318" s="241"/>
      <c r="AL318" s="241"/>
      <c r="AM318" s="241"/>
      <c r="AN318" s="241"/>
      <c r="AO318" s="241"/>
      <c r="AP318" s="241"/>
      <c r="AQ318" s="241"/>
      <c r="AR318" s="241"/>
      <c r="AS318" s="241"/>
      <c r="AT318" s="241"/>
      <c r="AU318" s="241"/>
      <c r="AV318" s="241"/>
      <c r="AW318" s="241"/>
      <c r="AX318" s="241"/>
      <c r="AY318" s="241"/>
      <c r="AZ318" s="241"/>
      <c r="BA318" s="241"/>
      <c r="BB318" s="241"/>
      <c r="BC318" s="241"/>
      <c r="BD318" s="241"/>
      <c r="BE318" s="241"/>
      <c r="BF318" s="241"/>
      <c r="BG318" s="241"/>
      <c r="BH318" s="241"/>
      <c r="BI318" s="241"/>
      <c r="BJ318" s="241"/>
      <c r="BK318" s="241"/>
      <c r="BL318" s="241"/>
      <c r="BM318" s="241"/>
      <c r="BN318" s="241"/>
      <c r="BO318" s="241"/>
      <c r="BP318" s="241"/>
      <c r="BQ318" s="241"/>
      <c r="BR318" s="241"/>
      <c r="BS318" s="241"/>
      <c r="BT318" s="241"/>
      <c r="BU318" s="241"/>
      <c r="BV318" s="241"/>
      <c r="BW318" s="241"/>
      <c r="BX318" s="241"/>
      <c r="BY318" s="241"/>
      <c r="BZ318" s="241"/>
      <c r="CA318" s="241"/>
      <c r="CB318" s="241"/>
      <c r="CC318" s="241"/>
      <c r="CD318" s="241"/>
      <c r="CE318" s="241"/>
      <c r="CF318" s="241"/>
      <c r="CG318" s="241"/>
      <c r="CH318" s="241"/>
      <c r="CI318" s="241"/>
      <c r="CJ318" s="241"/>
      <c r="CK318" s="241"/>
      <c r="CL318" s="241"/>
      <c r="CM318" s="241"/>
      <c r="CN318" s="241"/>
      <c r="CO318" s="241"/>
      <c r="CP318" s="241"/>
      <c r="CQ318" s="241"/>
      <c r="CR318" s="241"/>
      <c r="CS318" s="241"/>
      <c r="CT318" s="241"/>
      <c r="CU318" s="241"/>
      <c r="CV318" s="241"/>
      <c r="CW318" s="241"/>
      <c r="CX318" s="241"/>
      <c r="CY318" s="241"/>
      <c r="CZ318" s="241"/>
      <c r="DA318" s="241"/>
      <c r="DB318" s="241"/>
      <c r="DC318" s="241"/>
      <c r="DD318" s="241"/>
      <c r="DE318" s="241"/>
      <c r="DF318" s="241"/>
      <c r="DG318" s="241"/>
      <c r="DH318" s="241"/>
      <c r="DI318" s="241"/>
      <c r="DJ318" s="241"/>
      <c r="DK318" s="241"/>
      <c r="DL318" s="241"/>
      <c r="DM318" s="241"/>
      <c r="DN318" s="241"/>
      <c r="DO318" s="241"/>
      <c r="DP318" s="241"/>
      <c r="DQ318" s="241"/>
      <c r="DR318" s="241"/>
      <c r="DS318" s="241"/>
      <c r="DT318" s="241"/>
      <c r="DU318" s="241"/>
      <c r="DV318" s="241"/>
      <c r="DW318" s="241"/>
      <c r="DX318" s="241"/>
      <c r="DY318" s="241"/>
      <c r="DZ318" s="241"/>
      <c r="EA318" s="241"/>
      <c r="EB318" s="241"/>
      <c r="EC318" s="241"/>
      <c r="ED318" s="241"/>
      <c r="EE318" s="241"/>
      <c r="EF318" s="241"/>
      <c r="EG318" s="241"/>
      <c r="EH318" s="241"/>
      <c r="EI318" s="241"/>
      <c r="EJ318" s="241"/>
      <c r="EK318" s="241"/>
      <c r="EL318" s="241"/>
      <c r="EM318" s="241"/>
      <c r="EN318" s="241"/>
      <c r="EO318" s="241"/>
      <c r="EP318" s="241"/>
      <c r="EQ318" s="241"/>
      <c r="ER318" s="241"/>
      <c r="ES318" s="241"/>
      <c r="ET318" s="241"/>
      <c r="EU318" s="241"/>
      <c r="EV318" s="241"/>
      <c r="EW318" s="241"/>
      <c r="EX318" s="241"/>
      <c r="EY318" s="241"/>
      <c r="EZ318" s="241"/>
      <c r="FA318" s="241"/>
      <c r="FB318" s="241"/>
      <c r="FC318" s="241"/>
      <c r="FD318" s="241"/>
      <c r="FE318" s="241"/>
      <c r="FF318" s="241"/>
      <c r="FG318" s="241"/>
      <c r="FH318" s="241"/>
      <c r="FI318" s="241"/>
      <c r="FJ318" s="241"/>
      <c r="FK318" s="241"/>
      <c r="FL318" s="241"/>
      <c r="FM318" s="241"/>
      <c r="FN318" s="241"/>
      <c r="FO318" s="241"/>
      <c r="FP318" s="241"/>
      <c r="FQ318" s="241"/>
      <c r="FR318" s="241"/>
      <c r="FS318" s="241"/>
      <c r="FT318" s="241"/>
      <c r="FU318" s="241"/>
      <c r="FV318" s="241"/>
      <c r="FW318" s="241"/>
      <c r="FX318" s="241"/>
      <c r="FY318" s="241"/>
      <c r="FZ318" s="241"/>
      <c r="GA318" s="241"/>
      <c r="GB318" s="241"/>
      <c r="GC318" s="241"/>
      <c r="GD318" s="241"/>
      <c r="GE318" s="241"/>
      <c r="GF318" s="241"/>
      <c r="GG318" s="241"/>
      <c r="GH318" s="241"/>
      <c r="GI318" s="241"/>
      <c r="GJ318" s="241"/>
      <c r="GK318" s="241"/>
      <c r="GL318" s="241"/>
      <c r="GM318" s="241"/>
      <c r="GN318" s="241"/>
      <c r="GO318" s="241"/>
      <c r="GP318" s="241"/>
      <c r="GQ318" s="241"/>
      <c r="GR318" s="241"/>
      <c r="GS318" s="241"/>
      <c r="GT318" s="241"/>
      <c r="GU318" s="241"/>
      <c r="GV318" s="241"/>
      <c r="GW318" s="241"/>
      <c r="GX318" s="241"/>
      <c r="GY318" s="241"/>
      <c r="GZ318" s="241"/>
      <c r="HA318" s="241"/>
      <c r="HB318" s="241"/>
      <c r="HC318" s="241"/>
      <c r="HD318" s="241"/>
      <c r="HE318" s="241"/>
      <c r="HF318" s="241"/>
      <c r="HG318" s="241"/>
      <c r="HH318" s="241"/>
      <c r="HI318" s="241"/>
      <c r="HJ318" s="241"/>
      <c r="HK318" s="241"/>
      <c r="HL318" s="241"/>
      <c r="HM318" s="241"/>
    </row>
    <row r="319" spans="1:221" ht="12.75">
      <c r="A319" s="241"/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1"/>
      <c r="AA319" s="241"/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/>
      <c r="AN319" s="241"/>
      <c r="AO319" s="241"/>
      <c r="AP319" s="241"/>
      <c r="AQ319" s="241"/>
      <c r="AR319" s="241"/>
      <c r="AS319" s="241"/>
      <c r="AT319" s="241"/>
      <c r="AU319" s="241"/>
      <c r="AV319" s="241"/>
      <c r="AW319" s="241"/>
      <c r="AX319" s="241"/>
      <c r="AY319" s="241"/>
      <c r="AZ319" s="241"/>
      <c r="BA319" s="241"/>
      <c r="BB319" s="241"/>
      <c r="BC319" s="241"/>
      <c r="BD319" s="241"/>
      <c r="BE319" s="241"/>
      <c r="BF319" s="241"/>
      <c r="BG319" s="241"/>
      <c r="BH319" s="241"/>
      <c r="BI319" s="241"/>
      <c r="BJ319" s="241"/>
      <c r="BK319" s="241"/>
      <c r="BL319" s="241"/>
      <c r="BM319" s="241"/>
      <c r="BN319" s="241"/>
      <c r="BO319" s="241"/>
      <c r="BP319" s="241"/>
      <c r="BQ319" s="241"/>
      <c r="BR319" s="241"/>
      <c r="BS319" s="241"/>
      <c r="BT319" s="241"/>
      <c r="BU319" s="241"/>
      <c r="BV319" s="241"/>
      <c r="BW319" s="241"/>
      <c r="BX319" s="241"/>
      <c r="BY319" s="241"/>
      <c r="BZ319" s="241"/>
      <c r="CA319" s="241"/>
      <c r="CB319" s="241"/>
      <c r="CC319" s="241"/>
      <c r="CD319" s="241"/>
      <c r="CE319" s="241"/>
      <c r="CF319" s="241"/>
      <c r="CG319" s="241"/>
      <c r="CH319" s="241"/>
      <c r="CI319" s="241"/>
      <c r="CJ319" s="241"/>
      <c r="CK319" s="241"/>
      <c r="CL319" s="241"/>
      <c r="CM319" s="241"/>
      <c r="CN319" s="241"/>
      <c r="CO319" s="241"/>
      <c r="CP319" s="241"/>
      <c r="CQ319" s="241"/>
      <c r="CR319" s="241"/>
      <c r="CS319" s="241"/>
      <c r="CT319" s="241"/>
      <c r="CU319" s="241"/>
      <c r="CV319" s="241"/>
      <c r="CW319" s="241"/>
      <c r="CX319" s="241"/>
      <c r="CY319" s="241"/>
      <c r="CZ319" s="241"/>
      <c r="DA319" s="241"/>
      <c r="DB319" s="241"/>
      <c r="DC319" s="241"/>
      <c r="DD319" s="241"/>
      <c r="DE319" s="241"/>
      <c r="DF319" s="241"/>
      <c r="DG319" s="241"/>
      <c r="DH319" s="241"/>
      <c r="DI319" s="241"/>
      <c r="DJ319" s="241"/>
      <c r="DK319" s="241"/>
      <c r="DL319" s="241"/>
      <c r="DM319" s="241"/>
      <c r="DN319" s="241"/>
      <c r="DO319" s="241"/>
      <c r="DP319" s="241"/>
      <c r="DQ319" s="241"/>
      <c r="DR319" s="241"/>
      <c r="DS319" s="241"/>
      <c r="DT319" s="241"/>
      <c r="DU319" s="241"/>
      <c r="DV319" s="241"/>
      <c r="DW319" s="241"/>
      <c r="DX319" s="241"/>
      <c r="DY319" s="241"/>
      <c r="DZ319" s="241"/>
      <c r="EA319" s="241"/>
      <c r="EB319" s="241"/>
      <c r="EC319" s="241"/>
      <c r="ED319" s="241"/>
      <c r="EE319" s="241"/>
      <c r="EF319" s="241"/>
      <c r="EG319" s="241"/>
      <c r="EH319" s="241"/>
      <c r="EI319" s="241"/>
      <c r="EJ319" s="241"/>
      <c r="EK319" s="241"/>
      <c r="EL319" s="241"/>
      <c r="EM319" s="241"/>
      <c r="EN319" s="241"/>
      <c r="EO319" s="241"/>
      <c r="EP319" s="241"/>
      <c r="EQ319" s="241"/>
      <c r="ER319" s="241"/>
      <c r="ES319" s="241"/>
      <c r="ET319" s="241"/>
      <c r="EU319" s="241"/>
      <c r="EV319" s="241"/>
      <c r="EW319" s="241"/>
      <c r="EX319" s="241"/>
      <c r="EY319" s="241"/>
      <c r="EZ319" s="241"/>
      <c r="FA319" s="241"/>
      <c r="FB319" s="241"/>
      <c r="FC319" s="241"/>
      <c r="FD319" s="241"/>
      <c r="FE319" s="241"/>
      <c r="FF319" s="241"/>
      <c r="FG319" s="241"/>
      <c r="FH319" s="241"/>
      <c r="FI319" s="241"/>
      <c r="FJ319" s="241"/>
      <c r="FK319" s="241"/>
      <c r="FL319" s="241"/>
      <c r="FM319" s="241"/>
      <c r="FN319" s="241"/>
      <c r="FO319" s="241"/>
      <c r="FP319" s="241"/>
      <c r="FQ319" s="241"/>
      <c r="FR319" s="241"/>
      <c r="FS319" s="241"/>
      <c r="FT319" s="241"/>
      <c r="FU319" s="241"/>
      <c r="FV319" s="241"/>
      <c r="FW319" s="241"/>
      <c r="FX319" s="241"/>
      <c r="FY319" s="241"/>
      <c r="FZ319" s="241"/>
      <c r="GA319" s="241"/>
      <c r="GB319" s="241"/>
      <c r="GC319" s="241"/>
      <c r="GD319" s="241"/>
      <c r="GE319" s="241"/>
      <c r="GF319" s="241"/>
      <c r="GG319" s="241"/>
      <c r="GH319" s="241"/>
      <c r="GI319" s="241"/>
      <c r="GJ319" s="241"/>
      <c r="GK319" s="241"/>
      <c r="GL319" s="241"/>
      <c r="GM319" s="241"/>
      <c r="GN319" s="241"/>
      <c r="GO319" s="241"/>
      <c r="GP319" s="241"/>
      <c r="GQ319" s="241"/>
      <c r="GR319" s="241"/>
      <c r="GS319" s="241"/>
      <c r="GT319" s="241"/>
      <c r="GU319" s="241"/>
      <c r="GV319" s="241"/>
      <c r="GW319" s="241"/>
      <c r="GX319" s="241"/>
      <c r="GY319" s="241"/>
      <c r="GZ319" s="241"/>
      <c r="HA319" s="241"/>
      <c r="HB319" s="241"/>
      <c r="HC319" s="241"/>
      <c r="HD319" s="241"/>
      <c r="HE319" s="241"/>
      <c r="HF319" s="241"/>
      <c r="HG319" s="241"/>
      <c r="HH319" s="241"/>
      <c r="HI319" s="241"/>
      <c r="HJ319" s="241"/>
      <c r="HK319" s="241"/>
      <c r="HL319" s="241"/>
      <c r="HM319" s="241"/>
    </row>
    <row r="320" spans="1:221" ht="12.75">
      <c r="A320" s="241"/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1"/>
      <c r="AA320" s="241"/>
      <c r="AB320" s="241"/>
      <c r="AC320" s="241"/>
      <c r="AD320" s="241"/>
      <c r="AE320" s="241"/>
      <c r="AF320" s="241"/>
      <c r="AG320" s="241"/>
      <c r="AH320" s="241"/>
      <c r="AI320" s="241"/>
      <c r="AJ320" s="241"/>
      <c r="AK320" s="241"/>
      <c r="AL320" s="241"/>
      <c r="AM320" s="241"/>
      <c r="AN320" s="241"/>
      <c r="AO320" s="241"/>
      <c r="AP320" s="241"/>
      <c r="AQ320" s="241"/>
      <c r="AR320" s="241"/>
      <c r="AS320" s="241"/>
      <c r="AT320" s="241"/>
      <c r="AU320" s="241"/>
      <c r="AV320" s="241"/>
      <c r="AW320" s="241"/>
      <c r="AX320" s="241"/>
      <c r="AY320" s="241"/>
      <c r="AZ320" s="241"/>
      <c r="BA320" s="241"/>
      <c r="BB320" s="241"/>
      <c r="BC320" s="241"/>
      <c r="BD320" s="241"/>
      <c r="BE320" s="241"/>
      <c r="BF320" s="241"/>
      <c r="BG320" s="241"/>
      <c r="BH320" s="241"/>
      <c r="BI320" s="241"/>
      <c r="BJ320" s="241"/>
      <c r="BK320" s="241"/>
      <c r="BL320" s="241"/>
      <c r="BM320" s="241"/>
      <c r="BN320" s="241"/>
      <c r="BO320" s="241"/>
      <c r="BP320" s="241"/>
      <c r="BQ320" s="241"/>
      <c r="BR320" s="241"/>
      <c r="BS320" s="241"/>
      <c r="BT320" s="241"/>
      <c r="BU320" s="241"/>
      <c r="BV320" s="241"/>
      <c r="BW320" s="241"/>
      <c r="BX320" s="241"/>
      <c r="BY320" s="241"/>
      <c r="BZ320" s="241"/>
      <c r="CA320" s="241"/>
      <c r="CB320" s="241"/>
      <c r="CC320" s="241"/>
      <c r="CD320" s="241"/>
      <c r="CE320" s="241"/>
      <c r="CF320" s="241"/>
      <c r="CG320" s="241"/>
      <c r="CH320" s="241"/>
      <c r="CI320" s="241"/>
      <c r="CJ320" s="241"/>
      <c r="CK320" s="241"/>
      <c r="CL320" s="241"/>
      <c r="CM320" s="241"/>
      <c r="CN320" s="241"/>
      <c r="CO320" s="241"/>
      <c r="CP320" s="241"/>
      <c r="CQ320" s="241"/>
      <c r="CR320" s="241"/>
      <c r="CS320" s="241"/>
      <c r="CT320" s="241"/>
      <c r="CU320" s="241"/>
      <c r="CV320" s="241"/>
      <c r="CW320" s="241"/>
      <c r="CX320" s="241"/>
      <c r="CY320" s="241"/>
      <c r="CZ320" s="241"/>
      <c r="DA320" s="241"/>
      <c r="DB320" s="241"/>
      <c r="DC320" s="241"/>
      <c r="DD320" s="241"/>
      <c r="DE320" s="241"/>
      <c r="DF320" s="241"/>
      <c r="DG320" s="241"/>
      <c r="DH320" s="241"/>
      <c r="DI320" s="241"/>
      <c r="DJ320" s="241"/>
      <c r="DK320" s="241"/>
      <c r="DL320" s="241"/>
      <c r="DM320" s="241"/>
      <c r="DN320" s="241"/>
      <c r="DO320" s="241"/>
      <c r="DP320" s="241"/>
      <c r="DQ320" s="241"/>
      <c r="DR320" s="241"/>
      <c r="DS320" s="241"/>
      <c r="DT320" s="241"/>
      <c r="DU320" s="241"/>
      <c r="DV320" s="241"/>
      <c r="DW320" s="241"/>
      <c r="DX320" s="241"/>
      <c r="DY320" s="241"/>
      <c r="DZ320" s="241"/>
      <c r="EA320" s="241"/>
      <c r="EB320" s="241"/>
      <c r="EC320" s="241"/>
      <c r="ED320" s="241"/>
      <c r="EE320" s="241"/>
      <c r="EF320" s="241"/>
      <c r="EG320" s="241"/>
      <c r="EH320" s="241"/>
      <c r="EI320" s="241"/>
      <c r="EJ320" s="241"/>
      <c r="EK320" s="241"/>
      <c r="EL320" s="241"/>
      <c r="EM320" s="241"/>
      <c r="EN320" s="241"/>
      <c r="EO320" s="241"/>
      <c r="EP320" s="241"/>
      <c r="EQ320" s="241"/>
      <c r="ER320" s="241"/>
      <c r="ES320" s="241"/>
      <c r="ET320" s="241"/>
      <c r="EU320" s="241"/>
      <c r="EV320" s="241"/>
      <c r="EW320" s="241"/>
      <c r="EX320" s="241"/>
      <c r="EY320" s="241"/>
      <c r="EZ320" s="241"/>
      <c r="FA320" s="241"/>
      <c r="FB320" s="241"/>
      <c r="FC320" s="241"/>
      <c r="FD320" s="241"/>
      <c r="FE320" s="241"/>
      <c r="FF320" s="241"/>
      <c r="FG320" s="241"/>
      <c r="FH320" s="241"/>
      <c r="FI320" s="241"/>
      <c r="FJ320" s="241"/>
      <c r="FK320" s="241"/>
      <c r="FL320" s="241"/>
      <c r="FM320" s="241"/>
      <c r="FN320" s="241"/>
      <c r="FO320" s="241"/>
      <c r="FP320" s="241"/>
      <c r="FQ320" s="241"/>
      <c r="FR320" s="241"/>
      <c r="FS320" s="241"/>
      <c r="FT320" s="241"/>
      <c r="FU320" s="241"/>
      <c r="FV320" s="241"/>
      <c r="FW320" s="241"/>
      <c r="FX320" s="241"/>
      <c r="FY320" s="241"/>
      <c r="FZ320" s="241"/>
      <c r="GA320" s="241"/>
      <c r="GB320" s="241"/>
      <c r="GC320" s="241"/>
      <c r="GD320" s="241"/>
      <c r="GE320" s="241"/>
      <c r="GF320" s="241"/>
      <c r="GG320" s="241"/>
      <c r="GH320" s="241"/>
      <c r="GI320" s="241"/>
      <c r="GJ320" s="241"/>
      <c r="GK320" s="241"/>
      <c r="GL320" s="241"/>
      <c r="GM320" s="241"/>
      <c r="GN320" s="241"/>
      <c r="GO320" s="241"/>
      <c r="GP320" s="241"/>
      <c r="GQ320" s="241"/>
      <c r="GR320" s="241"/>
      <c r="GS320" s="241"/>
      <c r="GT320" s="241"/>
      <c r="GU320" s="241"/>
      <c r="GV320" s="241"/>
      <c r="GW320" s="241"/>
      <c r="GX320" s="241"/>
      <c r="GY320" s="241"/>
      <c r="GZ320" s="241"/>
      <c r="HA320" s="241"/>
      <c r="HB320" s="241"/>
      <c r="HC320" s="241"/>
      <c r="HD320" s="241"/>
      <c r="HE320" s="241"/>
      <c r="HF320" s="241"/>
      <c r="HG320" s="241"/>
      <c r="HH320" s="241"/>
      <c r="HI320" s="241"/>
      <c r="HJ320" s="241"/>
      <c r="HK320" s="241"/>
      <c r="HL320" s="241"/>
      <c r="HM320" s="241"/>
    </row>
    <row r="321" spans="1:221" ht="12.75">
      <c r="A321" s="241"/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1"/>
      <c r="Z321" s="241"/>
      <c r="AA321" s="241"/>
      <c r="AB321" s="241"/>
      <c r="AC321" s="241"/>
      <c r="AD321" s="241"/>
      <c r="AE321" s="241"/>
      <c r="AF321" s="241"/>
      <c r="AG321" s="241"/>
      <c r="AH321" s="241"/>
      <c r="AI321" s="241"/>
      <c r="AJ321" s="241"/>
      <c r="AK321" s="241"/>
      <c r="AL321" s="241"/>
      <c r="AM321" s="241"/>
      <c r="AN321" s="241"/>
      <c r="AO321" s="241"/>
      <c r="AP321" s="241"/>
      <c r="AQ321" s="241"/>
      <c r="AR321" s="241"/>
      <c r="AS321" s="241"/>
      <c r="AT321" s="241"/>
      <c r="AU321" s="241"/>
      <c r="AV321" s="241"/>
      <c r="AW321" s="241"/>
      <c r="AX321" s="241"/>
      <c r="AY321" s="241"/>
      <c r="AZ321" s="241"/>
      <c r="BA321" s="241"/>
      <c r="BB321" s="241"/>
      <c r="BC321" s="241"/>
      <c r="BD321" s="241"/>
      <c r="BE321" s="241"/>
      <c r="BF321" s="241"/>
      <c r="BG321" s="241"/>
      <c r="BH321" s="241"/>
      <c r="BI321" s="241"/>
      <c r="BJ321" s="241"/>
      <c r="BK321" s="241"/>
      <c r="BL321" s="241"/>
      <c r="BM321" s="241"/>
      <c r="BN321" s="241"/>
      <c r="BO321" s="241"/>
      <c r="BP321" s="241"/>
      <c r="BQ321" s="241"/>
      <c r="BR321" s="241"/>
      <c r="BS321" s="241"/>
      <c r="BT321" s="241"/>
      <c r="BU321" s="241"/>
      <c r="BV321" s="241"/>
      <c r="BW321" s="241"/>
      <c r="BX321" s="241"/>
      <c r="BY321" s="241"/>
      <c r="BZ321" s="241"/>
      <c r="CA321" s="241"/>
      <c r="CB321" s="241"/>
      <c r="CC321" s="241"/>
      <c r="CD321" s="241"/>
      <c r="CE321" s="241"/>
      <c r="CF321" s="241"/>
      <c r="CG321" s="241"/>
      <c r="CH321" s="241"/>
      <c r="CI321" s="241"/>
      <c r="CJ321" s="241"/>
      <c r="CK321" s="241"/>
      <c r="CL321" s="241"/>
      <c r="CM321" s="241"/>
      <c r="CN321" s="241"/>
      <c r="CO321" s="241"/>
      <c r="CP321" s="241"/>
      <c r="CQ321" s="241"/>
      <c r="CR321" s="241"/>
      <c r="CS321" s="241"/>
      <c r="CT321" s="241"/>
      <c r="CU321" s="241"/>
      <c r="CV321" s="241"/>
      <c r="CW321" s="241"/>
      <c r="CX321" s="241"/>
      <c r="CY321" s="241"/>
      <c r="CZ321" s="241"/>
      <c r="DA321" s="241"/>
      <c r="DB321" s="241"/>
      <c r="DC321" s="241"/>
      <c r="DD321" s="241"/>
      <c r="DE321" s="241"/>
      <c r="DF321" s="241"/>
      <c r="DG321" s="241"/>
      <c r="DH321" s="241"/>
      <c r="DI321" s="241"/>
      <c r="DJ321" s="241"/>
      <c r="DK321" s="241"/>
      <c r="DL321" s="241"/>
      <c r="DM321" s="241"/>
      <c r="DN321" s="241"/>
      <c r="DO321" s="241"/>
      <c r="DP321" s="241"/>
      <c r="DQ321" s="241"/>
      <c r="DR321" s="241"/>
      <c r="DS321" s="241"/>
      <c r="DT321" s="241"/>
      <c r="DU321" s="241"/>
      <c r="DV321" s="241"/>
      <c r="DW321" s="241"/>
      <c r="DX321" s="241"/>
      <c r="DY321" s="241"/>
      <c r="DZ321" s="241"/>
      <c r="EA321" s="241"/>
      <c r="EB321" s="241"/>
      <c r="EC321" s="241"/>
      <c r="ED321" s="241"/>
      <c r="EE321" s="241"/>
      <c r="EF321" s="241"/>
      <c r="EG321" s="241"/>
      <c r="EH321" s="241"/>
      <c r="EI321" s="241"/>
      <c r="EJ321" s="241"/>
      <c r="EK321" s="241"/>
      <c r="EL321" s="241"/>
      <c r="EM321" s="241"/>
      <c r="EN321" s="241"/>
      <c r="EO321" s="241"/>
      <c r="EP321" s="241"/>
      <c r="EQ321" s="241"/>
      <c r="ER321" s="241"/>
      <c r="ES321" s="241"/>
      <c r="ET321" s="241"/>
      <c r="EU321" s="241"/>
      <c r="EV321" s="241"/>
      <c r="EW321" s="241"/>
      <c r="EX321" s="241"/>
      <c r="EY321" s="241"/>
      <c r="EZ321" s="241"/>
      <c r="FA321" s="241"/>
      <c r="FB321" s="241"/>
      <c r="FC321" s="241"/>
      <c r="FD321" s="241"/>
      <c r="FE321" s="241"/>
      <c r="FF321" s="241"/>
      <c r="FG321" s="241"/>
      <c r="FH321" s="241"/>
      <c r="FI321" s="241"/>
      <c r="FJ321" s="241"/>
      <c r="FK321" s="241"/>
      <c r="FL321" s="241"/>
      <c r="FM321" s="241"/>
      <c r="FN321" s="241"/>
      <c r="FO321" s="241"/>
      <c r="FP321" s="241"/>
      <c r="FQ321" s="241"/>
      <c r="FR321" s="241"/>
      <c r="FS321" s="241"/>
      <c r="FT321" s="241"/>
      <c r="FU321" s="241"/>
      <c r="FV321" s="241"/>
      <c r="FW321" s="241"/>
      <c r="FX321" s="241"/>
      <c r="FY321" s="241"/>
      <c r="FZ321" s="241"/>
      <c r="GA321" s="241"/>
      <c r="GB321" s="241"/>
      <c r="GC321" s="241"/>
      <c r="GD321" s="241"/>
      <c r="GE321" s="241"/>
      <c r="GF321" s="241"/>
      <c r="GG321" s="241"/>
      <c r="GH321" s="241"/>
      <c r="GI321" s="241"/>
      <c r="GJ321" s="241"/>
      <c r="GK321" s="241"/>
      <c r="GL321" s="241"/>
      <c r="GM321" s="241"/>
      <c r="GN321" s="241"/>
      <c r="GO321" s="241"/>
      <c r="GP321" s="241"/>
      <c r="GQ321" s="241"/>
      <c r="GR321" s="241"/>
      <c r="GS321" s="241"/>
      <c r="GT321" s="241"/>
      <c r="GU321" s="241"/>
      <c r="GV321" s="241"/>
      <c r="GW321" s="241"/>
      <c r="GX321" s="241"/>
      <c r="GY321" s="241"/>
      <c r="GZ321" s="241"/>
      <c r="HA321" s="241"/>
      <c r="HB321" s="241"/>
      <c r="HC321" s="241"/>
      <c r="HD321" s="241"/>
      <c r="HE321" s="241"/>
      <c r="HF321" s="241"/>
      <c r="HG321" s="241"/>
      <c r="HH321" s="241"/>
      <c r="HI321" s="241"/>
      <c r="HJ321" s="241"/>
      <c r="HK321" s="241"/>
      <c r="HL321" s="241"/>
      <c r="HM321" s="241"/>
    </row>
    <row r="322" spans="1:221" ht="12.75">
      <c r="A322" s="241"/>
      <c r="B322" s="241"/>
      <c r="C322" s="241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1"/>
      <c r="AA322" s="241"/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/>
      <c r="AN322" s="241"/>
      <c r="AO322" s="241"/>
      <c r="AP322" s="241"/>
      <c r="AQ322" s="241"/>
      <c r="AR322" s="241"/>
      <c r="AS322" s="241"/>
      <c r="AT322" s="241"/>
      <c r="AU322" s="241"/>
      <c r="AV322" s="241"/>
      <c r="AW322" s="241"/>
      <c r="AX322" s="241"/>
      <c r="AY322" s="241"/>
      <c r="AZ322" s="241"/>
      <c r="BA322" s="241"/>
      <c r="BB322" s="241"/>
      <c r="BC322" s="241"/>
      <c r="BD322" s="241"/>
      <c r="BE322" s="241"/>
      <c r="BF322" s="241"/>
      <c r="BG322" s="241"/>
      <c r="BH322" s="241"/>
      <c r="BI322" s="241"/>
      <c r="BJ322" s="241"/>
      <c r="BK322" s="241"/>
      <c r="BL322" s="241"/>
      <c r="BM322" s="241"/>
      <c r="BN322" s="241"/>
      <c r="BO322" s="241"/>
      <c r="BP322" s="241"/>
      <c r="BQ322" s="241"/>
      <c r="BR322" s="241"/>
      <c r="BS322" s="241"/>
      <c r="BT322" s="241"/>
      <c r="BU322" s="241"/>
      <c r="BV322" s="241"/>
      <c r="BW322" s="241"/>
      <c r="BX322" s="241"/>
      <c r="BY322" s="241"/>
      <c r="BZ322" s="241"/>
      <c r="CA322" s="241"/>
      <c r="CB322" s="241"/>
      <c r="CC322" s="241"/>
      <c r="CD322" s="241"/>
      <c r="CE322" s="241"/>
      <c r="CF322" s="241"/>
      <c r="CG322" s="241"/>
      <c r="CH322" s="241"/>
      <c r="CI322" s="241"/>
      <c r="CJ322" s="241"/>
      <c r="CK322" s="241"/>
      <c r="CL322" s="241"/>
      <c r="CM322" s="241"/>
      <c r="CN322" s="241"/>
      <c r="CO322" s="241"/>
      <c r="CP322" s="241"/>
      <c r="CQ322" s="241"/>
      <c r="CR322" s="241"/>
      <c r="CS322" s="241"/>
      <c r="CT322" s="241"/>
      <c r="CU322" s="241"/>
      <c r="CV322" s="241"/>
      <c r="CW322" s="241"/>
      <c r="CX322" s="241"/>
      <c r="CY322" s="241"/>
      <c r="CZ322" s="241"/>
      <c r="DA322" s="241"/>
      <c r="DB322" s="241"/>
      <c r="DC322" s="241"/>
      <c r="DD322" s="241"/>
      <c r="DE322" s="241"/>
      <c r="DF322" s="241"/>
      <c r="DG322" s="241"/>
      <c r="DH322" s="241"/>
      <c r="DI322" s="241"/>
      <c r="DJ322" s="241"/>
      <c r="DK322" s="241"/>
      <c r="DL322" s="241"/>
      <c r="DM322" s="241"/>
      <c r="DN322" s="241"/>
      <c r="DO322" s="241"/>
      <c r="DP322" s="241"/>
      <c r="DQ322" s="241"/>
      <c r="DR322" s="241"/>
      <c r="DS322" s="241"/>
      <c r="DT322" s="241"/>
      <c r="DU322" s="241"/>
      <c r="DV322" s="241"/>
      <c r="DW322" s="241"/>
      <c r="DX322" s="241"/>
      <c r="DY322" s="241"/>
      <c r="DZ322" s="241"/>
      <c r="EA322" s="241"/>
      <c r="EB322" s="241"/>
      <c r="EC322" s="241"/>
      <c r="ED322" s="241"/>
      <c r="EE322" s="241"/>
      <c r="EF322" s="241"/>
      <c r="EG322" s="241"/>
      <c r="EH322" s="241"/>
      <c r="EI322" s="241"/>
      <c r="EJ322" s="241"/>
      <c r="EK322" s="241"/>
      <c r="EL322" s="241"/>
      <c r="EM322" s="241"/>
      <c r="EN322" s="241"/>
      <c r="EO322" s="241"/>
      <c r="EP322" s="241"/>
      <c r="EQ322" s="241"/>
      <c r="ER322" s="241"/>
      <c r="ES322" s="241"/>
      <c r="ET322" s="241"/>
      <c r="EU322" s="241"/>
      <c r="EV322" s="241"/>
      <c r="EW322" s="241"/>
      <c r="EX322" s="241"/>
      <c r="EY322" s="241"/>
      <c r="EZ322" s="241"/>
      <c r="FA322" s="241"/>
      <c r="FB322" s="241"/>
      <c r="FC322" s="241"/>
      <c r="FD322" s="241"/>
      <c r="FE322" s="241"/>
      <c r="FF322" s="241"/>
      <c r="FG322" s="241"/>
      <c r="FH322" s="241"/>
      <c r="FI322" s="241"/>
      <c r="FJ322" s="241"/>
      <c r="FK322" s="241"/>
      <c r="FL322" s="241"/>
      <c r="FM322" s="241"/>
      <c r="FN322" s="241"/>
      <c r="FO322" s="241"/>
      <c r="FP322" s="241"/>
      <c r="FQ322" s="241"/>
      <c r="FR322" s="241"/>
      <c r="FS322" s="241"/>
      <c r="FT322" s="241"/>
      <c r="FU322" s="241"/>
      <c r="FV322" s="241"/>
      <c r="FW322" s="241"/>
      <c r="FX322" s="241"/>
      <c r="FY322" s="241"/>
      <c r="FZ322" s="241"/>
      <c r="GA322" s="241"/>
      <c r="GB322" s="241"/>
      <c r="GC322" s="241"/>
      <c r="GD322" s="241"/>
      <c r="GE322" s="241"/>
      <c r="GF322" s="241"/>
      <c r="GG322" s="241"/>
      <c r="GH322" s="241"/>
      <c r="GI322" s="241"/>
      <c r="GJ322" s="241"/>
      <c r="GK322" s="241"/>
      <c r="GL322" s="241"/>
      <c r="GM322" s="241"/>
      <c r="GN322" s="241"/>
      <c r="GO322" s="241"/>
      <c r="GP322" s="241"/>
      <c r="GQ322" s="241"/>
      <c r="GR322" s="241"/>
      <c r="GS322" s="241"/>
      <c r="GT322" s="241"/>
      <c r="GU322" s="241"/>
      <c r="GV322" s="241"/>
      <c r="GW322" s="241"/>
      <c r="GX322" s="241"/>
      <c r="GY322" s="241"/>
      <c r="GZ322" s="241"/>
      <c r="HA322" s="241"/>
      <c r="HB322" s="241"/>
      <c r="HC322" s="241"/>
      <c r="HD322" s="241"/>
      <c r="HE322" s="241"/>
      <c r="HF322" s="241"/>
      <c r="HG322" s="241"/>
      <c r="HH322" s="241"/>
      <c r="HI322" s="241"/>
      <c r="HJ322" s="241"/>
      <c r="HK322" s="241"/>
      <c r="HL322" s="241"/>
      <c r="HM322" s="241"/>
    </row>
    <row r="323" spans="1:221" ht="12.75">
      <c r="A323" s="241"/>
      <c r="B323" s="241"/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241"/>
      <c r="Z323" s="241"/>
      <c r="AA323" s="241"/>
      <c r="AB323" s="241"/>
      <c r="AC323" s="241"/>
      <c r="AD323" s="241"/>
      <c r="AE323" s="241"/>
      <c r="AF323" s="241"/>
      <c r="AG323" s="241"/>
      <c r="AH323" s="241"/>
      <c r="AI323" s="241"/>
      <c r="AJ323" s="241"/>
      <c r="AK323" s="241"/>
      <c r="AL323" s="241"/>
      <c r="AM323" s="241"/>
      <c r="AN323" s="241"/>
      <c r="AO323" s="241"/>
      <c r="AP323" s="241"/>
      <c r="AQ323" s="241"/>
      <c r="AR323" s="241"/>
      <c r="AS323" s="241"/>
      <c r="AT323" s="241"/>
      <c r="AU323" s="241"/>
      <c r="AV323" s="241"/>
      <c r="AW323" s="241"/>
      <c r="AX323" s="241"/>
      <c r="AY323" s="241"/>
      <c r="AZ323" s="241"/>
      <c r="BA323" s="241"/>
      <c r="BB323" s="241"/>
      <c r="BC323" s="241"/>
      <c r="BD323" s="241"/>
      <c r="BE323" s="241"/>
      <c r="BF323" s="241"/>
      <c r="BG323" s="241"/>
      <c r="BH323" s="241"/>
      <c r="BI323" s="241"/>
      <c r="BJ323" s="241"/>
      <c r="BK323" s="241"/>
      <c r="BL323" s="241"/>
      <c r="BM323" s="241"/>
      <c r="BN323" s="241"/>
      <c r="BO323" s="241"/>
      <c r="BP323" s="241"/>
      <c r="BQ323" s="241"/>
      <c r="BR323" s="241"/>
      <c r="BS323" s="241"/>
      <c r="BT323" s="241"/>
      <c r="BU323" s="241"/>
      <c r="BV323" s="241"/>
      <c r="BW323" s="241"/>
      <c r="BX323" s="241"/>
      <c r="BY323" s="241"/>
      <c r="BZ323" s="241"/>
      <c r="CA323" s="241"/>
      <c r="CB323" s="241"/>
      <c r="CC323" s="241"/>
      <c r="CD323" s="241"/>
      <c r="CE323" s="241"/>
      <c r="CF323" s="241"/>
      <c r="CG323" s="241"/>
      <c r="CH323" s="241"/>
      <c r="CI323" s="241"/>
      <c r="CJ323" s="241"/>
      <c r="CK323" s="241"/>
      <c r="CL323" s="241"/>
      <c r="CM323" s="241"/>
      <c r="CN323" s="241"/>
      <c r="CO323" s="241"/>
      <c r="CP323" s="241"/>
      <c r="CQ323" s="241"/>
      <c r="CR323" s="241"/>
      <c r="CS323" s="241"/>
      <c r="CT323" s="241"/>
      <c r="CU323" s="241"/>
      <c r="CV323" s="241"/>
      <c r="CW323" s="241"/>
      <c r="CX323" s="241"/>
      <c r="CY323" s="241"/>
      <c r="CZ323" s="241"/>
      <c r="DA323" s="241"/>
      <c r="DB323" s="241"/>
      <c r="DC323" s="241"/>
      <c r="DD323" s="241"/>
      <c r="DE323" s="241"/>
      <c r="DF323" s="241"/>
      <c r="DG323" s="241"/>
      <c r="DH323" s="241"/>
      <c r="DI323" s="241"/>
      <c r="DJ323" s="241"/>
      <c r="DK323" s="241"/>
      <c r="DL323" s="241"/>
      <c r="DM323" s="241"/>
      <c r="DN323" s="241"/>
      <c r="DO323" s="241"/>
      <c r="DP323" s="241"/>
      <c r="DQ323" s="241"/>
      <c r="DR323" s="241"/>
      <c r="DS323" s="241"/>
      <c r="DT323" s="241"/>
      <c r="DU323" s="241"/>
      <c r="DV323" s="241"/>
      <c r="DW323" s="241"/>
      <c r="DX323" s="241"/>
      <c r="DY323" s="241"/>
      <c r="DZ323" s="241"/>
      <c r="EA323" s="241"/>
      <c r="EB323" s="241"/>
      <c r="EC323" s="241"/>
      <c r="ED323" s="241"/>
      <c r="EE323" s="241"/>
      <c r="EF323" s="241"/>
      <c r="EG323" s="241"/>
      <c r="EH323" s="241"/>
      <c r="EI323" s="241"/>
      <c r="EJ323" s="241"/>
      <c r="EK323" s="241"/>
      <c r="EL323" s="241"/>
      <c r="EM323" s="241"/>
      <c r="EN323" s="241"/>
      <c r="EO323" s="241"/>
      <c r="EP323" s="241"/>
      <c r="EQ323" s="241"/>
      <c r="ER323" s="241"/>
      <c r="ES323" s="241"/>
      <c r="ET323" s="241"/>
      <c r="EU323" s="241"/>
      <c r="EV323" s="241"/>
      <c r="EW323" s="241"/>
      <c r="EX323" s="241"/>
      <c r="EY323" s="241"/>
      <c r="EZ323" s="241"/>
      <c r="FA323" s="241"/>
      <c r="FB323" s="241"/>
      <c r="FC323" s="241"/>
      <c r="FD323" s="241"/>
      <c r="FE323" s="241"/>
      <c r="FF323" s="241"/>
      <c r="FG323" s="241"/>
      <c r="FH323" s="241"/>
      <c r="FI323" s="241"/>
      <c r="FJ323" s="241"/>
      <c r="FK323" s="241"/>
      <c r="FL323" s="241"/>
      <c r="FM323" s="241"/>
      <c r="FN323" s="241"/>
      <c r="FO323" s="241"/>
      <c r="FP323" s="241"/>
      <c r="FQ323" s="241"/>
      <c r="FR323" s="241"/>
      <c r="FS323" s="241"/>
      <c r="FT323" s="241"/>
      <c r="FU323" s="241"/>
      <c r="FV323" s="241"/>
      <c r="FW323" s="241"/>
      <c r="FX323" s="241"/>
      <c r="FY323" s="241"/>
      <c r="FZ323" s="241"/>
      <c r="GA323" s="241"/>
      <c r="GB323" s="241"/>
      <c r="GC323" s="241"/>
      <c r="GD323" s="241"/>
      <c r="GE323" s="241"/>
      <c r="GF323" s="241"/>
      <c r="GG323" s="241"/>
      <c r="GH323" s="241"/>
      <c r="GI323" s="241"/>
      <c r="GJ323" s="241"/>
      <c r="GK323" s="241"/>
      <c r="GL323" s="241"/>
      <c r="GM323" s="241"/>
      <c r="GN323" s="241"/>
      <c r="GO323" s="241"/>
      <c r="GP323" s="241"/>
      <c r="GQ323" s="241"/>
      <c r="GR323" s="241"/>
      <c r="GS323" s="241"/>
      <c r="GT323" s="241"/>
      <c r="GU323" s="241"/>
      <c r="GV323" s="241"/>
      <c r="GW323" s="241"/>
      <c r="GX323" s="241"/>
      <c r="GY323" s="241"/>
      <c r="GZ323" s="241"/>
      <c r="HA323" s="241"/>
      <c r="HB323" s="241"/>
      <c r="HC323" s="241"/>
      <c r="HD323" s="241"/>
      <c r="HE323" s="241"/>
      <c r="HF323" s="241"/>
      <c r="HG323" s="241"/>
      <c r="HH323" s="241"/>
      <c r="HI323" s="241"/>
      <c r="HJ323" s="241"/>
      <c r="HK323" s="241"/>
      <c r="HL323" s="241"/>
      <c r="HM323" s="241"/>
    </row>
    <row r="324" spans="1:221" ht="12.75">
      <c r="A324" s="241"/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241"/>
      <c r="Z324" s="241"/>
      <c r="AA324" s="241"/>
      <c r="AB324" s="241"/>
      <c r="AC324" s="241"/>
      <c r="AD324" s="241"/>
      <c r="AE324" s="241"/>
      <c r="AF324" s="241"/>
      <c r="AG324" s="241"/>
      <c r="AH324" s="241"/>
      <c r="AI324" s="241"/>
      <c r="AJ324" s="241"/>
      <c r="AK324" s="241"/>
      <c r="AL324" s="241"/>
      <c r="AM324" s="241"/>
      <c r="AN324" s="241"/>
      <c r="AO324" s="241"/>
      <c r="AP324" s="241"/>
      <c r="AQ324" s="241"/>
      <c r="AR324" s="241"/>
      <c r="AS324" s="241"/>
      <c r="AT324" s="241"/>
      <c r="AU324" s="241"/>
      <c r="AV324" s="241"/>
      <c r="AW324" s="241"/>
      <c r="AX324" s="241"/>
      <c r="AY324" s="241"/>
      <c r="AZ324" s="241"/>
      <c r="BA324" s="241"/>
      <c r="BB324" s="241"/>
      <c r="BC324" s="241"/>
      <c r="BD324" s="241"/>
      <c r="BE324" s="241"/>
      <c r="BF324" s="241"/>
      <c r="BG324" s="241"/>
      <c r="BH324" s="241"/>
      <c r="BI324" s="241"/>
      <c r="BJ324" s="241"/>
      <c r="BK324" s="241"/>
      <c r="BL324" s="241"/>
      <c r="BM324" s="241"/>
      <c r="BN324" s="241"/>
      <c r="BO324" s="241"/>
      <c r="BP324" s="241"/>
      <c r="BQ324" s="241"/>
      <c r="BR324" s="241"/>
      <c r="BS324" s="241"/>
      <c r="BT324" s="241"/>
      <c r="BU324" s="241"/>
      <c r="BV324" s="241"/>
      <c r="BW324" s="241"/>
      <c r="BX324" s="241"/>
      <c r="BY324" s="241"/>
      <c r="BZ324" s="241"/>
      <c r="CA324" s="241"/>
      <c r="CB324" s="241"/>
      <c r="CC324" s="241"/>
      <c r="CD324" s="241"/>
      <c r="CE324" s="241"/>
      <c r="CF324" s="241"/>
      <c r="CG324" s="241"/>
      <c r="CH324" s="241"/>
      <c r="CI324" s="241"/>
      <c r="CJ324" s="241"/>
      <c r="CK324" s="241"/>
      <c r="CL324" s="241"/>
      <c r="CM324" s="241"/>
      <c r="CN324" s="241"/>
      <c r="CO324" s="241"/>
      <c r="CP324" s="241"/>
      <c r="CQ324" s="241"/>
      <c r="CR324" s="241"/>
      <c r="CS324" s="241"/>
      <c r="CT324" s="241"/>
      <c r="CU324" s="241"/>
      <c r="CV324" s="241"/>
      <c r="CW324" s="241"/>
      <c r="CX324" s="241"/>
      <c r="CY324" s="241"/>
      <c r="CZ324" s="241"/>
      <c r="DA324" s="241"/>
      <c r="DB324" s="241"/>
      <c r="DC324" s="241"/>
      <c r="DD324" s="241"/>
      <c r="DE324" s="241"/>
      <c r="DF324" s="241"/>
      <c r="DG324" s="241"/>
      <c r="DH324" s="241"/>
      <c r="DI324" s="241"/>
      <c r="DJ324" s="241"/>
      <c r="DK324" s="241"/>
      <c r="DL324" s="241"/>
      <c r="DM324" s="241"/>
      <c r="DN324" s="241"/>
      <c r="DO324" s="241"/>
      <c r="DP324" s="241"/>
      <c r="DQ324" s="241"/>
      <c r="DR324" s="241"/>
      <c r="DS324" s="241"/>
      <c r="DT324" s="241"/>
      <c r="DU324" s="241"/>
      <c r="DV324" s="241"/>
      <c r="DW324" s="241"/>
      <c r="DX324" s="241"/>
      <c r="DY324" s="241"/>
      <c r="DZ324" s="241"/>
      <c r="EA324" s="241"/>
      <c r="EB324" s="241"/>
      <c r="EC324" s="241"/>
      <c r="ED324" s="241"/>
      <c r="EE324" s="241"/>
      <c r="EF324" s="241"/>
      <c r="EG324" s="241"/>
      <c r="EH324" s="241"/>
      <c r="EI324" s="241"/>
      <c r="EJ324" s="241"/>
      <c r="EK324" s="241"/>
      <c r="EL324" s="241"/>
      <c r="EM324" s="241"/>
      <c r="EN324" s="241"/>
      <c r="EO324" s="241"/>
      <c r="EP324" s="241"/>
      <c r="EQ324" s="241"/>
      <c r="ER324" s="241"/>
      <c r="ES324" s="241"/>
      <c r="ET324" s="241"/>
      <c r="EU324" s="241"/>
      <c r="EV324" s="241"/>
      <c r="EW324" s="241"/>
      <c r="EX324" s="241"/>
      <c r="EY324" s="241"/>
      <c r="EZ324" s="241"/>
      <c r="FA324" s="241"/>
      <c r="FB324" s="241"/>
      <c r="FC324" s="241"/>
      <c r="FD324" s="241"/>
      <c r="FE324" s="241"/>
      <c r="FF324" s="241"/>
      <c r="FG324" s="241"/>
      <c r="FH324" s="241"/>
      <c r="FI324" s="241"/>
      <c r="FJ324" s="241"/>
      <c r="FK324" s="241"/>
      <c r="FL324" s="241"/>
      <c r="FM324" s="241"/>
      <c r="FN324" s="241"/>
      <c r="FO324" s="241"/>
      <c r="FP324" s="241"/>
      <c r="FQ324" s="241"/>
      <c r="FR324" s="241"/>
      <c r="FS324" s="241"/>
      <c r="FT324" s="241"/>
      <c r="FU324" s="241"/>
      <c r="FV324" s="241"/>
      <c r="FW324" s="241"/>
      <c r="FX324" s="241"/>
      <c r="FY324" s="241"/>
      <c r="FZ324" s="241"/>
      <c r="GA324" s="241"/>
      <c r="GB324" s="241"/>
      <c r="GC324" s="241"/>
      <c r="GD324" s="241"/>
      <c r="GE324" s="241"/>
      <c r="GF324" s="241"/>
      <c r="GG324" s="241"/>
      <c r="GH324" s="241"/>
      <c r="GI324" s="241"/>
      <c r="GJ324" s="241"/>
      <c r="GK324" s="241"/>
      <c r="GL324" s="241"/>
      <c r="GM324" s="241"/>
      <c r="GN324" s="241"/>
      <c r="GO324" s="241"/>
      <c r="GP324" s="241"/>
      <c r="GQ324" s="241"/>
      <c r="GR324" s="241"/>
      <c r="GS324" s="241"/>
      <c r="GT324" s="241"/>
      <c r="GU324" s="241"/>
      <c r="GV324" s="241"/>
      <c r="GW324" s="241"/>
      <c r="GX324" s="241"/>
      <c r="GY324" s="241"/>
      <c r="GZ324" s="241"/>
      <c r="HA324" s="241"/>
      <c r="HB324" s="241"/>
      <c r="HC324" s="241"/>
      <c r="HD324" s="241"/>
      <c r="HE324" s="241"/>
      <c r="HF324" s="241"/>
      <c r="HG324" s="241"/>
      <c r="HH324" s="241"/>
      <c r="HI324" s="241"/>
      <c r="HJ324" s="241"/>
      <c r="HK324" s="241"/>
      <c r="HL324" s="241"/>
      <c r="HM324" s="241"/>
    </row>
    <row r="325" spans="1:221" ht="12.75">
      <c r="A325" s="241"/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241"/>
      <c r="Z325" s="241"/>
      <c r="AA325" s="241"/>
      <c r="AB325" s="241"/>
      <c r="AC325" s="241"/>
      <c r="AD325" s="241"/>
      <c r="AE325" s="241"/>
      <c r="AF325" s="241"/>
      <c r="AG325" s="241"/>
      <c r="AH325" s="241"/>
      <c r="AI325" s="241"/>
      <c r="AJ325" s="241"/>
      <c r="AK325" s="241"/>
      <c r="AL325" s="241"/>
      <c r="AM325" s="241"/>
      <c r="AN325" s="241"/>
      <c r="AO325" s="241"/>
      <c r="AP325" s="241"/>
      <c r="AQ325" s="241"/>
      <c r="AR325" s="241"/>
      <c r="AS325" s="241"/>
      <c r="AT325" s="241"/>
      <c r="AU325" s="241"/>
      <c r="AV325" s="241"/>
      <c r="AW325" s="241"/>
      <c r="AX325" s="241"/>
      <c r="AY325" s="241"/>
      <c r="AZ325" s="241"/>
      <c r="BA325" s="241"/>
      <c r="BB325" s="241"/>
      <c r="BC325" s="241"/>
      <c r="BD325" s="241"/>
      <c r="BE325" s="241"/>
      <c r="BF325" s="241"/>
      <c r="BG325" s="241"/>
      <c r="BH325" s="241"/>
      <c r="BI325" s="241"/>
      <c r="BJ325" s="241"/>
      <c r="BK325" s="241"/>
      <c r="BL325" s="241"/>
      <c r="BM325" s="241"/>
      <c r="BN325" s="241"/>
      <c r="BO325" s="241"/>
      <c r="BP325" s="241"/>
      <c r="BQ325" s="241"/>
      <c r="BR325" s="241"/>
      <c r="BS325" s="241"/>
      <c r="BT325" s="241"/>
      <c r="BU325" s="241"/>
      <c r="BV325" s="241"/>
      <c r="BW325" s="241"/>
      <c r="BX325" s="241"/>
      <c r="BY325" s="241"/>
      <c r="BZ325" s="241"/>
      <c r="CA325" s="241"/>
      <c r="CB325" s="241"/>
      <c r="CC325" s="241"/>
      <c r="CD325" s="241"/>
      <c r="CE325" s="241"/>
      <c r="CF325" s="241"/>
      <c r="CG325" s="241"/>
      <c r="CH325" s="241"/>
      <c r="CI325" s="241"/>
      <c r="CJ325" s="241"/>
      <c r="CK325" s="241"/>
      <c r="CL325" s="241"/>
      <c r="CM325" s="241"/>
      <c r="CN325" s="241"/>
      <c r="CO325" s="241"/>
      <c r="CP325" s="241"/>
      <c r="CQ325" s="241"/>
      <c r="CR325" s="241"/>
      <c r="CS325" s="241"/>
      <c r="CT325" s="241"/>
      <c r="CU325" s="241"/>
      <c r="CV325" s="241"/>
      <c r="CW325" s="241"/>
      <c r="CX325" s="241"/>
      <c r="CY325" s="241"/>
      <c r="CZ325" s="241"/>
      <c r="DA325" s="241"/>
      <c r="DB325" s="241"/>
      <c r="DC325" s="241"/>
      <c r="DD325" s="241"/>
      <c r="DE325" s="241"/>
      <c r="DF325" s="241"/>
      <c r="DG325" s="241"/>
      <c r="DH325" s="241"/>
      <c r="DI325" s="241"/>
      <c r="DJ325" s="241"/>
      <c r="DK325" s="241"/>
      <c r="DL325" s="241"/>
      <c r="DM325" s="241"/>
      <c r="DN325" s="241"/>
      <c r="DO325" s="241"/>
      <c r="DP325" s="241"/>
      <c r="DQ325" s="241"/>
      <c r="DR325" s="241"/>
      <c r="DS325" s="241"/>
      <c r="DT325" s="241"/>
      <c r="DU325" s="241"/>
      <c r="DV325" s="241"/>
      <c r="DW325" s="241"/>
      <c r="DX325" s="241"/>
      <c r="DY325" s="241"/>
      <c r="DZ325" s="241"/>
      <c r="EA325" s="241"/>
      <c r="EB325" s="241"/>
      <c r="EC325" s="241"/>
      <c r="ED325" s="241"/>
      <c r="EE325" s="241"/>
      <c r="EF325" s="241"/>
      <c r="EG325" s="241"/>
      <c r="EH325" s="241"/>
      <c r="EI325" s="241"/>
      <c r="EJ325" s="241"/>
      <c r="EK325" s="241"/>
      <c r="EL325" s="241"/>
      <c r="EM325" s="241"/>
      <c r="EN325" s="241"/>
      <c r="EO325" s="241"/>
      <c r="EP325" s="241"/>
      <c r="EQ325" s="241"/>
      <c r="ER325" s="241"/>
      <c r="ES325" s="241"/>
      <c r="ET325" s="241"/>
      <c r="EU325" s="241"/>
      <c r="EV325" s="241"/>
      <c r="EW325" s="241"/>
      <c r="EX325" s="241"/>
      <c r="EY325" s="241"/>
      <c r="EZ325" s="241"/>
      <c r="FA325" s="241"/>
      <c r="FB325" s="241"/>
      <c r="FC325" s="241"/>
      <c r="FD325" s="241"/>
      <c r="FE325" s="241"/>
      <c r="FF325" s="241"/>
      <c r="FG325" s="241"/>
      <c r="FH325" s="241"/>
      <c r="FI325" s="241"/>
      <c r="FJ325" s="241"/>
      <c r="FK325" s="241"/>
      <c r="FL325" s="241"/>
      <c r="FM325" s="241"/>
      <c r="FN325" s="241"/>
      <c r="FO325" s="241"/>
      <c r="FP325" s="241"/>
      <c r="FQ325" s="241"/>
      <c r="FR325" s="241"/>
      <c r="FS325" s="241"/>
      <c r="FT325" s="241"/>
      <c r="FU325" s="241"/>
      <c r="FV325" s="241"/>
      <c r="FW325" s="241"/>
      <c r="FX325" s="241"/>
      <c r="FY325" s="241"/>
      <c r="FZ325" s="241"/>
      <c r="GA325" s="241"/>
      <c r="GB325" s="241"/>
      <c r="GC325" s="241"/>
      <c r="GD325" s="241"/>
      <c r="GE325" s="241"/>
      <c r="GF325" s="241"/>
      <c r="GG325" s="241"/>
      <c r="GH325" s="241"/>
      <c r="GI325" s="241"/>
      <c r="GJ325" s="241"/>
      <c r="GK325" s="241"/>
      <c r="GL325" s="241"/>
      <c r="GM325" s="241"/>
      <c r="GN325" s="241"/>
      <c r="GO325" s="241"/>
      <c r="GP325" s="241"/>
      <c r="GQ325" s="241"/>
      <c r="GR325" s="241"/>
      <c r="GS325" s="241"/>
      <c r="GT325" s="241"/>
      <c r="GU325" s="241"/>
      <c r="GV325" s="241"/>
      <c r="GW325" s="241"/>
      <c r="GX325" s="241"/>
      <c r="GY325" s="241"/>
      <c r="GZ325" s="241"/>
      <c r="HA325" s="241"/>
      <c r="HB325" s="241"/>
      <c r="HC325" s="241"/>
      <c r="HD325" s="241"/>
      <c r="HE325" s="241"/>
      <c r="HF325" s="241"/>
      <c r="HG325" s="241"/>
      <c r="HH325" s="241"/>
      <c r="HI325" s="241"/>
      <c r="HJ325" s="241"/>
      <c r="HK325" s="241"/>
      <c r="HL325" s="241"/>
      <c r="HM325" s="241"/>
    </row>
    <row r="326" spans="1:221" ht="12.75">
      <c r="A326" s="241"/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  <c r="AA326" s="241"/>
      <c r="AB326" s="241"/>
      <c r="AC326" s="241"/>
      <c r="AD326" s="241"/>
      <c r="AE326" s="241"/>
      <c r="AF326" s="241"/>
      <c r="AG326" s="241"/>
      <c r="AH326" s="241"/>
      <c r="AI326" s="241"/>
      <c r="AJ326" s="241"/>
      <c r="AK326" s="241"/>
      <c r="AL326" s="241"/>
      <c r="AM326" s="241"/>
      <c r="AN326" s="241"/>
      <c r="AO326" s="241"/>
      <c r="AP326" s="241"/>
      <c r="AQ326" s="241"/>
      <c r="AR326" s="241"/>
      <c r="AS326" s="241"/>
      <c r="AT326" s="241"/>
      <c r="AU326" s="241"/>
      <c r="AV326" s="241"/>
      <c r="AW326" s="241"/>
      <c r="AX326" s="241"/>
      <c r="AY326" s="241"/>
      <c r="AZ326" s="241"/>
      <c r="BA326" s="241"/>
      <c r="BB326" s="241"/>
      <c r="BC326" s="241"/>
      <c r="BD326" s="241"/>
      <c r="BE326" s="241"/>
      <c r="BF326" s="241"/>
      <c r="BG326" s="241"/>
      <c r="BH326" s="241"/>
      <c r="BI326" s="241"/>
      <c r="BJ326" s="241"/>
      <c r="BK326" s="241"/>
      <c r="BL326" s="241"/>
      <c r="BM326" s="241"/>
      <c r="BN326" s="241"/>
      <c r="BO326" s="241"/>
      <c r="BP326" s="241"/>
      <c r="BQ326" s="241"/>
      <c r="BR326" s="241"/>
      <c r="BS326" s="241"/>
      <c r="BT326" s="241"/>
      <c r="BU326" s="241"/>
      <c r="BV326" s="241"/>
      <c r="BW326" s="241"/>
      <c r="BX326" s="241"/>
      <c r="BY326" s="241"/>
      <c r="BZ326" s="241"/>
      <c r="CA326" s="241"/>
      <c r="CB326" s="241"/>
      <c r="CC326" s="241"/>
      <c r="CD326" s="241"/>
      <c r="CE326" s="241"/>
      <c r="CF326" s="241"/>
      <c r="CG326" s="241"/>
      <c r="CH326" s="241"/>
      <c r="CI326" s="241"/>
      <c r="CJ326" s="241"/>
      <c r="CK326" s="241"/>
      <c r="CL326" s="241"/>
      <c r="CM326" s="241"/>
      <c r="CN326" s="241"/>
      <c r="CO326" s="241"/>
      <c r="CP326" s="241"/>
      <c r="CQ326" s="241"/>
      <c r="CR326" s="241"/>
      <c r="CS326" s="241"/>
      <c r="CT326" s="241"/>
      <c r="CU326" s="241"/>
      <c r="CV326" s="241"/>
      <c r="CW326" s="241"/>
      <c r="CX326" s="241"/>
      <c r="CY326" s="241"/>
      <c r="CZ326" s="241"/>
      <c r="DA326" s="241"/>
      <c r="DB326" s="241"/>
      <c r="DC326" s="241"/>
      <c r="DD326" s="241"/>
      <c r="DE326" s="241"/>
      <c r="DF326" s="241"/>
      <c r="DG326" s="241"/>
      <c r="DH326" s="241"/>
      <c r="DI326" s="241"/>
      <c r="DJ326" s="241"/>
      <c r="DK326" s="241"/>
      <c r="DL326" s="241"/>
      <c r="DM326" s="241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1"/>
      <c r="ER326" s="241"/>
      <c r="ES326" s="241"/>
      <c r="ET326" s="241"/>
      <c r="EU326" s="241"/>
      <c r="EV326" s="241"/>
      <c r="EW326" s="241"/>
      <c r="EX326" s="241"/>
      <c r="EY326" s="241"/>
      <c r="EZ326" s="241"/>
      <c r="FA326" s="241"/>
      <c r="FB326" s="241"/>
      <c r="FC326" s="241"/>
      <c r="FD326" s="241"/>
      <c r="FE326" s="241"/>
      <c r="FF326" s="241"/>
      <c r="FG326" s="241"/>
      <c r="FH326" s="241"/>
      <c r="FI326" s="241"/>
      <c r="FJ326" s="241"/>
      <c r="FK326" s="241"/>
      <c r="FL326" s="241"/>
      <c r="FM326" s="241"/>
      <c r="FN326" s="241"/>
      <c r="FO326" s="241"/>
      <c r="FP326" s="241"/>
      <c r="FQ326" s="241"/>
      <c r="FR326" s="241"/>
      <c r="FS326" s="241"/>
      <c r="FT326" s="241"/>
      <c r="FU326" s="241"/>
      <c r="FV326" s="241"/>
      <c r="FW326" s="241"/>
      <c r="FX326" s="241"/>
      <c r="FY326" s="241"/>
      <c r="FZ326" s="241"/>
      <c r="GA326" s="241"/>
      <c r="GB326" s="241"/>
      <c r="GC326" s="241"/>
      <c r="GD326" s="241"/>
      <c r="GE326" s="241"/>
      <c r="GF326" s="241"/>
      <c r="GG326" s="241"/>
      <c r="GH326" s="241"/>
      <c r="GI326" s="241"/>
      <c r="GJ326" s="241"/>
      <c r="GK326" s="241"/>
      <c r="GL326" s="241"/>
      <c r="GM326" s="241"/>
      <c r="GN326" s="241"/>
      <c r="GO326" s="241"/>
      <c r="GP326" s="241"/>
      <c r="GQ326" s="241"/>
      <c r="GR326" s="241"/>
      <c r="GS326" s="241"/>
      <c r="GT326" s="241"/>
      <c r="GU326" s="241"/>
      <c r="GV326" s="241"/>
      <c r="GW326" s="241"/>
      <c r="GX326" s="241"/>
      <c r="GY326" s="241"/>
      <c r="GZ326" s="241"/>
      <c r="HA326" s="241"/>
      <c r="HB326" s="241"/>
      <c r="HC326" s="241"/>
      <c r="HD326" s="241"/>
      <c r="HE326" s="241"/>
      <c r="HF326" s="241"/>
      <c r="HG326" s="241"/>
      <c r="HH326" s="241"/>
      <c r="HI326" s="241"/>
      <c r="HJ326" s="241"/>
      <c r="HK326" s="241"/>
      <c r="HL326" s="241"/>
      <c r="HM326" s="241"/>
    </row>
    <row r="327" spans="1:221" ht="12.75">
      <c r="A327" s="241"/>
      <c r="B327" s="241"/>
      <c r="C327" s="241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241"/>
      <c r="Z327" s="241"/>
      <c r="AA327" s="241"/>
      <c r="AB327" s="241"/>
      <c r="AC327" s="241"/>
      <c r="AD327" s="241"/>
      <c r="AE327" s="241"/>
      <c r="AF327" s="241"/>
      <c r="AG327" s="241"/>
      <c r="AH327" s="241"/>
      <c r="AI327" s="241"/>
      <c r="AJ327" s="241"/>
      <c r="AK327" s="241"/>
      <c r="AL327" s="241"/>
      <c r="AM327" s="241"/>
      <c r="AN327" s="241"/>
      <c r="AO327" s="241"/>
      <c r="AP327" s="241"/>
      <c r="AQ327" s="241"/>
      <c r="AR327" s="241"/>
      <c r="AS327" s="241"/>
      <c r="AT327" s="241"/>
      <c r="AU327" s="241"/>
      <c r="AV327" s="241"/>
      <c r="AW327" s="241"/>
      <c r="AX327" s="241"/>
      <c r="AY327" s="241"/>
      <c r="AZ327" s="241"/>
      <c r="BA327" s="241"/>
      <c r="BB327" s="241"/>
      <c r="BC327" s="241"/>
      <c r="BD327" s="241"/>
      <c r="BE327" s="241"/>
      <c r="BF327" s="241"/>
      <c r="BG327" s="241"/>
      <c r="BH327" s="241"/>
      <c r="BI327" s="241"/>
      <c r="BJ327" s="241"/>
      <c r="BK327" s="241"/>
      <c r="BL327" s="241"/>
      <c r="BM327" s="241"/>
      <c r="BN327" s="241"/>
      <c r="BO327" s="241"/>
      <c r="BP327" s="241"/>
      <c r="BQ327" s="241"/>
      <c r="BR327" s="241"/>
      <c r="BS327" s="241"/>
      <c r="BT327" s="241"/>
      <c r="BU327" s="241"/>
      <c r="BV327" s="241"/>
      <c r="BW327" s="241"/>
      <c r="BX327" s="241"/>
      <c r="BY327" s="241"/>
      <c r="BZ327" s="241"/>
      <c r="CA327" s="241"/>
      <c r="CB327" s="241"/>
      <c r="CC327" s="241"/>
      <c r="CD327" s="241"/>
      <c r="CE327" s="241"/>
      <c r="CF327" s="241"/>
      <c r="CG327" s="241"/>
      <c r="CH327" s="241"/>
      <c r="CI327" s="241"/>
      <c r="CJ327" s="241"/>
      <c r="CK327" s="241"/>
      <c r="CL327" s="241"/>
      <c r="CM327" s="241"/>
      <c r="CN327" s="241"/>
      <c r="CO327" s="241"/>
      <c r="CP327" s="241"/>
      <c r="CQ327" s="241"/>
      <c r="CR327" s="241"/>
      <c r="CS327" s="241"/>
      <c r="CT327" s="241"/>
      <c r="CU327" s="241"/>
      <c r="CV327" s="241"/>
      <c r="CW327" s="241"/>
      <c r="CX327" s="241"/>
      <c r="CY327" s="241"/>
      <c r="CZ327" s="241"/>
      <c r="DA327" s="241"/>
      <c r="DB327" s="241"/>
      <c r="DC327" s="241"/>
      <c r="DD327" s="241"/>
      <c r="DE327" s="241"/>
      <c r="DF327" s="241"/>
      <c r="DG327" s="241"/>
      <c r="DH327" s="241"/>
      <c r="DI327" s="241"/>
      <c r="DJ327" s="241"/>
      <c r="DK327" s="241"/>
      <c r="DL327" s="241"/>
      <c r="DM327" s="241"/>
      <c r="DN327" s="241"/>
      <c r="DO327" s="241"/>
      <c r="DP327" s="241"/>
      <c r="DQ327" s="241"/>
      <c r="DR327" s="241"/>
      <c r="DS327" s="241"/>
      <c r="DT327" s="241"/>
      <c r="DU327" s="241"/>
      <c r="DV327" s="241"/>
      <c r="DW327" s="241"/>
      <c r="DX327" s="241"/>
      <c r="DY327" s="241"/>
      <c r="DZ327" s="241"/>
      <c r="EA327" s="241"/>
      <c r="EB327" s="241"/>
      <c r="EC327" s="241"/>
      <c r="ED327" s="241"/>
      <c r="EE327" s="241"/>
      <c r="EF327" s="241"/>
      <c r="EG327" s="241"/>
      <c r="EH327" s="241"/>
      <c r="EI327" s="241"/>
      <c r="EJ327" s="241"/>
      <c r="EK327" s="241"/>
      <c r="EL327" s="241"/>
      <c r="EM327" s="241"/>
      <c r="EN327" s="241"/>
      <c r="EO327" s="241"/>
      <c r="EP327" s="241"/>
      <c r="EQ327" s="241"/>
      <c r="ER327" s="241"/>
      <c r="ES327" s="241"/>
      <c r="ET327" s="241"/>
      <c r="EU327" s="241"/>
      <c r="EV327" s="241"/>
      <c r="EW327" s="241"/>
      <c r="EX327" s="241"/>
      <c r="EY327" s="241"/>
      <c r="EZ327" s="241"/>
      <c r="FA327" s="241"/>
      <c r="FB327" s="241"/>
      <c r="FC327" s="241"/>
      <c r="FD327" s="241"/>
      <c r="FE327" s="241"/>
      <c r="FF327" s="241"/>
      <c r="FG327" s="241"/>
      <c r="FH327" s="241"/>
      <c r="FI327" s="241"/>
      <c r="FJ327" s="241"/>
      <c r="FK327" s="241"/>
      <c r="FL327" s="241"/>
      <c r="FM327" s="241"/>
      <c r="FN327" s="241"/>
      <c r="FO327" s="241"/>
      <c r="FP327" s="241"/>
      <c r="FQ327" s="241"/>
      <c r="FR327" s="241"/>
      <c r="FS327" s="241"/>
      <c r="FT327" s="241"/>
      <c r="FU327" s="241"/>
      <c r="FV327" s="241"/>
      <c r="FW327" s="241"/>
      <c r="FX327" s="241"/>
      <c r="FY327" s="241"/>
      <c r="FZ327" s="241"/>
      <c r="GA327" s="241"/>
      <c r="GB327" s="241"/>
      <c r="GC327" s="241"/>
      <c r="GD327" s="241"/>
      <c r="GE327" s="241"/>
      <c r="GF327" s="241"/>
      <c r="GG327" s="241"/>
      <c r="GH327" s="241"/>
      <c r="GI327" s="241"/>
      <c r="GJ327" s="241"/>
      <c r="GK327" s="241"/>
      <c r="GL327" s="241"/>
      <c r="GM327" s="241"/>
      <c r="GN327" s="241"/>
      <c r="GO327" s="241"/>
      <c r="GP327" s="241"/>
      <c r="GQ327" s="241"/>
      <c r="GR327" s="241"/>
      <c r="GS327" s="241"/>
      <c r="GT327" s="241"/>
      <c r="GU327" s="241"/>
      <c r="GV327" s="241"/>
      <c r="GW327" s="241"/>
      <c r="GX327" s="241"/>
      <c r="GY327" s="241"/>
      <c r="GZ327" s="241"/>
      <c r="HA327" s="241"/>
      <c r="HB327" s="241"/>
      <c r="HC327" s="241"/>
      <c r="HD327" s="241"/>
      <c r="HE327" s="241"/>
      <c r="HF327" s="241"/>
      <c r="HG327" s="241"/>
      <c r="HH327" s="241"/>
      <c r="HI327" s="241"/>
      <c r="HJ327" s="241"/>
      <c r="HK327" s="241"/>
      <c r="HL327" s="241"/>
      <c r="HM327" s="241"/>
    </row>
    <row r="328" spans="1:221" ht="12.75">
      <c r="A328" s="241"/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241"/>
      <c r="Z328" s="241"/>
      <c r="AA328" s="241"/>
      <c r="AB328" s="241"/>
      <c r="AC328" s="241"/>
      <c r="AD328" s="241"/>
      <c r="AE328" s="241"/>
      <c r="AF328" s="241"/>
      <c r="AG328" s="241"/>
      <c r="AH328" s="241"/>
      <c r="AI328" s="241"/>
      <c r="AJ328" s="241"/>
      <c r="AK328" s="241"/>
      <c r="AL328" s="241"/>
      <c r="AM328" s="241"/>
      <c r="AN328" s="241"/>
      <c r="AO328" s="241"/>
      <c r="AP328" s="241"/>
      <c r="AQ328" s="241"/>
      <c r="AR328" s="241"/>
      <c r="AS328" s="241"/>
      <c r="AT328" s="241"/>
      <c r="AU328" s="241"/>
      <c r="AV328" s="241"/>
      <c r="AW328" s="241"/>
      <c r="AX328" s="241"/>
      <c r="AY328" s="241"/>
      <c r="AZ328" s="241"/>
      <c r="BA328" s="241"/>
      <c r="BB328" s="241"/>
      <c r="BC328" s="241"/>
      <c r="BD328" s="241"/>
      <c r="BE328" s="241"/>
      <c r="BF328" s="241"/>
      <c r="BG328" s="241"/>
      <c r="BH328" s="241"/>
      <c r="BI328" s="241"/>
      <c r="BJ328" s="241"/>
      <c r="BK328" s="241"/>
      <c r="BL328" s="241"/>
      <c r="BM328" s="241"/>
      <c r="BN328" s="241"/>
      <c r="BO328" s="241"/>
      <c r="BP328" s="241"/>
      <c r="BQ328" s="241"/>
      <c r="BR328" s="241"/>
      <c r="BS328" s="241"/>
      <c r="BT328" s="241"/>
      <c r="BU328" s="241"/>
      <c r="BV328" s="241"/>
      <c r="BW328" s="241"/>
      <c r="BX328" s="241"/>
      <c r="BY328" s="241"/>
      <c r="BZ328" s="241"/>
      <c r="CA328" s="241"/>
      <c r="CB328" s="241"/>
      <c r="CC328" s="241"/>
      <c r="CD328" s="241"/>
      <c r="CE328" s="241"/>
      <c r="CF328" s="241"/>
      <c r="CG328" s="241"/>
      <c r="CH328" s="241"/>
      <c r="CI328" s="241"/>
      <c r="CJ328" s="241"/>
      <c r="CK328" s="241"/>
      <c r="CL328" s="241"/>
      <c r="CM328" s="241"/>
      <c r="CN328" s="241"/>
      <c r="CO328" s="241"/>
      <c r="CP328" s="241"/>
      <c r="CQ328" s="241"/>
      <c r="CR328" s="241"/>
      <c r="CS328" s="241"/>
      <c r="CT328" s="241"/>
      <c r="CU328" s="241"/>
      <c r="CV328" s="241"/>
      <c r="CW328" s="241"/>
      <c r="CX328" s="241"/>
      <c r="CY328" s="241"/>
      <c r="CZ328" s="241"/>
      <c r="DA328" s="241"/>
      <c r="DB328" s="241"/>
      <c r="DC328" s="241"/>
      <c r="DD328" s="241"/>
      <c r="DE328" s="241"/>
      <c r="DF328" s="241"/>
      <c r="DG328" s="241"/>
      <c r="DH328" s="241"/>
      <c r="DI328" s="241"/>
      <c r="DJ328" s="241"/>
      <c r="DK328" s="241"/>
      <c r="DL328" s="241"/>
      <c r="DM328" s="241"/>
      <c r="DN328" s="241"/>
      <c r="DO328" s="241"/>
      <c r="DP328" s="241"/>
      <c r="DQ328" s="241"/>
      <c r="DR328" s="241"/>
      <c r="DS328" s="241"/>
      <c r="DT328" s="241"/>
      <c r="DU328" s="241"/>
      <c r="DV328" s="241"/>
      <c r="DW328" s="241"/>
      <c r="DX328" s="241"/>
      <c r="DY328" s="241"/>
      <c r="DZ328" s="241"/>
      <c r="EA328" s="241"/>
      <c r="EB328" s="241"/>
      <c r="EC328" s="241"/>
      <c r="ED328" s="241"/>
      <c r="EE328" s="241"/>
      <c r="EF328" s="241"/>
      <c r="EG328" s="241"/>
      <c r="EH328" s="241"/>
      <c r="EI328" s="241"/>
      <c r="EJ328" s="241"/>
      <c r="EK328" s="241"/>
      <c r="EL328" s="241"/>
      <c r="EM328" s="241"/>
      <c r="EN328" s="241"/>
      <c r="EO328" s="241"/>
      <c r="EP328" s="241"/>
      <c r="EQ328" s="241"/>
      <c r="ER328" s="241"/>
      <c r="ES328" s="241"/>
      <c r="ET328" s="241"/>
      <c r="EU328" s="241"/>
      <c r="EV328" s="241"/>
      <c r="EW328" s="241"/>
      <c r="EX328" s="241"/>
      <c r="EY328" s="241"/>
      <c r="EZ328" s="241"/>
      <c r="FA328" s="241"/>
      <c r="FB328" s="241"/>
      <c r="FC328" s="241"/>
      <c r="FD328" s="241"/>
      <c r="FE328" s="241"/>
      <c r="FF328" s="241"/>
      <c r="FG328" s="241"/>
      <c r="FH328" s="241"/>
      <c r="FI328" s="241"/>
      <c r="FJ328" s="241"/>
      <c r="FK328" s="241"/>
      <c r="FL328" s="241"/>
      <c r="FM328" s="241"/>
      <c r="FN328" s="241"/>
      <c r="FO328" s="241"/>
      <c r="FP328" s="241"/>
      <c r="FQ328" s="241"/>
      <c r="FR328" s="241"/>
      <c r="FS328" s="241"/>
      <c r="FT328" s="241"/>
      <c r="FU328" s="241"/>
      <c r="FV328" s="241"/>
      <c r="FW328" s="241"/>
      <c r="FX328" s="241"/>
      <c r="FY328" s="241"/>
      <c r="FZ328" s="241"/>
      <c r="GA328" s="241"/>
      <c r="GB328" s="241"/>
      <c r="GC328" s="241"/>
      <c r="GD328" s="241"/>
      <c r="GE328" s="241"/>
      <c r="GF328" s="241"/>
      <c r="GG328" s="241"/>
      <c r="GH328" s="241"/>
      <c r="GI328" s="241"/>
      <c r="GJ328" s="241"/>
      <c r="GK328" s="241"/>
      <c r="GL328" s="241"/>
      <c r="GM328" s="241"/>
      <c r="GN328" s="241"/>
      <c r="GO328" s="241"/>
      <c r="GP328" s="241"/>
      <c r="GQ328" s="241"/>
      <c r="GR328" s="241"/>
      <c r="GS328" s="241"/>
      <c r="GT328" s="241"/>
      <c r="GU328" s="241"/>
      <c r="GV328" s="241"/>
      <c r="GW328" s="241"/>
      <c r="GX328" s="241"/>
      <c r="GY328" s="241"/>
      <c r="GZ328" s="241"/>
      <c r="HA328" s="241"/>
      <c r="HB328" s="241"/>
      <c r="HC328" s="241"/>
      <c r="HD328" s="241"/>
      <c r="HE328" s="241"/>
      <c r="HF328" s="241"/>
      <c r="HG328" s="241"/>
      <c r="HH328" s="241"/>
      <c r="HI328" s="241"/>
      <c r="HJ328" s="241"/>
      <c r="HK328" s="241"/>
      <c r="HL328" s="241"/>
      <c r="HM328" s="241"/>
    </row>
    <row r="329" spans="1:221" ht="12.75">
      <c r="A329" s="241"/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  <c r="AA329" s="241"/>
      <c r="AB329" s="241"/>
      <c r="AC329" s="241"/>
      <c r="AD329" s="241"/>
      <c r="AE329" s="241"/>
      <c r="AF329" s="241"/>
      <c r="AG329" s="241"/>
      <c r="AH329" s="241"/>
      <c r="AI329" s="241"/>
      <c r="AJ329" s="241"/>
      <c r="AK329" s="241"/>
      <c r="AL329" s="241"/>
      <c r="AM329" s="241"/>
      <c r="AN329" s="241"/>
      <c r="AO329" s="241"/>
      <c r="AP329" s="241"/>
      <c r="AQ329" s="241"/>
      <c r="AR329" s="241"/>
      <c r="AS329" s="241"/>
      <c r="AT329" s="241"/>
      <c r="AU329" s="241"/>
      <c r="AV329" s="241"/>
      <c r="AW329" s="241"/>
      <c r="AX329" s="241"/>
      <c r="AY329" s="241"/>
      <c r="AZ329" s="241"/>
      <c r="BA329" s="241"/>
      <c r="BB329" s="241"/>
      <c r="BC329" s="241"/>
      <c r="BD329" s="241"/>
      <c r="BE329" s="241"/>
      <c r="BF329" s="241"/>
      <c r="BG329" s="241"/>
      <c r="BH329" s="241"/>
      <c r="BI329" s="241"/>
      <c r="BJ329" s="241"/>
      <c r="BK329" s="241"/>
      <c r="BL329" s="241"/>
      <c r="BM329" s="241"/>
      <c r="BN329" s="241"/>
      <c r="BO329" s="241"/>
      <c r="BP329" s="241"/>
      <c r="BQ329" s="241"/>
      <c r="BR329" s="241"/>
      <c r="BS329" s="241"/>
      <c r="BT329" s="241"/>
      <c r="BU329" s="241"/>
      <c r="BV329" s="241"/>
      <c r="BW329" s="241"/>
      <c r="BX329" s="241"/>
      <c r="BY329" s="241"/>
      <c r="BZ329" s="241"/>
      <c r="CA329" s="241"/>
      <c r="CB329" s="241"/>
      <c r="CC329" s="241"/>
      <c r="CD329" s="241"/>
      <c r="CE329" s="241"/>
      <c r="CF329" s="241"/>
      <c r="CG329" s="241"/>
      <c r="CH329" s="241"/>
      <c r="CI329" s="241"/>
      <c r="CJ329" s="241"/>
      <c r="CK329" s="241"/>
      <c r="CL329" s="241"/>
      <c r="CM329" s="241"/>
      <c r="CN329" s="241"/>
      <c r="CO329" s="241"/>
      <c r="CP329" s="241"/>
      <c r="CQ329" s="241"/>
      <c r="CR329" s="241"/>
      <c r="CS329" s="241"/>
      <c r="CT329" s="241"/>
      <c r="CU329" s="241"/>
      <c r="CV329" s="241"/>
      <c r="CW329" s="241"/>
      <c r="CX329" s="241"/>
      <c r="CY329" s="241"/>
      <c r="CZ329" s="241"/>
      <c r="DA329" s="241"/>
      <c r="DB329" s="241"/>
      <c r="DC329" s="241"/>
      <c r="DD329" s="241"/>
      <c r="DE329" s="241"/>
      <c r="DF329" s="241"/>
      <c r="DG329" s="241"/>
      <c r="DH329" s="241"/>
      <c r="DI329" s="241"/>
      <c r="DJ329" s="241"/>
      <c r="DK329" s="241"/>
      <c r="DL329" s="241"/>
      <c r="DM329" s="241"/>
      <c r="DN329" s="241"/>
      <c r="DO329" s="241"/>
      <c r="DP329" s="241"/>
      <c r="DQ329" s="241"/>
      <c r="DR329" s="241"/>
      <c r="DS329" s="241"/>
      <c r="DT329" s="241"/>
      <c r="DU329" s="241"/>
      <c r="DV329" s="241"/>
      <c r="DW329" s="241"/>
      <c r="DX329" s="241"/>
      <c r="DY329" s="241"/>
      <c r="DZ329" s="241"/>
      <c r="EA329" s="241"/>
      <c r="EB329" s="241"/>
      <c r="EC329" s="241"/>
      <c r="ED329" s="241"/>
      <c r="EE329" s="241"/>
      <c r="EF329" s="241"/>
      <c r="EG329" s="241"/>
      <c r="EH329" s="241"/>
      <c r="EI329" s="241"/>
      <c r="EJ329" s="241"/>
      <c r="EK329" s="241"/>
      <c r="EL329" s="241"/>
      <c r="EM329" s="241"/>
      <c r="EN329" s="241"/>
      <c r="EO329" s="241"/>
      <c r="EP329" s="241"/>
      <c r="EQ329" s="241"/>
      <c r="ER329" s="241"/>
      <c r="ES329" s="241"/>
      <c r="ET329" s="241"/>
      <c r="EU329" s="241"/>
      <c r="EV329" s="241"/>
      <c r="EW329" s="241"/>
      <c r="EX329" s="241"/>
      <c r="EY329" s="241"/>
      <c r="EZ329" s="241"/>
      <c r="FA329" s="241"/>
      <c r="FB329" s="241"/>
      <c r="FC329" s="241"/>
      <c r="FD329" s="241"/>
      <c r="FE329" s="241"/>
      <c r="FF329" s="241"/>
      <c r="FG329" s="241"/>
      <c r="FH329" s="241"/>
      <c r="FI329" s="241"/>
      <c r="FJ329" s="241"/>
      <c r="FK329" s="241"/>
      <c r="FL329" s="241"/>
      <c r="FM329" s="241"/>
      <c r="FN329" s="241"/>
      <c r="FO329" s="241"/>
      <c r="FP329" s="241"/>
      <c r="FQ329" s="241"/>
      <c r="FR329" s="241"/>
      <c r="FS329" s="241"/>
      <c r="FT329" s="241"/>
      <c r="FU329" s="241"/>
      <c r="FV329" s="241"/>
      <c r="FW329" s="241"/>
      <c r="FX329" s="241"/>
      <c r="FY329" s="241"/>
      <c r="FZ329" s="241"/>
      <c r="GA329" s="241"/>
      <c r="GB329" s="241"/>
      <c r="GC329" s="241"/>
      <c r="GD329" s="241"/>
      <c r="GE329" s="241"/>
      <c r="GF329" s="241"/>
      <c r="GG329" s="241"/>
      <c r="GH329" s="241"/>
      <c r="GI329" s="241"/>
      <c r="GJ329" s="241"/>
      <c r="GK329" s="241"/>
      <c r="GL329" s="241"/>
      <c r="GM329" s="241"/>
      <c r="GN329" s="241"/>
      <c r="GO329" s="241"/>
      <c r="GP329" s="241"/>
      <c r="GQ329" s="241"/>
      <c r="GR329" s="241"/>
      <c r="GS329" s="241"/>
      <c r="GT329" s="241"/>
      <c r="GU329" s="241"/>
      <c r="GV329" s="241"/>
      <c r="GW329" s="241"/>
      <c r="GX329" s="241"/>
      <c r="GY329" s="241"/>
      <c r="GZ329" s="241"/>
      <c r="HA329" s="241"/>
      <c r="HB329" s="241"/>
      <c r="HC329" s="241"/>
      <c r="HD329" s="241"/>
      <c r="HE329" s="241"/>
      <c r="HF329" s="241"/>
      <c r="HG329" s="241"/>
      <c r="HH329" s="241"/>
      <c r="HI329" s="241"/>
      <c r="HJ329" s="241"/>
      <c r="HK329" s="241"/>
      <c r="HL329" s="241"/>
      <c r="HM329" s="241"/>
    </row>
    <row r="330" spans="1:221" ht="12.75">
      <c r="A330" s="241"/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241"/>
      <c r="Z330" s="241"/>
      <c r="AA330" s="241"/>
      <c r="AB330" s="241"/>
      <c r="AC330" s="241"/>
      <c r="AD330" s="241"/>
      <c r="AE330" s="241"/>
      <c r="AF330" s="241"/>
      <c r="AG330" s="241"/>
      <c r="AH330" s="241"/>
      <c r="AI330" s="241"/>
      <c r="AJ330" s="241"/>
      <c r="AK330" s="241"/>
      <c r="AL330" s="241"/>
      <c r="AM330" s="241"/>
      <c r="AN330" s="241"/>
      <c r="AO330" s="241"/>
      <c r="AP330" s="241"/>
      <c r="AQ330" s="241"/>
      <c r="AR330" s="241"/>
      <c r="AS330" s="241"/>
      <c r="AT330" s="241"/>
      <c r="AU330" s="241"/>
      <c r="AV330" s="241"/>
      <c r="AW330" s="241"/>
      <c r="AX330" s="241"/>
      <c r="AY330" s="241"/>
      <c r="AZ330" s="241"/>
      <c r="BA330" s="241"/>
      <c r="BB330" s="241"/>
      <c r="BC330" s="241"/>
      <c r="BD330" s="241"/>
      <c r="BE330" s="241"/>
      <c r="BF330" s="241"/>
      <c r="BG330" s="241"/>
      <c r="BH330" s="241"/>
      <c r="BI330" s="241"/>
      <c r="BJ330" s="241"/>
      <c r="BK330" s="241"/>
      <c r="BL330" s="241"/>
      <c r="BM330" s="241"/>
      <c r="BN330" s="241"/>
      <c r="BO330" s="241"/>
      <c r="BP330" s="241"/>
      <c r="BQ330" s="241"/>
      <c r="BR330" s="241"/>
      <c r="BS330" s="241"/>
      <c r="BT330" s="241"/>
      <c r="BU330" s="241"/>
      <c r="BV330" s="241"/>
      <c r="BW330" s="241"/>
      <c r="BX330" s="241"/>
      <c r="BY330" s="241"/>
      <c r="BZ330" s="241"/>
      <c r="CA330" s="241"/>
      <c r="CB330" s="241"/>
      <c r="CC330" s="241"/>
      <c r="CD330" s="241"/>
      <c r="CE330" s="241"/>
      <c r="CF330" s="241"/>
      <c r="CG330" s="241"/>
      <c r="CH330" s="241"/>
      <c r="CI330" s="241"/>
      <c r="CJ330" s="241"/>
      <c r="CK330" s="241"/>
      <c r="CL330" s="241"/>
      <c r="CM330" s="241"/>
      <c r="CN330" s="241"/>
      <c r="CO330" s="241"/>
      <c r="CP330" s="241"/>
      <c r="CQ330" s="241"/>
      <c r="CR330" s="241"/>
      <c r="CS330" s="241"/>
      <c r="CT330" s="241"/>
      <c r="CU330" s="241"/>
      <c r="CV330" s="241"/>
      <c r="CW330" s="241"/>
      <c r="CX330" s="241"/>
      <c r="CY330" s="241"/>
      <c r="CZ330" s="241"/>
      <c r="DA330" s="241"/>
      <c r="DB330" s="241"/>
      <c r="DC330" s="241"/>
      <c r="DD330" s="241"/>
      <c r="DE330" s="241"/>
      <c r="DF330" s="241"/>
      <c r="DG330" s="241"/>
      <c r="DH330" s="241"/>
      <c r="DI330" s="241"/>
      <c r="DJ330" s="241"/>
      <c r="DK330" s="241"/>
      <c r="DL330" s="241"/>
      <c r="DM330" s="241"/>
      <c r="DN330" s="241"/>
      <c r="DO330" s="241"/>
      <c r="DP330" s="241"/>
      <c r="DQ330" s="241"/>
      <c r="DR330" s="241"/>
      <c r="DS330" s="241"/>
      <c r="DT330" s="241"/>
      <c r="DU330" s="241"/>
      <c r="DV330" s="241"/>
      <c r="DW330" s="241"/>
      <c r="DX330" s="241"/>
      <c r="DY330" s="241"/>
      <c r="DZ330" s="241"/>
      <c r="EA330" s="241"/>
      <c r="EB330" s="241"/>
      <c r="EC330" s="241"/>
      <c r="ED330" s="241"/>
      <c r="EE330" s="241"/>
      <c r="EF330" s="241"/>
      <c r="EG330" s="241"/>
      <c r="EH330" s="241"/>
      <c r="EI330" s="241"/>
      <c r="EJ330" s="241"/>
      <c r="EK330" s="241"/>
      <c r="EL330" s="241"/>
      <c r="EM330" s="241"/>
      <c r="EN330" s="241"/>
      <c r="EO330" s="241"/>
      <c r="EP330" s="241"/>
      <c r="EQ330" s="241"/>
      <c r="ER330" s="241"/>
      <c r="ES330" s="241"/>
      <c r="ET330" s="241"/>
      <c r="EU330" s="241"/>
      <c r="EV330" s="241"/>
      <c r="EW330" s="241"/>
      <c r="EX330" s="241"/>
      <c r="EY330" s="241"/>
      <c r="EZ330" s="241"/>
      <c r="FA330" s="241"/>
      <c r="FB330" s="241"/>
      <c r="FC330" s="241"/>
      <c r="FD330" s="241"/>
      <c r="FE330" s="241"/>
      <c r="FF330" s="241"/>
      <c r="FG330" s="241"/>
      <c r="FH330" s="241"/>
      <c r="FI330" s="241"/>
      <c r="FJ330" s="241"/>
      <c r="FK330" s="241"/>
      <c r="FL330" s="241"/>
      <c r="FM330" s="241"/>
      <c r="FN330" s="241"/>
      <c r="FO330" s="241"/>
      <c r="FP330" s="241"/>
      <c r="FQ330" s="241"/>
      <c r="FR330" s="241"/>
      <c r="FS330" s="241"/>
      <c r="FT330" s="241"/>
      <c r="FU330" s="241"/>
      <c r="FV330" s="241"/>
      <c r="FW330" s="241"/>
      <c r="FX330" s="241"/>
      <c r="FY330" s="241"/>
      <c r="FZ330" s="241"/>
      <c r="GA330" s="241"/>
      <c r="GB330" s="241"/>
      <c r="GC330" s="241"/>
      <c r="GD330" s="241"/>
      <c r="GE330" s="241"/>
      <c r="GF330" s="241"/>
      <c r="GG330" s="241"/>
      <c r="GH330" s="241"/>
      <c r="GI330" s="241"/>
      <c r="GJ330" s="241"/>
      <c r="GK330" s="241"/>
      <c r="GL330" s="241"/>
      <c r="GM330" s="241"/>
      <c r="GN330" s="241"/>
      <c r="GO330" s="241"/>
      <c r="GP330" s="241"/>
      <c r="GQ330" s="241"/>
      <c r="GR330" s="241"/>
      <c r="GS330" s="241"/>
      <c r="GT330" s="241"/>
      <c r="GU330" s="241"/>
      <c r="GV330" s="241"/>
      <c r="GW330" s="241"/>
      <c r="GX330" s="241"/>
      <c r="GY330" s="241"/>
      <c r="GZ330" s="241"/>
      <c r="HA330" s="241"/>
      <c r="HB330" s="241"/>
      <c r="HC330" s="241"/>
      <c r="HD330" s="241"/>
      <c r="HE330" s="241"/>
      <c r="HF330" s="241"/>
      <c r="HG330" s="241"/>
      <c r="HH330" s="241"/>
      <c r="HI330" s="241"/>
      <c r="HJ330" s="241"/>
      <c r="HK330" s="241"/>
      <c r="HL330" s="241"/>
      <c r="HM330" s="241"/>
    </row>
    <row r="331" spans="1:221" ht="12.75">
      <c r="A331" s="241"/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1"/>
      <c r="AA331" s="241"/>
      <c r="AB331" s="241"/>
      <c r="AC331" s="241"/>
      <c r="AD331" s="241"/>
      <c r="AE331" s="241"/>
      <c r="AF331" s="241"/>
      <c r="AG331" s="241"/>
      <c r="AH331" s="241"/>
      <c r="AI331" s="241"/>
      <c r="AJ331" s="241"/>
      <c r="AK331" s="241"/>
      <c r="AL331" s="241"/>
      <c r="AM331" s="241"/>
      <c r="AN331" s="241"/>
      <c r="AO331" s="241"/>
      <c r="AP331" s="241"/>
      <c r="AQ331" s="241"/>
      <c r="AR331" s="241"/>
      <c r="AS331" s="241"/>
      <c r="AT331" s="241"/>
      <c r="AU331" s="241"/>
      <c r="AV331" s="241"/>
      <c r="AW331" s="241"/>
      <c r="AX331" s="241"/>
      <c r="AY331" s="241"/>
      <c r="AZ331" s="241"/>
      <c r="BA331" s="241"/>
      <c r="BB331" s="241"/>
      <c r="BC331" s="241"/>
      <c r="BD331" s="241"/>
      <c r="BE331" s="241"/>
      <c r="BF331" s="241"/>
      <c r="BG331" s="241"/>
      <c r="BH331" s="241"/>
      <c r="BI331" s="241"/>
      <c r="BJ331" s="241"/>
      <c r="BK331" s="241"/>
      <c r="BL331" s="241"/>
      <c r="BM331" s="241"/>
      <c r="BN331" s="241"/>
      <c r="BO331" s="241"/>
      <c r="BP331" s="241"/>
      <c r="BQ331" s="241"/>
      <c r="BR331" s="241"/>
      <c r="BS331" s="241"/>
      <c r="BT331" s="241"/>
      <c r="BU331" s="241"/>
      <c r="BV331" s="241"/>
      <c r="BW331" s="241"/>
      <c r="BX331" s="241"/>
      <c r="BY331" s="241"/>
      <c r="BZ331" s="241"/>
      <c r="CA331" s="241"/>
      <c r="CB331" s="241"/>
      <c r="CC331" s="241"/>
      <c r="CD331" s="241"/>
      <c r="CE331" s="241"/>
      <c r="CF331" s="241"/>
      <c r="CG331" s="241"/>
      <c r="CH331" s="241"/>
      <c r="CI331" s="241"/>
      <c r="CJ331" s="241"/>
      <c r="CK331" s="241"/>
      <c r="CL331" s="241"/>
      <c r="CM331" s="241"/>
      <c r="CN331" s="241"/>
      <c r="CO331" s="241"/>
      <c r="CP331" s="241"/>
      <c r="CQ331" s="241"/>
      <c r="CR331" s="241"/>
      <c r="CS331" s="241"/>
      <c r="CT331" s="241"/>
      <c r="CU331" s="241"/>
      <c r="CV331" s="241"/>
      <c r="CW331" s="241"/>
      <c r="CX331" s="241"/>
      <c r="CY331" s="241"/>
      <c r="CZ331" s="241"/>
      <c r="DA331" s="241"/>
      <c r="DB331" s="241"/>
      <c r="DC331" s="241"/>
      <c r="DD331" s="241"/>
      <c r="DE331" s="241"/>
      <c r="DF331" s="241"/>
      <c r="DG331" s="241"/>
      <c r="DH331" s="241"/>
      <c r="DI331" s="241"/>
      <c r="DJ331" s="241"/>
      <c r="DK331" s="241"/>
      <c r="DL331" s="241"/>
      <c r="DM331" s="241"/>
      <c r="DN331" s="241"/>
      <c r="DO331" s="241"/>
      <c r="DP331" s="241"/>
      <c r="DQ331" s="241"/>
      <c r="DR331" s="241"/>
      <c r="DS331" s="241"/>
      <c r="DT331" s="241"/>
      <c r="DU331" s="241"/>
      <c r="DV331" s="241"/>
      <c r="DW331" s="241"/>
      <c r="DX331" s="241"/>
      <c r="DY331" s="241"/>
      <c r="DZ331" s="241"/>
      <c r="EA331" s="241"/>
      <c r="EB331" s="241"/>
      <c r="EC331" s="241"/>
      <c r="ED331" s="241"/>
      <c r="EE331" s="241"/>
      <c r="EF331" s="241"/>
      <c r="EG331" s="241"/>
      <c r="EH331" s="241"/>
      <c r="EI331" s="241"/>
      <c r="EJ331" s="241"/>
      <c r="EK331" s="241"/>
      <c r="EL331" s="241"/>
      <c r="EM331" s="241"/>
      <c r="EN331" s="241"/>
      <c r="EO331" s="241"/>
      <c r="EP331" s="241"/>
      <c r="EQ331" s="241"/>
      <c r="ER331" s="241"/>
      <c r="ES331" s="241"/>
      <c r="ET331" s="241"/>
      <c r="EU331" s="241"/>
      <c r="EV331" s="241"/>
      <c r="EW331" s="241"/>
      <c r="EX331" s="241"/>
      <c r="EY331" s="241"/>
      <c r="EZ331" s="241"/>
      <c r="FA331" s="241"/>
      <c r="FB331" s="241"/>
      <c r="FC331" s="241"/>
      <c r="FD331" s="241"/>
      <c r="FE331" s="241"/>
      <c r="FF331" s="241"/>
      <c r="FG331" s="241"/>
      <c r="FH331" s="241"/>
      <c r="FI331" s="241"/>
      <c r="FJ331" s="241"/>
      <c r="FK331" s="241"/>
      <c r="FL331" s="241"/>
      <c r="FM331" s="241"/>
      <c r="FN331" s="241"/>
      <c r="FO331" s="241"/>
      <c r="FP331" s="241"/>
      <c r="FQ331" s="241"/>
      <c r="FR331" s="241"/>
      <c r="FS331" s="241"/>
      <c r="FT331" s="241"/>
      <c r="FU331" s="241"/>
      <c r="FV331" s="241"/>
      <c r="FW331" s="241"/>
      <c r="FX331" s="241"/>
      <c r="FY331" s="241"/>
      <c r="FZ331" s="241"/>
      <c r="GA331" s="241"/>
      <c r="GB331" s="241"/>
      <c r="GC331" s="241"/>
      <c r="GD331" s="241"/>
      <c r="GE331" s="241"/>
      <c r="GF331" s="241"/>
      <c r="GG331" s="241"/>
      <c r="GH331" s="241"/>
      <c r="GI331" s="241"/>
      <c r="GJ331" s="241"/>
      <c r="GK331" s="241"/>
      <c r="GL331" s="241"/>
      <c r="GM331" s="241"/>
      <c r="GN331" s="241"/>
      <c r="GO331" s="241"/>
      <c r="GP331" s="241"/>
      <c r="GQ331" s="241"/>
      <c r="GR331" s="241"/>
      <c r="GS331" s="241"/>
      <c r="GT331" s="241"/>
      <c r="GU331" s="241"/>
      <c r="GV331" s="241"/>
      <c r="GW331" s="241"/>
      <c r="GX331" s="241"/>
      <c r="GY331" s="241"/>
      <c r="GZ331" s="241"/>
      <c r="HA331" s="241"/>
      <c r="HB331" s="241"/>
      <c r="HC331" s="241"/>
      <c r="HD331" s="241"/>
      <c r="HE331" s="241"/>
      <c r="HF331" s="241"/>
      <c r="HG331" s="241"/>
      <c r="HH331" s="241"/>
      <c r="HI331" s="241"/>
      <c r="HJ331" s="241"/>
      <c r="HK331" s="241"/>
      <c r="HL331" s="241"/>
      <c r="HM331" s="241"/>
    </row>
    <row r="332" spans="1:221" ht="12.75">
      <c r="A332" s="241"/>
      <c r="B332" s="241"/>
      <c r="C332" s="241"/>
      <c r="D332" s="241"/>
      <c r="E332" s="241"/>
      <c r="F332" s="241"/>
      <c r="G332" s="241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241"/>
      <c r="Z332" s="241"/>
      <c r="AA332" s="241"/>
      <c r="AB332" s="241"/>
      <c r="AC332" s="241"/>
      <c r="AD332" s="241"/>
      <c r="AE332" s="241"/>
      <c r="AF332" s="241"/>
      <c r="AG332" s="241"/>
      <c r="AH332" s="241"/>
      <c r="AI332" s="241"/>
      <c r="AJ332" s="241"/>
      <c r="AK332" s="241"/>
      <c r="AL332" s="241"/>
      <c r="AM332" s="241"/>
      <c r="AN332" s="241"/>
      <c r="AO332" s="241"/>
      <c r="AP332" s="241"/>
      <c r="AQ332" s="241"/>
      <c r="AR332" s="241"/>
      <c r="AS332" s="241"/>
      <c r="AT332" s="241"/>
      <c r="AU332" s="241"/>
      <c r="AV332" s="241"/>
      <c r="AW332" s="241"/>
      <c r="AX332" s="241"/>
      <c r="AY332" s="241"/>
      <c r="AZ332" s="241"/>
      <c r="BA332" s="241"/>
      <c r="BB332" s="241"/>
      <c r="BC332" s="241"/>
      <c r="BD332" s="241"/>
      <c r="BE332" s="241"/>
      <c r="BF332" s="241"/>
      <c r="BG332" s="241"/>
      <c r="BH332" s="241"/>
      <c r="BI332" s="241"/>
      <c r="BJ332" s="241"/>
      <c r="BK332" s="241"/>
      <c r="BL332" s="241"/>
      <c r="BM332" s="241"/>
      <c r="BN332" s="241"/>
      <c r="BO332" s="241"/>
      <c r="BP332" s="241"/>
      <c r="BQ332" s="241"/>
      <c r="BR332" s="241"/>
      <c r="BS332" s="241"/>
      <c r="BT332" s="241"/>
      <c r="BU332" s="241"/>
      <c r="BV332" s="241"/>
      <c r="BW332" s="241"/>
      <c r="BX332" s="241"/>
      <c r="BY332" s="241"/>
      <c r="BZ332" s="241"/>
      <c r="CA332" s="241"/>
      <c r="CB332" s="241"/>
      <c r="CC332" s="241"/>
      <c r="CD332" s="241"/>
      <c r="CE332" s="241"/>
      <c r="CF332" s="241"/>
      <c r="CG332" s="241"/>
      <c r="CH332" s="241"/>
      <c r="CI332" s="241"/>
      <c r="CJ332" s="241"/>
      <c r="CK332" s="241"/>
      <c r="CL332" s="241"/>
      <c r="CM332" s="241"/>
      <c r="CN332" s="241"/>
      <c r="CO332" s="241"/>
      <c r="CP332" s="241"/>
      <c r="CQ332" s="241"/>
      <c r="CR332" s="241"/>
      <c r="CS332" s="241"/>
      <c r="CT332" s="241"/>
      <c r="CU332" s="241"/>
      <c r="CV332" s="241"/>
      <c r="CW332" s="241"/>
      <c r="CX332" s="241"/>
      <c r="CY332" s="241"/>
      <c r="CZ332" s="241"/>
      <c r="DA332" s="241"/>
      <c r="DB332" s="241"/>
      <c r="DC332" s="241"/>
      <c r="DD332" s="241"/>
      <c r="DE332" s="241"/>
      <c r="DF332" s="241"/>
      <c r="DG332" s="241"/>
      <c r="DH332" s="241"/>
      <c r="DI332" s="241"/>
      <c r="DJ332" s="241"/>
      <c r="DK332" s="241"/>
      <c r="DL332" s="241"/>
      <c r="DM332" s="241"/>
      <c r="DN332" s="241"/>
      <c r="DO332" s="241"/>
      <c r="DP332" s="241"/>
      <c r="DQ332" s="241"/>
      <c r="DR332" s="241"/>
      <c r="DS332" s="241"/>
      <c r="DT332" s="241"/>
      <c r="DU332" s="241"/>
      <c r="DV332" s="241"/>
      <c r="DW332" s="241"/>
      <c r="DX332" s="241"/>
      <c r="DY332" s="241"/>
      <c r="DZ332" s="241"/>
      <c r="EA332" s="241"/>
      <c r="EB332" s="241"/>
      <c r="EC332" s="241"/>
      <c r="ED332" s="241"/>
      <c r="EE332" s="241"/>
      <c r="EF332" s="241"/>
      <c r="EG332" s="241"/>
      <c r="EH332" s="241"/>
      <c r="EI332" s="241"/>
      <c r="EJ332" s="241"/>
      <c r="EK332" s="241"/>
      <c r="EL332" s="241"/>
      <c r="EM332" s="241"/>
      <c r="EN332" s="241"/>
      <c r="EO332" s="241"/>
      <c r="EP332" s="241"/>
      <c r="EQ332" s="241"/>
      <c r="ER332" s="241"/>
      <c r="ES332" s="241"/>
      <c r="ET332" s="241"/>
      <c r="EU332" s="241"/>
      <c r="EV332" s="241"/>
      <c r="EW332" s="241"/>
      <c r="EX332" s="241"/>
      <c r="EY332" s="241"/>
      <c r="EZ332" s="241"/>
      <c r="FA332" s="241"/>
      <c r="FB332" s="241"/>
      <c r="FC332" s="241"/>
      <c r="FD332" s="241"/>
      <c r="FE332" s="241"/>
      <c r="FF332" s="241"/>
      <c r="FG332" s="241"/>
      <c r="FH332" s="241"/>
      <c r="FI332" s="241"/>
      <c r="FJ332" s="241"/>
      <c r="FK332" s="241"/>
      <c r="FL332" s="241"/>
      <c r="FM332" s="241"/>
      <c r="FN332" s="241"/>
      <c r="FO332" s="241"/>
      <c r="FP332" s="241"/>
      <c r="FQ332" s="241"/>
      <c r="FR332" s="241"/>
      <c r="FS332" s="241"/>
      <c r="FT332" s="241"/>
      <c r="FU332" s="241"/>
      <c r="FV332" s="241"/>
      <c r="FW332" s="241"/>
      <c r="FX332" s="241"/>
      <c r="FY332" s="241"/>
      <c r="FZ332" s="241"/>
      <c r="GA332" s="241"/>
      <c r="GB332" s="241"/>
      <c r="GC332" s="241"/>
      <c r="GD332" s="241"/>
      <c r="GE332" s="241"/>
      <c r="GF332" s="241"/>
      <c r="GG332" s="241"/>
      <c r="GH332" s="241"/>
      <c r="GI332" s="241"/>
      <c r="GJ332" s="241"/>
      <c r="GK332" s="241"/>
      <c r="GL332" s="241"/>
      <c r="GM332" s="241"/>
      <c r="GN332" s="241"/>
      <c r="GO332" s="241"/>
      <c r="GP332" s="241"/>
      <c r="GQ332" s="241"/>
      <c r="GR332" s="241"/>
      <c r="GS332" s="241"/>
      <c r="GT332" s="241"/>
      <c r="GU332" s="241"/>
      <c r="GV332" s="241"/>
      <c r="GW332" s="241"/>
      <c r="GX332" s="241"/>
      <c r="GY332" s="241"/>
      <c r="GZ332" s="241"/>
      <c r="HA332" s="241"/>
      <c r="HB332" s="241"/>
      <c r="HC332" s="241"/>
      <c r="HD332" s="241"/>
      <c r="HE332" s="241"/>
      <c r="HF332" s="241"/>
      <c r="HG332" s="241"/>
      <c r="HH332" s="241"/>
      <c r="HI332" s="241"/>
      <c r="HJ332" s="241"/>
      <c r="HK332" s="241"/>
      <c r="HL332" s="241"/>
      <c r="HM332" s="241"/>
    </row>
    <row r="333" spans="1:221" ht="12.75">
      <c r="A333" s="241"/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241"/>
      <c r="Z333" s="241"/>
      <c r="AA333" s="241"/>
      <c r="AB333" s="241"/>
      <c r="AC333" s="241"/>
      <c r="AD333" s="241"/>
      <c r="AE333" s="241"/>
      <c r="AF333" s="241"/>
      <c r="AG333" s="241"/>
      <c r="AH333" s="241"/>
      <c r="AI333" s="241"/>
      <c r="AJ333" s="241"/>
      <c r="AK333" s="241"/>
      <c r="AL333" s="241"/>
      <c r="AM333" s="241"/>
      <c r="AN333" s="241"/>
      <c r="AO333" s="241"/>
      <c r="AP333" s="241"/>
      <c r="AQ333" s="241"/>
      <c r="AR333" s="241"/>
      <c r="AS333" s="241"/>
      <c r="AT333" s="241"/>
      <c r="AU333" s="241"/>
      <c r="AV333" s="241"/>
      <c r="AW333" s="241"/>
      <c r="AX333" s="241"/>
      <c r="AY333" s="241"/>
      <c r="AZ333" s="241"/>
      <c r="BA333" s="241"/>
      <c r="BB333" s="241"/>
      <c r="BC333" s="241"/>
      <c r="BD333" s="241"/>
      <c r="BE333" s="241"/>
      <c r="BF333" s="241"/>
      <c r="BG333" s="241"/>
      <c r="BH333" s="241"/>
      <c r="BI333" s="241"/>
      <c r="BJ333" s="241"/>
      <c r="BK333" s="241"/>
      <c r="BL333" s="241"/>
      <c r="BM333" s="241"/>
      <c r="BN333" s="241"/>
      <c r="BO333" s="241"/>
      <c r="BP333" s="241"/>
      <c r="BQ333" s="241"/>
      <c r="BR333" s="241"/>
      <c r="BS333" s="241"/>
      <c r="BT333" s="241"/>
      <c r="BU333" s="241"/>
      <c r="BV333" s="241"/>
      <c r="BW333" s="241"/>
      <c r="BX333" s="241"/>
      <c r="BY333" s="241"/>
      <c r="BZ333" s="241"/>
      <c r="CA333" s="241"/>
      <c r="CB333" s="241"/>
      <c r="CC333" s="241"/>
      <c r="CD333" s="241"/>
      <c r="CE333" s="241"/>
      <c r="CF333" s="241"/>
      <c r="CG333" s="241"/>
      <c r="CH333" s="241"/>
      <c r="CI333" s="241"/>
      <c r="CJ333" s="241"/>
      <c r="CK333" s="241"/>
      <c r="CL333" s="241"/>
      <c r="CM333" s="241"/>
      <c r="CN333" s="241"/>
      <c r="CO333" s="241"/>
      <c r="CP333" s="241"/>
      <c r="CQ333" s="241"/>
      <c r="CR333" s="241"/>
      <c r="CS333" s="241"/>
      <c r="CT333" s="241"/>
      <c r="CU333" s="241"/>
      <c r="CV333" s="241"/>
      <c r="CW333" s="241"/>
      <c r="CX333" s="241"/>
      <c r="CY333" s="241"/>
      <c r="CZ333" s="241"/>
      <c r="DA333" s="241"/>
      <c r="DB333" s="241"/>
      <c r="DC333" s="241"/>
      <c r="DD333" s="241"/>
      <c r="DE333" s="241"/>
      <c r="DF333" s="241"/>
      <c r="DG333" s="241"/>
      <c r="DH333" s="241"/>
      <c r="DI333" s="241"/>
      <c r="DJ333" s="241"/>
      <c r="DK333" s="241"/>
      <c r="DL333" s="241"/>
      <c r="DM333" s="241"/>
      <c r="DN333" s="241"/>
      <c r="DO333" s="241"/>
      <c r="DP333" s="241"/>
      <c r="DQ333" s="241"/>
      <c r="DR333" s="241"/>
      <c r="DS333" s="241"/>
      <c r="DT333" s="241"/>
      <c r="DU333" s="241"/>
      <c r="DV333" s="241"/>
      <c r="DW333" s="241"/>
      <c r="DX333" s="241"/>
      <c r="DY333" s="241"/>
      <c r="DZ333" s="241"/>
      <c r="EA333" s="241"/>
      <c r="EB333" s="241"/>
      <c r="EC333" s="241"/>
      <c r="ED333" s="241"/>
      <c r="EE333" s="241"/>
      <c r="EF333" s="241"/>
      <c r="EG333" s="241"/>
      <c r="EH333" s="241"/>
      <c r="EI333" s="241"/>
      <c r="EJ333" s="241"/>
      <c r="EK333" s="241"/>
      <c r="EL333" s="241"/>
      <c r="EM333" s="241"/>
      <c r="EN333" s="241"/>
      <c r="EO333" s="241"/>
      <c r="EP333" s="241"/>
      <c r="EQ333" s="241"/>
      <c r="ER333" s="241"/>
      <c r="ES333" s="241"/>
      <c r="ET333" s="241"/>
      <c r="EU333" s="241"/>
      <c r="EV333" s="241"/>
      <c r="EW333" s="241"/>
      <c r="EX333" s="241"/>
      <c r="EY333" s="241"/>
      <c r="EZ333" s="241"/>
      <c r="FA333" s="241"/>
      <c r="FB333" s="241"/>
      <c r="FC333" s="241"/>
      <c r="FD333" s="241"/>
      <c r="FE333" s="241"/>
      <c r="FF333" s="241"/>
      <c r="FG333" s="241"/>
      <c r="FH333" s="241"/>
      <c r="FI333" s="241"/>
      <c r="FJ333" s="241"/>
      <c r="FK333" s="241"/>
      <c r="FL333" s="241"/>
      <c r="FM333" s="241"/>
      <c r="FN333" s="241"/>
      <c r="FO333" s="241"/>
      <c r="FP333" s="241"/>
      <c r="FQ333" s="241"/>
      <c r="FR333" s="241"/>
      <c r="FS333" s="241"/>
      <c r="FT333" s="241"/>
      <c r="FU333" s="241"/>
      <c r="FV333" s="241"/>
      <c r="FW333" s="241"/>
      <c r="FX333" s="241"/>
      <c r="FY333" s="241"/>
      <c r="FZ333" s="241"/>
      <c r="GA333" s="241"/>
      <c r="GB333" s="241"/>
      <c r="GC333" s="241"/>
      <c r="GD333" s="241"/>
      <c r="GE333" s="241"/>
      <c r="GF333" s="241"/>
      <c r="GG333" s="241"/>
      <c r="GH333" s="241"/>
      <c r="GI333" s="241"/>
      <c r="GJ333" s="241"/>
      <c r="GK333" s="241"/>
      <c r="GL333" s="241"/>
      <c r="GM333" s="241"/>
      <c r="GN333" s="241"/>
      <c r="GO333" s="241"/>
      <c r="GP333" s="241"/>
      <c r="GQ333" s="241"/>
      <c r="GR333" s="241"/>
      <c r="GS333" s="241"/>
      <c r="GT333" s="241"/>
      <c r="GU333" s="241"/>
      <c r="GV333" s="241"/>
      <c r="GW333" s="241"/>
      <c r="GX333" s="241"/>
      <c r="GY333" s="241"/>
      <c r="GZ333" s="241"/>
      <c r="HA333" s="241"/>
      <c r="HB333" s="241"/>
      <c r="HC333" s="241"/>
      <c r="HD333" s="241"/>
      <c r="HE333" s="241"/>
      <c r="HF333" s="241"/>
      <c r="HG333" s="241"/>
      <c r="HH333" s="241"/>
      <c r="HI333" s="241"/>
      <c r="HJ333" s="241"/>
      <c r="HK333" s="241"/>
      <c r="HL333" s="241"/>
      <c r="HM333" s="241"/>
    </row>
    <row r="334" spans="1:221" ht="12.75">
      <c r="A334" s="241"/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241"/>
      <c r="Z334" s="241"/>
      <c r="AA334" s="241"/>
      <c r="AB334" s="241"/>
      <c r="AC334" s="241"/>
      <c r="AD334" s="241"/>
      <c r="AE334" s="241"/>
      <c r="AF334" s="241"/>
      <c r="AG334" s="241"/>
      <c r="AH334" s="241"/>
      <c r="AI334" s="241"/>
      <c r="AJ334" s="241"/>
      <c r="AK334" s="241"/>
      <c r="AL334" s="241"/>
      <c r="AM334" s="241"/>
      <c r="AN334" s="241"/>
      <c r="AO334" s="241"/>
      <c r="AP334" s="241"/>
      <c r="AQ334" s="241"/>
      <c r="AR334" s="241"/>
      <c r="AS334" s="241"/>
      <c r="AT334" s="241"/>
      <c r="AU334" s="241"/>
      <c r="AV334" s="241"/>
      <c r="AW334" s="241"/>
      <c r="AX334" s="241"/>
      <c r="AY334" s="241"/>
      <c r="AZ334" s="241"/>
      <c r="BA334" s="241"/>
      <c r="BB334" s="241"/>
      <c r="BC334" s="241"/>
      <c r="BD334" s="241"/>
      <c r="BE334" s="241"/>
      <c r="BF334" s="241"/>
      <c r="BG334" s="241"/>
      <c r="BH334" s="241"/>
      <c r="BI334" s="241"/>
      <c r="BJ334" s="241"/>
      <c r="BK334" s="241"/>
      <c r="BL334" s="241"/>
      <c r="BM334" s="241"/>
      <c r="BN334" s="241"/>
      <c r="BO334" s="241"/>
      <c r="BP334" s="241"/>
      <c r="BQ334" s="241"/>
      <c r="BR334" s="241"/>
      <c r="BS334" s="241"/>
      <c r="BT334" s="241"/>
      <c r="BU334" s="241"/>
      <c r="BV334" s="241"/>
      <c r="BW334" s="241"/>
      <c r="BX334" s="241"/>
      <c r="BY334" s="241"/>
      <c r="BZ334" s="241"/>
      <c r="CA334" s="241"/>
      <c r="CB334" s="241"/>
      <c r="CC334" s="241"/>
      <c r="CD334" s="241"/>
      <c r="CE334" s="241"/>
      <c r="CF334" s="241"/>
      <c r="CG334" s="241"/>
      <c r="CH334" s="241"/>
      <c r="CI334" s="241"/>
      <c r="CJ334" s="241"/>
      <c r="CK334" s="241"/>
      <c r="CL334" s="241"/>
      <c r="CM334" s="241"/>
      <c r="CN334" s="241"/>
      <c r="CO334" s="241"/>
      <c r="CP334" s="241"/>
      <c r="CQ334" s="241"/>
      <c r="CR334" s="241"/>
      <c r="CS334" s="241"/>
      <c r="CT334" s="241"/>
      <c r="CU334" s="241"/>
      <c r="CV334" s="241"/>
      <c r="CW334" s="241"/>
      <c r="CX334" s="241"/>
      <c r="CY334" s="241"/>
      <c r="CZ334" s="241"/>
      <c r="DA334" s="241"/>
      <c r="DB334" s="241"/>
      <c r="DC334" s="241"/>
      <c r="DD334" s="241"/>
      <c r="DE334" s="241"/>
      <c r="DF334" s="241"/>
      <c r="DG334" s="241"/>
      <c r="DH334" s="241"/>
      <c r="DI334" s="241"/>
      <c r="DJ334" s="241"/>
      <c r="DK334" s="241"/>
      <c r="DL334" s="241"/>
      <c r="DM334" s="241"/>
      <c r="DN334" s="241"/>
      <c r="DO334" s="241"/>
      <c r="DP334" s="241"/>
      <c r="DQ334" s="241"/>
      <c r="DR334" s="241"/>
      <c r="DS334" s="241"/>
      <c r="DT334" s="241"/>
      <c r="DU334" s="241"/>
      <c r="DV334" s="241"/>
      <c r="DW334" s="241"/>
      <c r="DX334" s="241"/>
      <c r="DY334" s="241"/>
      <c r="DZ334" s="241"/>
      <c r="EA334" s="241"/>
      <c r="EB334" s="241"/>
      <c r="EC334" s="241"/>
      <c r="ED334" s="241"/>
      <c r="EE334" s="241"/>
      <c r="EF334" s="241"/>
      <c r="EG334" s="241"/>
      <c r="EH334" s="241"/>
      <c r="EI334" s="241"/>
      <c r="EJ334" s="241"/>
      <c r="EK334" s="241"/>
      <c r="EL334" s="241"/>
      <c r="EM334" s="241"/>
      <c r="EN334" s="241"/>
      <c r="EO334" s="241"/>
      <c r="EP334" s="241"/>
      <c r="EQ334" s="241"/>
      <c r="ER334" s="241"/>
      <c r="ES334" s="241"/>
      <c r="ET334" s="241"/>
      <c r="EU334" s="241"/>
      <c r="EV334" s="241"/>
      <c r="EW334" s="241"/>
      <c r="EX334" s="241"/>
      <c r="EY334" s="241"/>
      <c r="EZ334" s="241"/>
      <c r="FA334" s="241"/>
      <c r="FB334" s="241"/>
      <c r="FC334" s="241"/>
      <c r="FD334" s="241"/>
      <c r="FE334" s="241"/>
      <c r="FF334" s="241"/>
      <c r="FG334" s="241"/>
      <c r="FH334" s="241"/>
      <c r="FI334" s="241"/>
      <c r="FJ334" s="241"/>
      <c r="FK334" s="241"/>
      <c r="FL334" s="241"/>
      <c r="FM334" s="241"/>
      <c r="FN334" s="241"/>
      <c r="FO334" s="241"/>
      <c r="FP334" s="241"/>
      <c r="FQ334" s="241"/>
      <c r="FR334" s="241"/>
      <c r="FS334" s="241"/>
      <c r="FT334" s="241"/>
      <c r="FU334" s="241"/>
      <c r="FV334" s="241"/>
      <c r="FW334" s="241"/>
      <c r="FX334" s="241"/>
      <c r="FY334" s="241"/>
      <c r="FZ334" s="241"/>
      <c r="GA334" s="241"/>
      <c r="GB334" s="241"/>
      <c r="GC334" s="241"/>
      <c r="GD334" s="241"/>
      <c r="GE334" s="241"/>
      <c r="GF334" s="241"/>
      <c r="GG334" s="241"/>
      <c r="GH334" s="241"/>
      <c r="GI334" s="241"/>
      <c r="GJ334" s="241"/>
      <c r="GK334" s="241"/>
      <c r="GL334" s="241"/>
      <c r="GM334" s="241"/>
      <c r="GN334" s="241"/>
      <c r="GO334" s="241"/>
      <c r="GP334" s="241"/>
      <c r="GQ334" s="241"/>
      <c r="GR334" s="241"/>
      <c r="GS334" s="241"/>
      <c r="GT334" s="241"/>
      <c r="GU334" s="241"/>
      <c r="GV334" s="241"/>
      <c r="GW334" s="241"/>
      <c r="GX334" s="241"/>
      <c r="GY334" s="241"/>
      <c r="GZ334" s="241"/>
      <c r="HA334" s="241"/>
      <c r="HB334" s="241"/>
      <c r="HC334" s="241"/>
      <c r="HD334" s="241"/>
      <c r="HE334" s="241"/>
      <c r="HF334" s="241"/>
      <c r="HG334" s="241"/>
      <c r="HH334" s="241"/>
      <c r="HI334" s="241"/>
      <c r="HJ334" s="241"/>
      <c r="HK334" s="241"/>
      <c r="HL334" s="241"/>
      <c r="HM334" s="241"/>
    </row>
    <row r="335" spans="1:221" ht="12.75">
      <c r="A335" s="241"/>
      <c r="B335" s="241"/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  <c r="Z335" s="241"/>
      <c r="AA335" s="241"/>
      <c r="AB335" s="241"/>
      <c r="AC335" s="241"/>
      <c r="AD335" s="241"/>
      <c r="AE335" s="241"/>
      <c r="AF335" s="241"/>
      <c r="AG335" s="241"/>
      <c r="AH335" s="241"/>
      <c r="AI335" s="241"/>
      <c r="AJ335" s="241"/>
      <c r="AK335" s="241"/>
      <c r="AL335" s="241"/>
      <c r="AM335" s="241"/>
      <c r="AN335" s="241"/>
      <c r="AO335" s="241"/>
      <c r="AP335" s="241"/>
      <c r="AQ335" s="241"/>
      <c r="AR335" s="241"/>
      <c r="AS335" s="241"/>
      <c r="AT335" s="241"/>
      <c r="AU335" s="241"/>
      <c r="AV335" s="241"/>
      <c r="AW335" s="241"/>
      <c r="AX335" s="241"/>
      <c r="AY335" s="241"/>
      <c r="AZ335" s="241"/>
      <c r="BA335" s="241"/>
      <c r="BB335" s="241"/>
      <c r="BC335" s="241"/>
      <c r="BD335" s="241"/>
      <c r="BE335" s="241"/>
      <c r="BF335" s="241"/>
      <c r="BG335" s="241"/>
      <c r="BH335" s="241"/>
      <c r="BI335" s="241"/>
      <c r="BJ335" s="241"/>
      <c r="BK335" s="241"/>
      <c r="BL335" s="241"/>
      <c r="BM335" s="241"/>
      <c r="BN335" s="241"/>
      <c r="BO335" s="241"/>
      <c r="BP335" s="241"/>
      <c r="BQ335" s="241"/>
      <c r="BR335" s="241"/>
      <c r="BS335" s="241"/>
      <c r="BT335" s="241"/>
      <c r="BU335" s="241"/>
      <c r="BV335" s="241"/>
      <c r="BW335" s="241"/>
      <c r="BX335" s="241"/>
      <c r="BY335" s="241"/>
      <c r="BZ335" s="241"/>
      <c r="CA335" s="241"/>
      <c r="CB335" s="241"/>
      <c r="CC335" s="241"/>
      <c r="CD335" s="241"/>
      <c r="CE335" s="241"/>
      <c r="CF335" s="241"/>
      <c r="CG335" s="241"/>
      <c r="CH335" s="241"/>
      <c r="CI335" s="241"/>
      <c r="CJ335" s="241"/>
      <c r="CK335" s="241"/>
      <c r="CL335" s="241"/>
      <c r="CM335" s="241"/>
      <c r="CN335" s="241"/>
      <c r="CO335" s="241"/>
      <c r="CP335" s="241"/>
      <c r="CQ335" s="241"/>
      <c r="CR335" s="241"/>
      <c r="CS335" s="241"/>
      <c r="CT335" s="241"/>
      <c r="CU335" s="241"/>
      <c r="CV335" s="241"/>
      <c r="CW335" s="241"/>
      <c r="CX335" s="241"/>
      <c r="CY335" s="241"/>
      <c r="CZ335" s="241"/>
      <c r="DA335" s="241"/>
      <c r="DB335" s="241"/>
      <c r="DC335" s="241"/>
      <c r="DD335" s="241"/>
      <c r="DE335" s="241"/>
      <c r="DF335" s="241"/>
      <c r="DG335" s="241"/>
      <c r="DH335" s="241"/>
      <c r="DI335" s="241"/>
      <c r="DJ335" s="241"/>
      <c r="DK335" s="241"/>
      <c r="DL335" s="241"/>
      <c r="DM335" s="241"/>
      <c r="DN335" s="241"/>
      <c r="DO335" s="241"/>
      <c r="DP335" s="241"/>
      <c r="DQ335" s="241"/>
      <c r="DR335" s="241"/>
      <c r="DS335" s="241"/>
      <c r="DT335" s="241"/>
      <c r="DU335" s="241"/>
      <c r="DV335" s="241"/>
      <c r="DW335" s="241"/>
      <c r="DX335" s="241"/>
      <c r="DY335" s="241"/>
      <c r="DZ335" s="241"/>
      <c r="EA335" s="241"/>
      <c r="EB335" s="241"/>
      <c r="EC335" s="241"/>
      <c r="ED335" s="241"/>
      <c r="EE335" s="241"/>
      <c r="EF335" s="241"/>
      <c r="EG335" s="241"/>
      <c r="EH335" s="241"/>
      <c r="EI335" s="241"/>
      <c r="EJ335" s="241"/>
      <c r="EK335" s="241"/>
      <c r="EL335" s="241"/>
      <c r="EM335" s="241"/>
      <c r="EN335" s="241"/>
      <c r="EO335" s="241"/>
      <c r="EP335" s="241"/>
      <c r="EQ335" s="241"/>
      <c r="ER335" s="241"/>
      <c r="ES335" s="241"/>
      <c r="ET335" s="241"/>
      <c r="EU335" s="241"/>
      <c r="EV335" s="241"/>
      <c r="EW335" s="241"/>
      <c r="EX335" s="241"/>
      <c r="EY335" s="241"/>
      <c r="EZ335" s="241"/>
      <c r="FA335" s="241"/>
      <c r="FB335" s="241"/>
      <c r="FC335" s="241"/>
      <c r="FD335" s="241"/>
      <c r="FE335" s="241"/>
      <c r="FF335" s="241"/>
      <c r="FG335" s="241"/>
      <c r="FH335" s="241"/>
      <c r="FI335" s="241"/>
      <c r="FJ335" s="241"/>
      <c r="FK335" s="241"/>
      <c r="FL335" s="241"/>
      <c r="FM335" s="241"/>
      <c r="FN335" s="241"/>
      <c r="FO335" s="241"/>
      <c r="FP335" s="241"/>
      <c r="FQ335" s="241"/>
      <c r="FR335" s="241"/>
      <c r="FS335" s="241"/>
      <c r="FT335" s="241"/>
      <c r="FU335" s="241"/>
      <c r="FV335" s="241"/>
      <c r="FW335" s="241"/>
      <c r="FX335" s="241"/>
      <c r="FY335" s="241"/>
      <c r="FZ335" s="241"/>
      <c r="GA335" s="241"/>
      <c r="GB335" s="241"/>
      <c r="GC335" s="241"/>
      <c r="GD335" s="241"/>
      <c r="GE335" s="241"/>
      <c r="GF335" s="241"/>
      <c r="GG335" s="241"/>
      <c r="GH335" s="241"/>
      <c r="GI335" s="241"/>
      <c r="GJ335" s="241"/>
      <c r="GK335" s="241"/>
      <c r="GL335" s="241"/>
      <c r="GM335" s="241"/>
      <c r="GN335" s="241"/>
      <c r="GO335" s="241"/>
      <c r="GP335" s="241"/>
      <c r="GQ335" s="241"/>
      <c r="GR335" s="241"/>
      <c r="GS335" s="241"/>
      <c r="GT335" s="241"/>
      <c r="GU335" s="241"/>
      <c r="GV335" s="241"/>
      <c r="GW335" s="241"/>
      <c r="GX335" s="241"/>
      <c r="GY335" s="241"/>
      <c r="GZ335" s="241"/>
      <c r="HA335" s="241"/>
      <c r="HB335" s="241"/>
      <c r="HC335" s="241"/>
      <c r="HD335" s="241"/>
      <c r="HE335" s="241"/>
      <c r="HF335" s="241"/>
      <c r="HG335" s="241"/>
      <c r="HH335" s="241"/>
      <c r="HI335" s="241"/>
      <c r="HJ335" s="241"/>
      <c r="HK335" s="241"/>
      <c r="HL335" s="241"/>
      <c r="HM335" s="241"/>
    </row>
    <row r="336" spans="1:221" ht="12.75">
      <c r="A336" s="241"/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  <c r="Z336" s="241"/>
      <c r="AA336" s="241"/>
      <c r="AB336" s="241"/>
      <c r="AC336" s="241"/>
      <c r="AD336" s="241"/>
      <c r="AE336" s="241"/>
      <c r="AF336" s="241"/>
      <c r="AG336" s="241"/>
      <c r="AH336" s="241"/>
      <c r="AI336" s="241"/>
      <c r="AJ336" s="241"/>
      <c r="AK336" s="241"/>
      <c r="AL336" s="241"/>
      <c r="AM336" s="241"/>
      <c r="AN336" s="241"/>
      <c r="AO336" s="241"/>
      <c r="AP336" s="241"/>
      <c r="AQ336" s="241"/>
      <c r="AR336" s="241"/>
      <c r="AS336" s="241"/>
      <c r="AT336" s="241"/>
      <c r="AU336" s="241"/>
      <c r="AV336" s="241"/>
      <c r="AW336" s="241"/>
      <c r="AX336" s="241"/>
      <c r="AY336" s="241"/>
      <c r="AZ336" s="241"/>
      <c r="BA336" s="241"/>
      <c r="BB336" s="241"/>
      <c r="BC336" s="241"/>
      <c r="BD336" s="241"/>
      <c r="BE336" s="241"/>
      <c r="BF336" s="241"/>
      <c r="BG336" s="241"/>
      <c r="BH336" s="241"/>
      <c r="BI336" s="241"/>
      <c r="BJ336" s="241"/>
      <c r="BK336" s="241"/>
      <c r="BL336" s="241"/>
      <c r="BM336" s="241"/>
      <c r="BN336" s="241"/>
      <c r="BO336" s="241"/>
      <c r="BP336" s="241"/>
      <c r="BQ336" s="241"/>
      <c r="BR336" s="241"/>
      <c r="BS336" s="241"/>
      <c r="BT336" s="241"/>
      <c r="BU336" s="241"/>
      <c r="BV336" s="241"/>
      <c r="BW336" s="241"/>
      <c r="BX336" s="241"/>
      <c r="BY336" s="241"/>
      <c r="BZ336" s="241"/>
      <c r="CA336" s="241"/>
      <c r="CB336" s="241"/>
      <c r="CC336" s="241"/>
      <c r="CD336" s="241"/>
      <c r="CE336" s="241"/>
      <c r="CF336" s="241"/>
      <c r="CG336" s="241"/>
      <c r="CH336" s="241"/>
      <c r="CI336" s="241"/>
      <c r="CJ336" s="241"/>
      <c r="CK336" s="241"/>
      <c r="CL336" s="241"/>
      <c r="CM336" s="241"/>
      <c r="CN336" s="241"/>
      <c r="CO336" s="241"/>
      <c r="CP336" s="241"/>
      <c r="CQ336" s="241"/>
      <c r="CR336" s="241"/>
      <c r="CS336" s="241"/>
      <c r="CT336" s="241"/>
      <c r="CU336" s="241"/>
      <c r="CV336" s="241"/>
      <c r="CW336" s="241"/>
      <c r="CX336" s="241"/>
      <c r="CY336" s="241"/>
      <c r="CZ336" s="241"/>
      <c r="DA336" s="241"/>
      <c r="DB336" s="241"/>
      <c r="DC336" s="241"/>
      <c r="DD336" s="241"/>
      <c r="DE336" s="241"/>
      <c r="DF336" s="241"/>
      <c r="DG336" s="241"/>
      <c r="DH336" s="241"/>
      <c r="DI336" s="241"/>
      <c r="DJ336" s="241"/>
      <c r="DK336" s="241"/>
      <c r="DL336" s="241"/>
      <c r="DM336" s="241"/>
      <c r="DN336" s="241"/>
      <c r="DO336" s="241"/>
      <c r="DP336" s="241"/>
      <c r="DQ336" s="241"/>
      <c r="DR336" s="241"/>
      <c r="DS336" s="241"/>
      <c r="DT336" s="241"/>
      <c r="DU336" s="241"/>
      <c r="DV336" s="241"/>
      <c r="DW336" s="241"/>
      <c r="DX336" s="241"/>
      <c r="DY336" s="241"/>
      <c r="DZ336" s="241"/>
      <c r="EA336" s="241"/>
      <c r="EB336" s="241"/>
      <c r="EC336" s="241"/>
      <c r="ED336" s="241"/>
      <c r="EE336" s="241"/>
      <c r="EF336" s="241"/>
      <c r="EG336" s="241"/>
      <c r="EH336" s="241"/>
      <c r="EI336" s="241"/>
      <c r="EJ336" s="241"/>
      <c r="EK336" s="241"/>
      <c r="EL336" s="241"/>
      <c r="EM336" s="241"/>
      <c r="EN336" s="241"/>
      <c r="EO336" s="241"/>
      <c r="EP336" s="241"/>
      <c r="EQ336" s="241"/>
      <c r="ER336" s="241"/>
      <c r="ES336" s="241"/>
      <c r="ET336" s="241"/>
      <c r="EU336" s="241"/>
      <c r="EV336" s="241"/>
      <c r="EW336" s="241"/>
      <c r="EX336" s="241"/>
      <c r="EY336" s="241"/>
      <c r="EZ336" s="241"/>
      <c r="FA336" s="241"/>
      <c r="FB336" s="241"/>
      <c r="FC336" s="241"/>
      <c r="FD336" s="241"/>
      <c r="FE336" s="241"/>
      <c r="FF336" s="241"/>
      <c r="FG336" s="241"/>
      <c r="FH336" s="241"/>
      <c r="FI336" s="241"/>
      <c r="FJ336" s="241"/>
      <c r="FK336" s="241"/>
      <c r="FL336" s="241"/>
      <c r="FM336" s="241"/>
      <c r="FN336" s="241"/>
      <c r="FO336" s="241"/>
      <c r="FP336" s="241"/>
      <c r="FQ336" s="241"/>
      <c r="FR336" s="241"/>
      <c r="FS336" s="241"/>
      <c r="FT336" s="241"/>
      <c r="FU336" s="241"/>
      <c r="FV336" s="241"/>
      <c r="FW336" s="241"/>
      <c r="FX336" s="241"/>
      <c r="FY336" s="241"/>
      <c r="FZ336" s="241"/>
      <c r="GA336" s="241"/>
      <c r="GB336" s="241"/>
      <c r="GC336" s="241"/>
      <c r="GD336" s="241"/>
      <c r="GE336" s="241"/>
      <c r="GF336" s="241"/>
      <c r="GG336" s="241"/>
      <c r="GH336" s="241"/>
      <c r="GI336" s="241"/>
      <c r="GJ336" s="241"/>
      <c r="GK336" s="241"/>
      <c r="GL336" s="241"/>
      <c r="GM336" s="241"/>
      <c r="GN336" s="241"/>
      <c r="GO336" s="241"/>
      <c r="GP336" s="241"/>
      <c r="GQ336" s="241"/>
      <c r="GR336" s="241"/>
      <c r="GS336" s="241"/>
      <c r="GT336" s="241"/>
      <c r="GU336" s="241"/>
      <c r="GV336" s="241"/>
      <c r="GW336" s="241"/>
      <c r="GX336" s="241"/>
      <c r="GY336" s="241"/>
      <c r="GZ336" s="241"/>
      <c r="HA336" s="241"/>
      <c r="HB336" s="241"/>
      <c r="HC336" s="241"/>
      <c r="HD336" s="241"/>
      <c r="HE336" s="241"/>
      <c r="HF336" s="241"/>
      <c r="HG336" s="241"/>
      <c r="HH336" s="241"/>
      <c r="HI336" s="241"/>
      <c r="HJ336" s="241"/>
      <c r="HK336" s="241"/>
      <c r="HL336" s="241"/>
      <c r="HM336" s="241"/>
    </row>
    <row r="337" spans="1:221" ht="12.75">
      <c r="A337" s="241"/>
      <c r="B337" s="241"/>
      <c r="C337" s="241"/>
      <c r="D337" s="241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  <c r="Z337" s="241"/>
      <c r="AA337" s="241"/>
      <c r="AB337" s="241"/>
      <c r="AC337" s="241"/>
      <c r="AD337" s="241"/>
      <c r="AE337" s="241"/>
      <c r="AF337" s="241"/>
      <c r="AG337" s="241"/>
      <c r="AH337" s="241"/>
      <c r="AI337" s="241"/>
      <c r="AJ337" s="241"/>
      <c r="AK337" s="241"/>
      <c r="AL337" s="241"/>
      <c r="AM337" s="241"/>
      <c r="AN337" s="241"/>
      <c r="AO337" s="241"/>
      <c r="AP337" s="241"/>
      <c r="AQ337" s="241"/>
      <c r="AR337" s="241"/>
      <c r="AS337" s="241"/>
      <c r="AT337" s="241"/>
      <c r="AU337" s="241"/>
      <c r="AV337" s="241"/>
      <c r="AW337" s="241"/>
      <c r="AX337" s="241"/>
      <c r="AY337" s="241"/>
      <c r="AZ337" s="241"/>
      <c r="BA337" s="241"/>
      <c r="BB337" s="241"/>
      <c r="BC337" s="241"/>
      <c r="BD337" s="241"/>
      <c r="BE337" s="241"/>
      <c r="BF337" s="241"/>
      <c r="BG337" s="241"/>
      <c r="BH337" s="241"/>
      <c r="BI337" s="241"/>
      <c r="BJ337" s="241"/>
      <c r="BK337" s="241"/>
      <c r="BL337" s="241"/>
      <c r="BM337" s="241"/>
      <c r="BN337" s="241"/>
      <c r="BO337" s="241"/>
      <c r="BP337" s="241"/>
      <c r="BQ337" s="241"/>
      <c r="BR337" s="241"/>
      <c r="BS337" s="241"/>
      <c r="BT337" s="241"/>
      <c r="BU337" s="241"/>
      <c r="BV337" s="241"/>
      <c r="BW337" s="241"/>
      <c r="BX337" s="241"/>
      <c r="BY337" s="241"/>
      <c r="BZ337" s="241"/>
      <c r="CA337" s="241"/>
      <c r="CB337" s="241"/>
      <c r="CC337" s="241"/>
      <c r="CD337" s="241"/>
      <c r="CE337" s="241"/>
      <c r="CF337" s="241"/>
      <c r="CG337" s="241"/>
      <c r="CH337" s="241"/>
      <c r="CI337" s="241"/>
      <c r="CJ337" s="241"/>
      <c r="CK337" s="241"/>
      <c r="CL337" s="241"/>
      <c r="CM337" s="241"/>
      <c r="CN337" s="241"/>
      <c r="CO337" s="241"/>
      <c r="CP337" s="241"/>
      <c r="CQ337" s="241"/>
      <c r="CR337" s="241"/>
      <c r="CS337" s="241"/>
      <c r="CT337" s="241"/>
      <c r="CU337" s="241"/>
      <c r="CV337" s="241"/>
      <c r="CW337" s="241"/>
      <c r="CX337" s="241"/>
      <c r="CY337" s="241"/>
      <c r="CZ337" s="241"/>
      <c r="DA337" s="241"/>
      <c r="DB337" s="241"/>
      <c r="DC337" s="241"/>
      <c r="DD337" s="241"/>
      <c r="DE337" s="241"/>
      <c r="DF337" s="241"/>
      <c r="DG337" s="241"/>
      <c r="DH337" s="241"/>
      <c r="DI337" s="241"/>
      <c r="DJ337" s="241"/>
      <c r="DK337" s="241"/>
      <c r="DL337" s="241"/>
      <c r="DM337" s="241"/>
      <c r="DN337" s="241"/>
      <c r="DO337" s="241"/>
      <c r="DP337" s="241"/>
      <c r="DQ337" s="241"/>
      <c r="DR337" s="241"/>
      <c r="DS337" s="241"/>
      <c r="DT337" s="241"/>
      <c r="DU337" s="241"/>
      <c r="DV337" s="241"/>
      <c r="DW337" s="241"/>
      <c r="DX337" s="241"/>
      <c r="DY337" s="241"/>
      <c r="DZ337" s="241"/>
      <c r="EA337" s="241"/>
      <c r="EB337" s="241"/>
      <c r="EC337" s="241"/>
      <c r="ED337" s="241"/>
      <c r="EE337" s="241"/>
      <c r="EF337" s="241"/>
      <c r="EG337" s="241"/>
      <c r="EH337" s="241"/>
      <c r="EI337" s="241"/>
      <c r="EJ337" s="241"/>
      <c r="EK337" s="241"/>
      <c r="EL337" s="241"/>
      <c r="EM337" s="241"/>
      <c r="EN337" s="241"/>
      <c r="EO337" s="241"/>
      <c r="EP337" s="241"/>
      <c r="EQ337" s="241"/>
      <c r="ER337" s="241"/>
      <c r="ES337" s="241"/>
      <c r="ET337" s="241"/>
      <c r="EU337" s="241"/>
      <c r="EV337" s="241"/>
      <c r="EW337" s="241"/>
      <c r="EX337" s="241"/>
      <c r="EY337" s="241"/>
      <c r="EZ337" s="241"/>
      <c r="FA337" s="241"/>
      <c r="FB337" s="241"/>
      <c r="FC337" s="241"/>
      <c r="FD337" s="241"/>
      <c r="FE337" s="241"/>
      <c r="FF337" s="241"/>
      <c r="FG337" s="241"/>
      <c r="FH337" s="241"/>
      <c r="FI337" s="241"/>
      <c r="FJ337" s="241"/>
      <c r="FK337" s="241"/>
      <c r="FL337" s="241"/>
      <c r="FM337" s="241"/>
      <c r="FN337" s="241"/>
      <c r="FO337" s="241"/>
      <c r="FP337" s="241"/>
      <c r="FQ337" s="241"/>
      <c r="FR337" s="241"/>
      <c r="FS337" s="241"/>
      <c r="FT337" s="241"/>
      <c r="FU337" s="241"/>
      <c r="FV337" s="241"/>
      <c r="FW337" s="241"/>
      <c r="FX337" s="241"/>
      <c r="FY337" s="241"/>
      <c r="FZ337" s="241"/>
      <c r="GA337" s="241"/>
      <c r="GB337" s="241"/>
      <c r="GC337" s="241"/>
      <c r="GD337" s="241"/>
      <c r="GE337" s="241"/>
      <c r="GF337" s="241"/>
      <c r="GG337" s="241"/>
      <c r="GH337" s="241"/>
      <c r="GI337" s="241"/>
      <c r="GJ337" s="241"/>
      <c r="GK337" s="241"/>
      <c r="GL337" s="241"/>
      <c r="GM337" s="241"/>
      <c r="GN337" s="241"/>
      <c r="GO337" s="241"/>
      <c r="GP337" s="241"/>
      <c r="GQ337" s="241"/>
      <c r="GR337" s="241"/>
      <c r="GS337" s="241"/>
      <c r="GT337" s="241"/>
      <c r="GU337" s="241"/>
      <c r="GV337" s="241"/>
      <c r="GW337" s="241"/>
      <c r="GX337" s="241"/>
      <c r="GY337" s="241"/>
      <c r="GZ337" s="241"/>
      <c r="HA337" s="241"/>
      <c r="HB337" s="241"/>
      <c r="HC337" s="241"/>
      <c r="HD337" s="241"/>
      <c r="HE337" s="241"/>
      <c r="HF337" s="241"/>
      <c r="HG337" s="241"/>
      <c r="HH337" s="241"/>
      <c r="HI337" s="241"/>
      <c r="HJ337" s="241"/>
      <c r="HK337" s="241"/>
      <c r="HL337" s="241"/>
      <c r="HM337" s="241"/>
    </row>
    <row r="338" spans="1:221" ht="12.75">
      <c r="A338" s="241"/>
      <c r="B338" s="241"/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  <c r="AA338" s="241"/>
      <c r="AB338" s="241"/>
      <c r="AC338" s="241"/>
      <c r="AD338" s="241"/>
      <c r="AE338" s="241"/>
      <c r="AF338" s="241"/>
      <c r="AG338" s="241"/>
      <c r="AH338" s="241"/>
      <c r="AI338" s="241"/>
      <c r="AJ338" s="241"/>
      <c r="AK338" s="241"/>
      <c r="AL338" s="241"/>
      <c r="AM338" s="241"/>
      <c r="AN338" s="241"/>
      <c r="AO338" s="241"/>
      <c r="AP338" s="241"/>
      <c r="AQ338" s="241"/>
      <c r="AR338" s="241"/>
      <c r="AS338" s="241"/>
      <c r="AT338" s="241"/>
      <c r="AU338" s="241"/>
      <c r="AV338" s="241"/>
      <c r="AW338" s="241"/>
      <c r="AX338" s="241"/>
      <c r="AY338" s="241"/>
      <c r="AZ338" s="241"/>
      <c r="BA338" s="241"/>
      <c r="BB338" s="241"/>
      <c r="BC338" s="241"/>
      <c r="BD338" s="241"/>
      <c r="BE338" s="241"/>
      <c r="BF338" s="241"/>
      <c r="BG338" s="241"/>
      <c r="BH338" s="241"/>
      <c r="BI338" s="241"/>
      <c r="BJ338" s="241"/>
      <c r="BK338" s="241"/>
      <c r="BL338" s="241"/>
      <c r="BM338" s="241"/>
      <c r="BN338" s="241"/>
      <c r="BO338" s="241"/>
      <c r="BP338" s="241"/>
      <c r="BQ338" s="241"/>
      <c r="BR338" s="241"/>
      <c r="BS338" s="241"/>
      <c r="BT338" s="241"/>
      <c r="BU338" s="241"/>
      <c r="BV338" s="241"/>
      <c r="BW338" s="241"/>
      <c r="BX338" s="241"/>
      <c r="BY338" s="241"/>
      <c r="BZ338" s="241"/>
      <c r="CA338" s="241"/>
      <c r="CB338" s="241"/>
      <c r="CC338" s="241"/>
      <c r="CD338" s="241"/>
      <c r="CE338" s="241"/>
      <c r="CF338" s="241"/>
      <c r="CG338" s="241"/>
      <c r="CH338" s="241"/>
      <c r="CI338" s="241"/>
      <c r="CJ338" s="241"/>
      <c r="CK338" s="241"/>
      <c r="CL338" s="241"/>
      <c r="CM338" s="241"/>
      <c r="CN338" s="241"/>
      <c r="CO338" s="241"/>
      <c r="CP338" s="241"/>
      <c r="CQ338" s="241"/>
      <c r="CR338" s="241"/>
      <c r="CS338" s="241"/>
      <c r="CT338" s="241"/>
      <c r="CU338" s="241"/>
      <c r="CV338" s="241"/>
      <c r="CW338" s="241"/>
      <c r="CX338" s="241"/>
      <c r="CY338" s="241"/>
      <c r="CZ338" s="241"/>
      <c r="DA338" s="241"/>
      <c r="DB338" s="241"/>
      <c r="DC338" s="241"/>
      <c r="DD338" s="241"/>
      <c r="DE338" s="241"/>
      <c r="DF338" s="241"/>
      <c r="DG338" s="241"/>
      <c r="DH338" s="241"/>
      <c r="DI338" s="241"/>
      <c r="DJ338" s="241"/>
      <c r="DK338" s="241"/>
      <c r="DL338" s="241"/>
      <c r="DM338" s="241"/>
      <c r="DN338" s="241"/>
      <c r="DO338" s="241"/>
      <c r="DP338" s="241"/>
      <c r="DQ338" s="241"/>
      <c r="DR338" s="241"/>
      <c r="DS338" s="241"/>
      <c r="DT338" s="241"/>
      <c r="DU338" s="241"/>
      <c r="DV338" s="241"/>
      <c r="DW338" s="241"/>
      <c r="DX338" s="241"/>
      <c r="DY338" s="241"/>
      <c r="DZ338" s="241"/>
      <c r="EA338" s="241"/>
      <c r="EB338" s="241"/>
      <c r="EC338" s="241"/>
      <c r="ED338" s="241"/>
      <c r="EE338" s="241"/>
      <c r="EF338" s="241"/>
      <c r="EG338" s="241"/>
      <c r="EH338" s="241"/>
      <c r="EI338" s="241"/>
      <c r="EJ338" s="241"/>
      <c r="EK338" s="241"/>
      <c r="EL338" s="241"/>
      <c r="EM338" s="241"/>
      <c r="EN338" s="241"/>
      <c r="EO338" s="241"/>
      <c r="EP338" s="241"/>
      <c r="EQ338" s="241"/>
      <c r="ER338" s="241"/>
      <c r="ES338" s="241"/>
      <c r="ET338" s="241"/>
      <c r="EU338" s="241"/>
      <c r="EV338" s="241"/>
      <c r="EW338" s="241"/>
      <c r="EX338" s="241"/>
      <c r="EY338" s="241"/>
      <c r="EZ338" s="241"/>
      <c r="FA338" s="241"/>
      <c r="FB338" s="241"/>
      <c r="FC338" s="241"/>
      <c r="FD338" s="241"/>
      <c r="FE338" s="241"/>
      <c r="FF338" s="241"/>
      <c r="FG338" s="241"/>
      <c r="FH338" s="241"/>
      <c r="FI338" s="241"/>
      <c r="FJ338" s="241"/>
      <c r="FK338" s="241"/>
      <c r="FL338" s="241"/>
      <c r="FM338" s="241"/>
      <c r="FN338" s="241"/>
      <c r="FO338" s="241"/>
      <c r="FP338" s="241"/>
      <c r="FQ338" s="241"/>
      <c r="FR338" s="241"/>
      <c r="FS338" s="241"/>
      <c r="FT338" s="241"/>
      <c r="FU338" s="241"/>
      <c r="FV338" s="241"/>
      <c r="FW338" s="241"/>
      <c r="FX338" s="241"/>
      <c r="FY338" s="241"/>
      <c r="FZ338" s="241"/>
      <c r="GA338" s="241"/>
      <c r="GB338" s="241"/>
      <c r="GC338" s="241"/>
      <c r="GD338" s="241"/>
      <c r="GE338" s="241"/>
      <c r="GF338" s="241"/>
      <c r="GG338" s="241"/>
      <c r="GH338" s="241"/>
      <c r="GI338" s="241"/>
      <c r="GJ338" s="241"/>
      <c r="GK338" s="241"/>
      <c r="GL338" s="241"/>
      <c r="GM338" s="241"/>
      <c r="GN338" s="241"/>
      <c r="GO338" s="241"/>
      <c r="GP338" s="241"/>
      <c r="GQ338" s="241"/>
      <c r="GR338" s="241"/>
      <c r="GS338" s="241"/>
      <c r="GT338" s="241"/>
      <c r="GU338" s="241"/>
      <c r="GV338" s="241"/>
      <c r="GW338" s="241"/>
      <c r="GX338" s="241"/>
      <c r="GY338" s="241"/>
      <c r="GZ338" s="241"/>
      <c r="HA338" s="241"/>
      <c r="HB338" s="241"/>
      <c r="HC338" s="241"/>
      <c r="HD338" s="241"/>
      <c r="HE338" s="241"/>
      <c r="HF338" s="241"/>
      <c r="HG338" s="241"/>
      <c r="HH338" s="241"/>
      <c r="HI338" s="241"/>
      <c r="HJ338" s="241"/>
      <c r="HK338" s="241"/>
      <c r="HL338" s="241"/>
      <c r="HM338" s="241"/>
    </row>
    <row r="339" spans="1:221" ht="12.75">
      <c r="A339" s="241"/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  <c r="AA339" s="241"/>
      <c r="AB339" s="241"/>
      <c r="AC339" s="241"/>
      <c r="AD339" s="241"/>
      <c r="AE339" s="241"/>
      <c r="AF339" s="241"/>
      <c r="AG339" s="241"/>
      <c r="AH339" s="241"/>
      <c r="AI339" s="241"/>
      <c r="AJ339" s="241"/>
      <c r="AK339" s="241"/>
      <c r="AL339" s="241"/>
      <c r="AM339" s="241"/>
      <c r="AN339" s="241"/>
      <c r="AO339" s="241"/>
      <c r="AP339" s="241"/>
      <c r="AQ339" s="241"/>
      <c r="AR339" s="241"/>
      <c r="AS339" s="241"/>
      <c r="AT339" s="241"/>
      <c r="AU339" s="241"/>
      <c r="AV339" s="241"/>
      <c r="AW339" s="241"/>
      <c r="AX339" s="241"/>
      <c r="AY339" s="241"/>
      <c r="AZ339" s="241"/>
      <c r="BA339" s="241"/>
      <c r="BB339" s="241"/>
      <c r="BC339" s="241"/>
      <c r="BD339" s="241"/>
      <c r="BE339" s="241"/>
      <c r="BF339" s="241"/>
      <c r="BG339" s="241"/>
      <c r="BH339" s="241"/>
      <c r="BI339" s="241"/>
      <c r="BJ339" s="241"/>
      <c r="BK339" s="241"/>
      <c r="BL339" s="241"/>
      <c r="BM339" s="241"/>
      <c r="BN339" s="241"/>
      <c r="BO339" s="241"/>
      <c r="BP339" s="241"/>
      <c r="BQ339" s="241"/>
      <c r="BR339" s="241"/>
      <c r="BS339" s="241"/>
      <c r="BT339" s="241"/>
      <c r="BU339" s="241"/>
      <c r="BV339" s="241"/>
      <c r="BW339" s="241"/>
      <c r="BX339" s="241"/>
      <c r="BY339" s="241"/>
      <c r="BZ339" s="241"/>
      <c r="CA339" s="241"/>
      <c r="CB339" s="241"/>
      <c r="CC339" s="241"/>
      <c r="CD339" s="241"/>
      <c r="CE339" s="241"/>
      <c r="CF339" s="241"/>
      <c r="CG339" s="241"/>
      <c r="CH339" s="241"/>
      <c r="CI339" s="241"/>
      <c r="CJ339" s="241"/>
      <c r="CK339" s="241"/>
      <c r="CL339" s="241"/>
      <c r="CM339" s="241"/>
      <c r="CN339" s="241"/>
      <c r="CO339" s="241"/>
      <c r="CP339" s="241"/>
      <c r="CQ339" s="241"/>
      <c r="CR339" s="241"/>
      <c r="CS339" s="241"/>
      <c r="CT339" s="241"/>
      <c r="CU339" s="241"/>
      <c r="CV339" s="241"/>
      <c r="CW339" s="241"/>
      <c r="CX339" s="241"/>
      <c r="CY339" s="241"/>
      <c r="CZ339" s="241"/>
      <c r="DA339" s="241"/>
      <c r="DB339" s="241"/>
      <c r="DC339" s="241"/>
      <c r="DD339" s="241"/>
      <c r="DE339" s="241"/>
      <c r="DF339" s="241"/>
      <c r="DG339" s="241"/>
      <c r="DH339" s="241"/>
      <c r="DI339" s="241"/>
      <c r="DJ339" s="241"/>
      <c r="DK339" s="241"/>
      <c r="DL339" s="241"/>
      <c r="DM339" s="241"/>
      <c r="DN339" s="241"/>
      <c r="DO339" s="241"/>
      <c r="DP339" s="241"/>
      <c r="DQ339" s="241"/>
      <c r="DR339" s="241"/>
      <c r="DS339" s="241"/>
      <c r="DT339" s="241"/>
      <c r="DU339" s="241"/>
      <c r="DV339" s="241"/>
      <c r="DW339" s="241"/>
      <c r="DX339" s="241"/>
      <c r="DY339" s="241"/>
      <c r="DZ339" s="241"/>
      <c r="EA339" s="241"/>
      <c r="EB339" s="241"/>
      <c r="EC339" s="241"/>
      <c r="ED339" s="241"/>
      <c r="EE339" s="241"/>
      <c r="EF339" s="241"/>
      <c r="EG339" s="241"/>
      <c r="EH339" s="241"/>
      <c r="EI339" s="241"/>
      <c r="EJ339" s="241"/>
      <c r="EK339" s="241"/>
      <c r="EL339" s="241"/>
      <c r="EM339" s="241"/>
      <c r="EN339" s="241"/>
      <c r="EO339" s="241"/>
      <c r="EP339" s="241"/>
      <c r="EQ339" s="241"/>
      <c r="ER339" s="241"/>
      <c r="ES339" s="241"/>
      <c r="ET339" s="241"/>
      <c r="EU339" s="241"/>
      <c r="EV339" s="241"/>
      <c r="EW339" s="241"/>
      <c r="EX339" s="241"/>
      <c r="EY339" s="241"/>
      <c r="EZ339" s="241"/>
      <c r="FA339" s="241"/>
      <c r="FB339" s="241"/>
      <c r="FC339" s="241"/>
      <c r="FD339" s="241"/>
      <c r="FE339" s="241"/>
      <c r="FF339" s="241"/>
      <c r="FG339" s="241"/>
      <c r="FH339" s="241"/>
      <c r="FI339" s="241"/>
      <c r="FJ339" s="241"/>
      <c r="FK339" s="241"/>
      <c r="FL339" s="241"/>
      <c r="FM339" s="241"/>
      <c r="FN339" s="241"/>
      <c r="FO339" s="241"/>
      <c r="FP339" s="241"/>
      <c r="FQ339" s="241"/>
      <c r="FR339" s="241"/>
      <c r="FS339" s="241"/>
      <c r="FT339" s="241"/>
      <c r="FU339" s="241"/>
      <c r="FV339" s="241"/>
      <c r="FW339" s="241"/>
      <c r="FX339" s="241"/>
      <c r="FY339" s="241"/>
      <c r="FZ339" s="241"/>
      <c r="GA339" s="241"/>
      <c r="GB339" s="241"/>
      <c r="GC339" s="241"/>
      <c r="GD339" s="241"/>
      <c r="GE339" s="241"/>
      <c r="GF339" s="241"/>
      <c r="GG339" s="241"/>
      <c r="GH339" s="241"/>
      <c r="GI339" s="241"/>
      <c r="GJ339" s="241"/>
      <c r="GK339" s="241"/>
      <c r="GL339" s="241"/>
      <c r="GM339" s="241"/>
      <c r="GN339" s="241"/>
      <c r="GO339" s="241"/>
      <c r="GP339" s="241"/>
      <c r="GQ339" s="241"/>
      <c r="GR339" s="241"/>
      <c r="GS339" s="241"/>
      <c r="GT339" s="241"/>
      <c r="GU339" s="241"/>
      <c r="GV339" s="241"/>
      <c r="GW339" s="241"/>
      <c r="GX339" s="241"/>
      <c r="GY339" s="241"/>
      <c r="GZ339" s="241"/>
      <c r="HA339" s="241"/>
      <c r="HB339" s="241"/>
      <c r="HC339" s="241"/>
      <c r="HD339" s="241"/>
      <c r="HE339" s="241"/>
      <c r="HF339" s="241"/>
      <c r="HG339" s="241"/>
      <c r="HH339" s="241"/>
      <c r="HI339" s="241"/>
      <c r="HJ339" s="241"/>
      <c r="HK339" s="241"/>
      <c r="HL339" s="241"/>
      <c r="HM339" s="241"/>
    </row>
    <row r="340" spans="1:221" ht="12.75">
      <c r="A340" s="241"/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241"/>
      <c r="Z340" s="241"/>
      <c r="AA340" s="241"/>
      <c r="AB340" s="241"/>
      <c r="AC340" s="241"/>
      <c r="AD340" s="241"/>
      <c r="AE340" s="241"/>
      <c r="AF340" s="241"/>
      <c r="AG340" s="241"/>
      <c r="AH340" s="241"/>
      <c r="AI340" s="241"/>
      <c r="AJ340" s="241"/>
      <c r="AK340" s="241"/>
      <c r="AL340" s="241"/>
      <c r="AM340" s="241"/>
      <c r="AN340" s="241"/>
      <c r="AO340" s="241"/>
      <c r="AP340" s="241"/>
      <c r="AQ340" s="241"/>
      <c r="AR340" s="241"/>
      <c r="AS340" s="241"/>
      <c r="AT340" s="241"/>
      <c r="AU340" s="241"/>
      <c r="AV340" s="241"/>
      <c r="AW340" s="241"/>
      <c r="AX340" s="241"/>
      <c r="AY340" s="241"/>
      <c r="AZ340" s="241"/>
      <c r="BA340" s="241"/>
      <c r="BB340" s="241"/>
      <c r="BC340" s="241"/>
      <c r="BD340" s="241"/>
      <c r="BE340" s="241"/>
      <c r="BF340" s="241"/>
      <c r="BG340" s="241"/>
      <c r="BH340" s="241"/>
      <c r="BI340" s="241"/>
      <c r="BJ340" s="241"/>
      <c r="BK340" s="241"/>
      <c r="BL340" s="241"/>
      <c r="BM340" s="241"/>
      <c r="BN340" s="241"/>
      <c r="BO340" s="241"/>
      <c r="BP340" s="241"/>
      <c r="BQ340" s="241"/>
      <c r="BR340" s="241"/>
      <c r="BS340" s="241"/>
      <c r="BT340" s="241"/>
      <c r="BU340" s="241"/>
      <c r="BV340" s="241"/>
      <c r="BW340" s="241"/>
      <c r="BX340" s="241"/>
      <c r="BY340" s="241"/>
      <c r="BZ340" s="241"/>
      <c r="CA340" s="241"/>
      <c r="CB340" s="241"/>
      <c r="CC340" s="241"/>
      <c r="CD340" s="241"/>
      <c r="CE340" s="241"/>
      <c r="CF340" s="241"/>
      <c r="CG340" s="241"/>
      <c r="CH340" s="241"/>
      <c r="CI340" s="241"/>
      <c r="CJ340" s="241"/>
      <c r="CK340" s="241"/>
      <c r="CL340" s="241"/>
      <c r="CM340" s="241"/>
      <c r="CN340" s="241"/>
      <c r="CO340" s="241"/>
      <c r="CP340" s="241"/>
      <c r="CQ340" s="241"/>
      <c r="CR340" s="241"/>
      <c r="CS340" s="241"/>
      <c r="CT340" s="241"/>
      <c r="CU340" s="241"/>
      <c r="CV340" s="241"/>
      <c r="CW340" s="241"/>
      <c r="CX340" s="241"/>
      <c r="CY340" s="241"/>
      <c r="CZ340" s="241"/>
      <c r="DA340" s="241"/>
      <c r="DB340" s="241"/>
      <c r="DC340" s="241"/>
      <c r="DD340" s="241"/>
      <c r="DE340" s="241"/>
      <c r="DF340" s="241"/>
      <c r="DG340" s="241"/>
      <c r="DH340" s="241"/>
      <c r="DI340" s="241"/>
      <c r="DJ340" s="241"/>
      <c r="DK340" s="241"/>
      <c r="DL340" s="241"/>
      <c r="DM340" s="241"/>
      <c r="DN340" s="241"/>
      <c r="DO340" s="241"/>
      <c r="DP340" s="241"/>
      <c r="DQ340" s="241"/>
      <c r="DR340" s="241"/>
      <c r="DS340" s="241"/>
      <c r="DT340" s="241"/>
      <c r="DU340" s="241"/>
      <c r="DV340" s="241"/>
      <c r="DW340" s="241"/>
      <c r="DX340" s="241"/>
      <c r="DY340" s="241"/>
      <c r="DZ340" s="241"/>
      <c r="EA340" s="241"/>
      <c r="EB340" s="241"/>
      <c r="EC340" s="241"/>
      <c r="ED340" s="241"/>
      <c r="EE340" s="241"/>
      <c r="EF340" s="241"/>
      <c r="EG340" s="241"/>
      <c r="EH340" s="241"/>
      <c r="EI340" s="241"/>
      <c r="EJ340" s="241"/>
      <c r="EK340" s="241"/>
      <c r="EL340" s="241"/>
      <c r="EM340" s="241"/>
      <c r="EN340" s="241"/>
      <c r="EO340" s="241"/>
      <c r="EP340" s="241"/>
      <c r="EQ340" s="241"/>
      <c r="ER340" s="241"/>
      <c r="ES340" s="241"/>
      <c r="ET340" s="241"/>
      <c r="EU340" s="241"/>
      <c r="EV340" s="241"/>
      <c r="EW340" s="241"/>
      <c r="EX340" s="241"/>
      <c r="EY340" s="241"/>
      <c r="EZ340" s="241"/>
      <c r="FA340" s="241"/>
      <c r="FB340" s="241"/>
      <c r="FC340" s="241"/>
      <c r="FD340" s="241"/>
      <c r="FE340" s="241"/>
      <c r="FF340" s="241"/>
      <c r="FG340" s="241"/>
      <c r="FH340" s="241"/>
      <c r="FI340" s="241"/>
      <c r="FJ340" s="241"/>
      <c r="FK340" s="241"/>
      <c r="FL340" s="241"/>
      <c r="FM340" s="241"/>
      <c r="FN340" s="241"/>
      <c r="FO340" s="241"/>
      <c r="FP340" s="241"/>
      <c r="FQ340" s="241"/>
      <c r="FR340" s="241"/>
      <c r="FS340" s="241"/>
      <c r="FT340" s="241"/>
      <c r="FU340" s="241"/>
      <c r="FV340" s="241"/>
      <c r="FW340" s="241"/>
      <c r="FX340" s="241"/>
      <c r="FY340" s="241"/>
      <c r="FZ340" s="241"/>
      <c r="GA340" s="241"/>
      <c r="GB340" s="241"/>
      <c r="GC340" s="241"/>
      <c r="GD340" s="241"/>
      <c r="GE340" s="241"/>
      <c r="GF340" s="241"/>
      <c r="GG340" s="241"/>
      <c r="GH340" s="241"/>
      <c r="GI340" s="241"/>
      <c r="GJ340" s="241"/>
      <c r="GK340" s="241"/>
      <c r="GL340" s="241"/>
      <c r="GM340" s="241"/>
      <c r="GN340" s="241"/>
      <c r="GO340" s="241"/>
      <c r="GP340" s="241"/>
      <c r="GQ340" s="241"/>
      <c r="GR340" s="241"/>
      <c r="GS340" s="241"/>
      <c r="GT340" s="241"/>
      <c r="GU340" s="241"/>
      <c r="GV340" s="241"/>
      <c r="GW340" s="241"/>
      <c r="GX340" s="241"/>
      <c r="GY340" s="241"/>
      <c r="GZ340" s="241"/>
      <c r="HA340" s="241"/>
      <c r="HB340" s="241"/>
      <c r="HC340" s="241"/>
      <c r="HD340" s="241"/>
      <c r="HE340" s="241"/>
      <c r="HF340" s="241"/>
      <c r="HG340" s="241"/>
      <c r="HH340" s="241"/>
      <c r="HI340" s="241"/>
      <c r="HJ340" s="241"/>
      <c r="HK340" s="241"/>
      <c r="HL340" s="241"/>
      <c r="HM340" s="241"/>
    </row>
    <row r="341" spans="1:221" ht="12.75">
      <c r="A341" s="241"/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1"/>
      <c r="AA341" s="241"/>
      <c r="AB341" s="241"/>
      <c r="AC341" s="241"/>
      <c r="AD341" s="241"/>
      <c r="AE341" s="241"/>
      <c r="AF341" s="241"/>
      <c r="AG341" s="241"/>
      <c r="AH341" s="241"/>
      <c r="AI341" s="241"/>
      <c r="AJ341" s="241"/>
      <c r="AK341" s="241"/>
      <c r="AL341" s="241"/>
      <c r="AM341" s="241"/>
      <c r="AN341" s="241"/>
      <c r="AO341" s="241"/>
      <c r="AP341" s="241"/>
      <c r="AQ341" s="241"/>
      <c r="AR341" s="241"/>
      <c r="AS341" s="241"/>
      <c r="AT341" s="241"/>
      <c r="AU341" s="241"/>
      <c r="AV341" s="241"/>
      <c r="AW341" s="241"/>
      <c r="AX341" s="241"/>
      <c r="AY341" s="241"/>
      <c r="AZ341" s="241"/>
      <c r="BA341" s="241"/>
      <c r="BB341" s="241"/>
      <c r="BC341" s="241"/>
      <c r="BD341" s="241"/>
      <c r="BE341" s="241"/>
      <c r="BF341" s="241"/>
      <c r="BG341" s="241"/>
      <c r="BH341" s="241"/>
      <c r="BI341" s="241"/>
      <c r="BJ341" s="241"/>
      <c r="BK341" s="241"/>
      <c r="BL341" s="241"/>
      <c r="BM341" s="241"/>
      <c r="BN341" s="241"/>
      <c r="BO341" s="241"/>
      <c r="BP341" s="241"/>
      <c r="BQ341" s="241"/>
      <c r="BR341" s="241"/>
      <c r="BS341" s="241"/>
      <c r="BT341" s="241"/>
      <c r="BU341" s="241"/>
      <c r="BV341" s="241"/>
      <c r="BW341" s="241"/>
      <c r="BX341" s="241"/>
      <c r="BY341" s="241"/>
      <c r="BZ341" s="241"/>
      <c r="CA341" s="241"/>
      <c r="CB341" s="241"/>
      <c r="CC341" s="241"/>
      <c r="CD341" s="241"/>
      <c r="CE341" s="241"/>
      <c r="CF341" s="241"/>
      <c r="CG341" s="241"/>
      <c r="CH341" s="241"/>
      <c r="CI341" s="241"/>
      <c r="CJ341" s="241"/>
      <c r="CK341" s="241"/>
      <c r="CL341" s="241"/>
      <c r="CM341" s="241"/>
      <c r="CN341" s="241"/>
      <c r="CO341" s="241"/>
      <c r="CP341" s="241"/>
      <c r="CQ341" s="241"/>
      <c r="CR341" s="241"/>
      <c r="CS341" s="241"/>
      <c r="CT341" s="241"/>
      <c r="CU341" s="241"/>
      <c r="CV341" s="241"/>
      <c r="CW341" s="241"/>
      <c r="CX341" s="241"/>
      <c r="CY341" s="241"/>
      <c r="CZ341" s="241"/>
      <c r="DA341" s="241"/>
      <c r="DB341" s="241"/>
      <c r="DC341" s="241"/>
      <c r="DD341" s="241"/>
      <c r="DE341" s="241"/>
      <c r="DF341" s="241"/>
      <c r="DG341" s="241"/>
      <c r="DH341" s="241"/>
      <c r="DI341" s="241"/>
      <c r="DJ341" s="241"/>
      <c r="DK341" s="241"/>
      <c r="DL341" s="241"/>
      <c r="DM341" s="241"/>
      <c r="DN341" s="241"/>
      <c r="DO341" s="241"/>
      <c r="DP341" s="241"/>
      <c r="DQ341" s="241"/>
      <c r="DR341" s="241"/>
      <c r="DS341" s="241"/>
      <c r="DT341" s="241"/>
      <c r="DU341" s="241"/>
      <c r="DV341" s="241"/>
      <c r="DW341" s="241"/>
      <c r="DX341" s="241"/>
      <c r="DY341" s="241"/>
      <c r="DZ341" s="241"/>
      <c r="EA341" s="241"/>
      <c r="EB341" s="241"/>
      <c r="EC341" s="241"/>
      <c r="ED341" s="241"/>
      <c r="EE341" s="241"/>
      <c r="EF341" s="241"/>
      <c r="EG341" s="241"/>
      <c r="EH341" s="241"/>
      <c r="EI341" s="241"/>
      <c r="EJ341" s="241"/>
      <c r="EK341" s="241"/>
      <c r="EL341" s="241"/>
      <c r="EM341" s="241"/>
      <c r="EN341" s="241"/>
      <c r="EO341" s="241"/>
      <c r="EP341" s="241"/>
      <c r="EQ341" s="241"/>
      <c r="ER341" s="241"/>
      <c r="ES341" s="241"/>
      <c r="ET341" s="241"/>
      <c r="EU341" s="241"/>
      <c r="EV341" s="241"/>
      <c r="EW341" s="241"/>
      <c r="EX341" s="241"/>
      <c r="EY341" s="241"/>
      <c r="EZ341" s="241"/>
      <c r="FA341" s="241"/>
      <c r="FB341" s="241"/>
      <c r="FC341" s="241"/>
      <c r="FD341" s="241"/>
      <c r="FE341" s="241"/>
      <c r="FF341" s="241"/>
      <c r="FG341" s="241"/>
      <c r="FH341" s="241"/>
      <c r="FI341" s="241"/>
      <c r="FJ341" s="241"/>
      <c r="FK341" s="241"/>
      <c r="FL341" s="241"/>
      <c r="FM341" s="241"/>
      <c r="FN341" s="241"/>
      <c r="FO341" s="241"/>
      <c r="FP341" s="241"/>
      <c r="FQ341" s="241"/>
      <c r="FR341" s="241"/>
      <c r="FS341" s="241"/>
      <c r="FT341" s="241"/>
      <c r="FU341" s="241"/>
      <c r="FV341" s="241"/>
      <c r="FW341" s="241"/>
      <c r="FX341" s="241"/>
      <c r="FY341" s="241"/>
      <c r="FZ341" s="241"/>
      <c r="GA341" s="241"/>
      <c r="GB341" s="241"/>
      <c r="GC341" s="241"/>
      <c r="GD341" s="241"/>
      <c r="GE341" s="241"/>
      <c r="GF341" s="241"/>
      <c r="GG341" s="241"/>
      <c r="GH341" s="241"/>
      <c r="GI341" s="241"/>
      <c r="GJ341" s="241"/>
      <c r="GK341" s="241"/>
      <c r="GL341" s="241"/>
      <c r="GM341" s="241"/>
      <c r="GN341" s="241"/>
      <c r="GO341" s="241"/>
      <c r="GP341" s="241"/>
      <c r="GQ341" s="241"/>
      <c r="GR341" s="241"/>
      <c r="GS341" s="241"/>
      <c r="GT341" s="241"/>
      <c r="GU341" s="241"/>
      <c r="GV341" s="241"/>
      <c r="GW341" s="241"/>
      <c r="GX341" s="241"/>
      <c r="GY341" s="241"/>
      <c r="GZ341" s="241"/>
      <c r="HA341" s="241"/>
      <c r="HB341" s="241"/>
      <c r="HC341" s="241"/>
      <c r="HD341" s="241"/>
      <c r="HE341" s="241"/>
      <c r="HF341" s="241"/>
      <c r="HG341" s="241"/>
      <c r="HH341" s="241"/>
      <c r="HI341" s="241"/>
      <c r="HJ341" s="241"/>
      <c r="HK341" s="241"/>
      <c r="HL341" s="241"/>
      <c r="HM341" s="241"/>
    </row>
    <row r="342" spans="1:221" ht="12.75">
      <c r="A342" s="241"/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Z342" s="241"/>
      <c r="AA342" s="241"/>
      <c r="AB342" s="241"/>
      <c r="AC342" s="241"/>
      <c r="AD342" s="241"/>
      <c r="AE342" s="241"/>
      <c r="AF342" s="241"/>
      <c r="AG342" s="241"/>
      <c r="AH342" s="241"/>
      <c r="AI342" s="241"/>
      <c r="AJ342" s="241"/>
      <c r="AK342" s="241"/>
      <c r="AL342" s="241"/>
      <c r="AM342" s="241"/>
      <c r="AN342" s="241"/>
      <c r="AO342" s="241"/>
      <c r="AP342" s="241"/>
      <c r="AQ342" s="241"/>
      <c r="AR342" s="241"/>
      <c r="AS342" s="241"/>
      <c r="AT342" s="241"/>
      <c r="AU342" s="241"/>
      <c r="AV342" s="241"/>
      <c r="AW342" s="241"/>
      <c r="AX342" s="241"/>
      <c r="AY342" s="241"/>
      <c r="AZ342" s="241"/>
      <c r="BA342" s="241"/>
      <c r="BB342" s="241"/>
      <c r="BC342" s="241"/>
      <c r="BD342" s="241"/>
      <c r="BE342" s="241"/>
      <c r="BF342" s="241"/>
      <c r="BG342" s="241"/>
      <c r="BH342" s="241"/>
      <c r="BI342" s="241"/>
      <c r="BJ342" s="241"/>
      <c r="BK342" s="241"/>
      <c r="BL342" s="241"/>
      <c r="BM342" s="241"/>
      <c r="BN342" s="241"/>
      <c r="BO342" s="241"/>
      <c r="BP342" s="241"/>
      <c r="BQ342" s="241"/>
      <c r="BR342" s="241"/>
      <c r="BS342" s="241"/>
      <c r="BT342" s="241"/>
      <c r="BU342" s="241"/>
      <c r="BV342" s="241"/>
      <c r="BW342" s="241"/>
      <c r="BX342" s="241"/>
      <c r="BY342" s="241"/>
      <c r="BZ342" s="241"/>
      <c r="CA342" s="241"/>
      <c r="CB342" s="241"/>
      <c r="CC342" s="241"/>
      <c r="CD342" s="241"/>
      <c r="CE342" s="241"/>
      <c r="CF342" s="241"/>
      <c r="CG342" s="241"/>
      <c r="CH342" s="241"/>
      <c r="CI342" s="241"/>
      <c r="CJ342" s="241"/>
      <c r="CK342" s="241"/>
      <c r="CL342" s="241"/>
      <c r="CM342" s="241"/>
      <c r="CN342" s="241"/>
      <c r="CO342" s="241"/>
      <c r="CP342" s="241"/>
      <c r="CQ342" s="241"/>
      <c r="CR342" s="241"/>
      <c r="CS342" s="241"/>
      <c r="CT342" s="241"/>
      <c r="CU342" s="241"/>
      <c r="CV342" s="241"/>
      <c r="CW342" s="241"/>
      <c r="CX342" s="241"/>
      <c r="CY342" s="241"/>
      <c r="CZ342" s="241"/>
      <c r="DA342" s="241"/>
      <c r="DB342" s="241"/>
      <c r="DC342" s="241"/>
      <c r="DD342" s="241"/>
      <c r="DE342" s="241"/>
      <c r="DF342" s="241"/>
      <c r="DG342" s="241"/>
      <c r="DH342" s="241"/>
      <c r="DI342" s="241"/>
      <c r="DJ342" s="241"/>
      <c r="DK342" s="241"/>
      <c r="DL342" s="241"/>
      <c r="DM342" s="241"/>
      <c r="DN342" s="241"/>
      <c r="DO342" s="241"/>
      <c r="DP342" s="241"/>
      <c r="DQ342" s="241"/>
      <c r="DR342" s="241"/>
      <c r="DS342" s="241"/>
      <c r="DT342" s="241"/>
      <c r="DU342" s="241"/>
      <c r="DV342" s="241"/>
      <c r="DW342" s="241"/>
      <c r="DX342" s="241"/>
      <c r="DY342" s="241"/>
      <c r="DZ342" s="241"/>
      <c r="EA342" s="241"/>
      <c r="EB342" s="241"/>
      <c r="EC342" s="241"/>
      <c r="ED342" s="241"/>
      <c r="EE342" s="241"/>
      <c r="EF342" s="241"/>
      <c r="EG342" s="241"/>
      <c r="EH342" s="241"/>
      <c r="EI342" s="241"/>
      <c r="EJ342" s="241"/>
      <c r="EK342" s="241"/>
      <c r="EL342" s="241"/>
      <c r="EM342" s="241"/>
      <c r="EN342" s="241"/>
      <c r="EO342" s="241"/>
      <c r="EP342" s="241"/>
      <c r="EQ342" s="241"/>
      <c r="ER342" s="241"/>
      <c r="ES342" s="241"/>
      <c r="ET342" s="241"/>
      <c r="EU342" s="241"/>
      <c r="EV342" s="241"/>
      <c r="EW342" s="241"/>
      <c r="EX342" s="241"/>
      <c r="EY342" s="241"/>
      <c r="EZ342" s="241"/>
      <c r="FA342" s="241"/>
      <c r="FB342" s="241"/>
      <c r="FC342" s="241"/>
      <c r="FD342" s="241"/>
      <c r="FE342" s="241"/>
      <c r="FF342" s="241"/>
      <c r="FG342" s="241"/>
      <c r="FH342" s="241"/>
      <c r="FI342" s="241"/>
      <c r="FJ342" s="241"/>
      <c r="FK342" s="241"/>
      <c r="FL342" s="241"/>
      <c r="FM342" s="241"/>
      <c r="FN342" s="241"/>
      <c r="FO342" s="241"/>
      <c r="FP342" s="241"/>
      <c r="FQ342" s="241"/>
      <c r="FR342" s="241"/>
      <c r="FS342" s="241"/>
      <c r="FT342" s="241"/>
      <c r="FU342" s="241"/>
      <c r="FV342" s="241"/>
      <c r="FW342" s="241"/>
      <c r="FX342" s="241"/>
      <c r="FY342" s="241"/>
      <c r="FZ342" s="241"/>
      <c r="GA342" s="241"/>
      <c r="GB342" s="241"/>
      <c r="GC342" s="241"/>
      <c r="GD342" s="241"/>
      <c r="GE342" s="241"/>
      <c r="GF342" s="241"/>
      <c r="GG342" s="241"/>
      <c r="GH342" s="241"/>
      <c r="GI342" s="241"/>
      <c r="GJ342" s="241"/>
      <c r="GK342" s="241"/>
      <c r="GL342" s="241"/>
      <c r="GM342" s="241"/>
      <c r="GN342" s="241"/>
      <c r="GO342" s="241"/>
      <c r="GP342" s="241"/>
      <c r="GQ342" s="241"/>
      <c r="GR342" s="241"/>
      <c r="GS342" s="241"/>
      <c r="GT342" s="241"/>
      <c r="GU342" s="241"/>
      <c r="GV342" s="241"/>
      <c r="GW342" s="241"/>
      <c r="GX342" s="241"/>
      <c r="GY342" s="241"/>
      <c r="GZ342" s="241"/>
      <c r="HA342" s="241"/>
      <c r="HB342" s="241"/>
      <c r="HC342" s="241"/>
      <c r="HD342" s="241"/>
      <c r="HE342" s="241"/>
      <c r="HF342" s="241"/>
      <c r="HG342" s="241"/>
      <c r="HH342" s="241"/>
      <c r="HI342" s="241"/>
      <c r="HJ342" s="241"/>
      <c r="HK342" s="241"/>
      <c r="HL342" s="241"/>
      <c r="HM342" s="241"/>
    </row>
    <row r="343" spans="1:221" ht="12.75">
      <c r="A343" s="241"/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Z343" s="241"/>
      <c r="AA343" s="241"/>
      <c r="AB343" s="241"/>
      <c r="AC343" s="241"/>
      <c r="AD343" s="241"/>
      <c r="AE343" s="241"/>
      <c r="AF343" s="241"/>
      <c r="AG343" s="241"/>
      <c r="AH343" s="241"/>
      <c r="AI343" s="241"/>
      <c r="AJ343" s="241"/>
      <c r="AK343" s="241"/>
      <c r="AL343" s="241"/>
      <c r="AM343" s="241"/>
      <c r="AN343" s="241"/>
      <c r="AO343" s="241"/>
      <c r="AP343" s="241"/>
      <c r="AQ343" s="241"/>
      <c r="AR343" s="241"/>
      <c r="AS343" s="241"/>
      <c r="AT343" s="241"/>
      <c r="AU343" s="241"/>
      <c r="AV343" s="241"/>
      <c r="AW343" s="241"/>
      <c r="AX343" s="241"/>
      <c r="AY343" s="241"/>
      <c r="AZ343" s="241"/>
      <c r="BA343" s="241"/>
      <c r="BB343" s="241"/>
      <c r="BC343" s="241"/>
      <c r="BD343" s="241"/>
      <c r="BE343" s="241"/>
      <c r="BF343" s="241"/>
      <c r="BG343" s="241"/>
      <c r="BH343" s="241"/>
      <c r="BI343" s="241"/>
      <c r="BJ343" s="241"/>
      <c r="BK343" s="241"/>
      <c r="BL343" s="241"/>
      <c r="BM343" s="241"/>
      <c r="BN343" s="241"/>
      <c r="BO343" s="241"/>
      <c r="BP343" s="241"/>
      <c r="BQ343" s="241"/>
      <c r="BR343" s="241"/>
      <c r="BS343" s="241"/>
      <c r="BT343" s="241"/>
      <c r="BU343" s="241"/>
      <c r="BV343" s="241"/>
      <c r="BW343" s="241"/>
      <c r="BX343" s="241"/>
      <c r="BY343" s="241"/>
      <c r="BZ343" s="241"/>
      <c r="CA343" s="241"/>
      <c r="CB343" s="241"/>
      <c r="CC343" s="241"/>
      <c r="CD343" s="241"/>
      <c r="CE343" s="241"/>
      <c r="CF343" s="241"/>
      <c r="CG343" s="241"/>
      <c r="CH343" s="241"/>
      <c r="CI343" s="241"/>
      <c r="CJ343" s="241"/>
      <c r="CK343" s="241"/>
      <c r="CL343" s="241"/>
      <c r="CM343" s="241"/>
      <c r="CN343" s="241"/>
      <c r="CO343" s="241"/>
      <c r="CP343" s="241"/>
      <c r="CQ343" s="241"/>
      <c r="CR343" s="241"/>
      <c r="CS343" s="241"/>
      <c r="CT343" s="241"/>
      <c r="CU343" s="241"/>
      <c r="CV343" s="241"/>
      <c r="CW343" s="241"/>
      <c r="CX343" s="241"/>
      <c r="CY343" s="241"/>
      <c r="CZ343" s="241"/>
      <c r="DA343" s="241"/>
      <c r="DB343" s="241"/>
      <c r="DC343" s="241"/>
      <c r="DD343" s="241"/>
      <c r="DE343" s="241"/>
      <c r="DF343" s="241"/>
      <c r="DG343" s="241"/>
      <c r="DH343" s="241"/>
      <c r="DI343" s="241"/>
      <c r="DJ343" s="241"/>
      <c r="DK343" s="241"/>
      <c r="DL343" s="241"/>
      <c r="DM343" s="241"/>
      <c r="DN343" s="241"/>
      <c r="DO343" s="241"/>
      <c r="DP343" s="241"/>
      <c r="DQ343" s="241"/>
      <c r="DR343" s="241"/>
      <c r="DS343" s="241"/>
      <c r="DT343" s="241"/>
      <c r="DU343" s="241"/>
      <c r="DV343" s="241"/>
      <c r="DW343" s="241"/>
      <c r="DX343" s="241"/>
      <c r="DY343" s="241"/>
      <c r="DZ343" s="241"/>
      <c r="EA343" s="241"/>
      <c r="EB343" s="241"/>
      <c r="EC343" s="241"/>
      <c r="ED343" s="241"/>
      <c r="EE343" s="241"/>
      <c r="EF343" s="241"/>
      <c r="EG343" s="241"/>
      <c r="EH343" s="241"/>
      <c r="EI343" s="241"/>
      <c r="EJ343" s="241"/>
      <c r="EK343" s="241"/>
      <c r="EL343" s="241"/>
      <c r="EM343" s="241"/>
      <c r="EN343" s="241"/>
      <c r="EO343" s="241"/>
      <c r="EP343" s="241"/>
      <c r="EQ343" s="241"/>
      <c r="ER343" s="241"/>
      <c r="ES343" s="241"/>
      <c r="ET343" s="241"/>
      <c r="EU343" s="241"/>
      <c r="EV343" s="241"/>
      <c r="EW343" s="241"/>
      <c r="EX343" s="241"/>
      <c r="EY343" s="241"/>
      <c r="EZ343" s="241"/>
      <c r="FA343" s="241"/>
      <c r="FB343" s="241"/>
      <c r="FC343" s="241"/>
      <c r="FD343" s="241"/>
      <c r="FE343" s="241"/>
      <c r="FF343" s="241"/>
      <c r="FG343" s="241"/>
      <c r="FH343" s="241"/>
      <c r="FI343" s="241"/>
      <c r="FJ343" s="241"/>
      <c r="FK343" s="241"/>
      <c r="FL343" s="241"/>
      <c r="FM343" s="241"/>
      <c r="FN343" s="241"/>
      <c r="FO343" s="241"/>
      <c r="FP343" s="241"/>
      <c r="FQ343" s="241"/>
      <c r="FR343" s="241"/>
      <c r="FS343" s="241"/>
      <c r="FT343" s="241"/>
      <c r="FU343" s="241"/>
      <c r="FV343" s="241"/>
      <c r="FW343" s="241"/>
      <c r="FX343" s="241"/>
      <c r="FY343" s="241"/>
      <c r="FZ343" s="241"/>
      <c r="GA343" s="241"/>
      <c r="GB343" s="241"/>
      <c r="GC343" s="241"/>
      <c r="GD343" s="241"/>
      <c r="GE343" s="241"/>
      <c r="GF343" s="241"/>
      <c r="GG343" s="241"/>
      <c r="GH343" s="241"/>
      <c r="GI343" s="241"/>
      <c r="GJ343" s="241"/>
      <c r="GK343" s="241"/>
      <c r="GL343" s="241"/>
      <c r="GM343" s="241"/>
      <c r="GN343" s="241"/>
      <c r="GO343" s="241"/>
      <c r="GP343" s="241"/>
      <c r="GQ343" s="241"/>
      <c r="GR343" s="241"/>
      <c r="GS343" s="241"/>
      <c r="GT343" s="241"/>
      <c r="GU343" s="241"/>
      <c r="GV343" s="241"/>
      <c r="GW343" s="241"/>
      <c r="GX343" s="241"/>
      <c r="GY343" s="241"/>
      <c r="GZ343" s="241"/>
      <c r="HA343" s="241"/>
      <c r="HB343" s="241"/>
      <c r="HC343" s="241"/>
      <c r="HD343" s="241"/>
      <c r="HE343" s="241"/>
      <c r="HF343" s="241"/>
      <c r="HG343" s="241"/>
      <c r="HH343" s="241"/>
      <c r="HI343" s="241"/>
      <c r="HJ343" s="241"/>
      <c r="HK343" s="241"/>
      <c r="HL343" s="241"/>
      <c r="HM343" s="241"/>
    </row>
    <row r="344" spans="1:221" ht="12.75">
      <c r="A344" s="241"/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241"/>
      <c r="Z344" s="241"/>
      <c r="AA344" s="241"/>
      <c r="AB344" s="241"/>
      <c r="AC344" s="241"/>
      <c r="AD344" s="241"/>
      <c r="AE344" s="241"/>
      <c r="AF344" s="241"/>
      <c r="AG344" s="241"/>
      <c r="AH344" s="241"/>
      <c r="AI344" s="241"/>
      <c r="AJ344" s="241"/>
      <c r="AK344" s="241"/>
      <c r="AL344" s="241"/>
      <c r="AM344" s="241"/>
      <c r="AN344" s="241"/>
      <c r="AO344" s="241"/>
      <c r="AP344" s="241"/>
      <c r="AQ344" s="241"/>
      <c r="AR344" s="241"/>
      <c r="AS344" s="241"/>
      <c r="AT344" s="241"/>
      <c r="AU344" s="241"/>
      <c r="AV344" s="241"/>
      <c r="AW344" s="241"/>
      <c r="AX344" s="241"/>
      <c r="AY344" s="241"/>
      <c r="AZ344" s="241"/>
      <c r="BA344" s="241"/>
      <c r="BB344" s="241"/>
      <c r="BC344" s="241"/>
      <c r="BD344" s="241"/>
      <c r="BE344" s="241"/>
      <c r="BF344" s="241"/>
      <c r="BG344" s="241"/>
      <c r="BH344" s="241"/>
      <c r="BI344" s="241"/>
      <c r="BJ344" s="241"/>
      <c r="BK344" s="241"/>
      <c r="BL344" s="241"/>
      <c r="BM344" s="241"/>
      <c r="BN344" s="241"/>
      <c r="BO344" s="241"/>
      <c r="BP344" s="241"/>
      <c r="BQ344" s="241"/>
      <c r="BR344" s="241"/>
      <c r="BS344" s="241"/>
      <c r="BT344" s="241"/>
      <c r="BU344" s="241"/>
      <c r="BV344" s="241"/>
      <c r="BW344" s="241"/>
      <c r="BX344" s="241"/>
      <c r="BY344" s="241"/>
      <c r="BZ344" s="241"/>
      <c r="CA344" s="241"/>
      <c r="CB344" s="241"/>
      <c r="CC344" s="241"/>
      <c r="CD344" s="241"/>
      <c r="CE344" s="241"/>
      <c r="CF344" s="241"/>
      <c r="CG344" s="241"/>
      <c r="CH344" s="241"/>
      <c r="CI344" s="241"/>
      <c r="CJ344" s="241"/>
      <c r="CK344" s="241"/>
      <c r="CL344" s="241"/>
      <c r="CM344" s="241"/>
      <c r="CN344" s="241"/>
      <c r="CO344" s="241"/>
      <c r="CP344" s="241"/>
      <c r="CQ344" s="241"/>
      <c r="CR344" s="241"/>
      <c r="CS344" s="241"/>
      <c r="CT344" s="241"/>
      <c r="CU344" s="241"/>
      <c r="CV344" s="241"/>
      <c r="CW344" s="241"/>
      <c r="CX344" s="241"/>
      <c r="CY344" s="241"/>
      <c r="CZ344" s="241"/>
      <c r="DA344" s="241"/>
      <c r="DB344" s="241"/>
      <c r="DC344" s="241"/>
      <c r="DD344" s="241"/>
      <c r="DE344" s="241"/>
      <c r="DF344" s="241"/>
      <c r="DG344" s="241"/>
      <c r="DH344" s="241"/>
      <c r="DI344" s="241"/>
      <c r="DJ344" s="241"/>
      <c r="DK344" s="241"/>
      <c r="DL344" s="241"/>
      <c r="DM344" s="241"/>
      <c r="DN344" s="241"/>
      <c r="DO344" s="241"/>
      <c r="DP344" s="241"/>
      <c r="DQ344" s="241"/>
      <c r="DR344" s="241"/>
      <c r="DS344" s="241"/>
      <c r="DT344" s="241"/>
      <c r="DU344" s="241"/>
      <c r="DV344" s="241"/>
      <c r="DW344" s="241"/>
      <c r="DX344" s="241"/>
      <c r="DY344" s="241"/>
      <c r="DZ344" s="241"/>
      <c r="EA344" s="241"/>
      <c r="EB344" s="241"/>
      <c r="EC344" s="241"/>
      <c r="ED344" s="241"/>
      <c r="EE344" s="241"/>
      <c r="EF344" s="241"/>
      <c r="EG344" s="241"/>
      <c r="EH344" s="241"/>
      <c r="EI344" s="241"/>
      <c r="EJ344" s="241"/>
      <c r="EK344" s="241"/>
      <c r="EL344" s="241"/>
      <c r="EM344" s="241"/>
      <c r="EN344" s="241"/>
      <c r="EO344" s="241"/>
      <c r="EP344" s="241"/>
      <c r="EQ344" s="241"/>
      <c r="ER344" s="241"/>
      <c r="ES344" s="241"/>
      <c r="ET344" s="241"/>
      <c r="EU344" s="241"/>
      <c r="EV344" s="241"/>
      <c r="EW344" s="241"/>
      <c r="EX344" s="241"/>
      <c r="EY344" s="241"/>
      <c r="EZ344" s="241"/>
      <c r="FA344" s="241"/>
      <c r="FB344" s="241"/>
      <c r="FC344" s="241"/>
      <c r="FD344" s="241"/>
      <c r="FE344" s="241"/>
      <c r="FF344" s="241"/>
      <c r="FG344" s="241"/>
      <c r="FH344" s="241"/>
      <c r="FI344" s="241"/>
      <c r="FJ344" s="241"/>
      <c r="FK344" s="241"/>
      <c r="FL344" s="241"/>
      <c r="FM344" s="241"/>
      <c r="FN344" s="241"/>
      <c r="FO344" s="241"/>
      <c r="FP344" s="241"/>
      <c r="FQ344" s="241"/>
      <c r="FR344" s="241"/>
      <c r="FS344" s="241"/>
      <c r="FT344" s="241"/>
      <c r="FU344" s="241"/>
      <c r="FV344" s="241"/>
      <c r="FW344" s="241"/>
      <c r="FX344" s="241"/>
      <c r="FY344" s="241"/>
      <c r="FZ344" s="241"/>
      <c r="GA344" s="241"/>
      <c r="GB344" s="241"/>
      <c r="GC344" s="241"/>
      <c r="GD344" s="241"/>
      <c r="GE344" s="241"/>
      <c r="GF344" s="241"/>
      <c r="GG344" s="241"/>
      <c r="GH344" s="241"/>
      <c r="GI344" s="241"/>
      <c r="GJ344" s="241"/>
      <c r="GK344" s="241"/>
      <c r="GL344" s="241"/>
      <c r="GM344" s="241"/>
      <c r="GN344" s="241"/>
      <c r="GO344" s="241"/>
      <c r="GP344" s="241"/>
      <c r="GQ344" s="241"/>
      <c r="GR344" s="241"/>
      <c r="GS344" s="241"/>
      <c r="GT344" s="241"/>
      <c r="GU344" s="241"/>
      <c r="GV344" s="241"/>
      <c r="GW344" s="241"/>
      <c r="GX344" s="241"/>
      <c r="GY344" s="241"/>
      <c r="GZ344" s="241"/>
      <c r="HA344" s="241"/>
      <c r="HB344" s="241"/>
      <c r="HC344" s="241"/>
      <c r="HD344" s="241"/>
      <c r="HE344" s="241"/>
      <c r="HF344" s="241"/>
      <c r="HG344" s="241"/>
      <c r="HH344" s="241"/>
      <c r="HI344" s="241"/>
      <c r="HJ344" s="241"/>
      <c r="HK344" s="241"/>
      <c r="HL344" s="241"/>
      <c r="HM344" s="241"/>
    </row>
    <row r="345" spans="1:221" ht="12.75">
      <c r="A345" s="241"/>
      <c r="B345" s="241"/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241"/>
      <c r="Z345" s="241"/>
      <c r="AA345" s="241"/>
      <c r="AB345" s="241"/>
      <c r="AC345" s="241"/>
      <c r="AD345" s="241"/>
      <c r="AE345" s="241"/>
      <c r="AF345" s="241"/>
      <c r="AG345" s="241"/>
      <c r="AH345" s="241"/>
      <c r="AI345" s="241"/>
      <c r="AJ345" s="241"/>
      <c r="AK345" s="241"/>
      <c r="AL345" s="241"/>
      <c r="AM345" s="241"/>
      <c r="AN345" s="241"/>
      <c r="AO345" s="241"/>
      <c r="AP345" s="241"/>
      <c r="AQ345" s="241"/>
      <c r="AR345" s="241"/>
      <c r="AS345" s="241"/>
      <c r="AT345" s="241"/>
      <c r="AU345" s="241"/>
      <c r="AV345" s="241"/>
      <c r="AW345" s="241"/>
      <c r="AX345" s="241"/>
      <c r="AY345" s="241"/>
      <c r="AZ345" s="241"/>
      <c r="BA345" s="241"/>
      <c r="BB345" s="241"/>
      <c r="BC345" s="241"/>
      <c r="BD345" s="241"/>
      <c r="BE345" s="241"/>
      <c r="BF345" s="241"/>
      <c r="BG345" s="241"/>
      <c r="BH345" s="241"/>
      <c r="BI345" s="241"/>
      <c r="BJ345" s="241"/>
      <c r="BK345" s="241"/>
      <c r="BL345" s="241"/>
      <c r="BM345" s="241"/>
      <c r="BN345" s="241"/>
      <c r="BO345" s="241"/>
      <c r="BP345" s="241"/>
      <c r="BQ345" s="241"/>
      <c r="BR345" s="241"/>
      <c r="BS345" s="241"/>
      <c r="BT345" s="241"/>
      <c r="BU345" s="241"/>
      <c r="BV345" s="241"/>
      <c r="BW345" s="241"/>
      <c r="BX345" s="241"/>
      <c r="BY345" s="241"/>
      <c r="BZ345" s="241"/>
      <c r="CA345" s="241"/>
      <c r="CB345" s="241"/>
      <c r="CC345" s="241"/>
      <c r="CD345" s="241"/>
      <c r="CE345" s="241"/>
      <c r="CF345" s="241"/>
      <c r="CG345" s="241"/>
      <c r="CH345" s="241"/>
      <c r="CI345" s="241"/>
      <c r="CJ345" s="241"/>
      <c r="CK345" s="241"/>
      <c r="CL345" s="241"/>
      <c r="CM345" s="241"/>
      <c r="CN345" s="241"/>
      <c r="CO345" s="241"/>
      <c r="CP345" s="241"/>
      <c r="CQ345" s="241"/>
      <c r="CR345" s="241"/>
      <c r="CS345" s="241"/>
      <c r="CT345" s="241"/>
      <c r="CU345" s="241"/>
      <c r="CV345" s="241"/>
      <c r="CW345" s="241"/>
      <c r="CX345" s="241"/>
      <c r="CY345" s="241"/>
      <c r="CZ345" s="241"/>
      <c r="DA345" s="241"/>
      <c r="DB345" s="241"/>
      <c r="DC345" s="241"/>
      <c r="DD345" s="241"/>
      <c r="DE345" s="241"/>
      <c r="DF345" s="241"/>
      <c r="DG345" s="241"/>
      <c r="DH345" s="241"/>
      <c r="DI345" s="241"/>
      <c r="DJ345" s="241"/>
      <c r="DK345" s="241"/>
      <c r="DL345" s="241"/>
      <c r="DM345" s="241"/>
      <c r="DN345" s="241"/>
      <c r="DO345" s="241"/>
      <c r="DP345" s="241"/>
      <c r="DQ345" s="241"/>
      <c r="DR345" s="241"/>
      <c r="DS345" s="241"/>
      <c r="DT345" s="241"/>
      <c r="DU345" s="241"/>
      <c r="DV345" s="241"/>
      <c r="DW345" s="241"/>
      <c r="DX345" s="241"/>
      <c r="DY345" s="241"/>
      <c r="DZ345" s="241"/>
      <c r="EA345" s="241"/>
      <c r="EB345" s="241"/>
      <c r="EC345" s="241"/>
      <c r="ED345" s="241"/>
      <c r="EE345" s="241"/>
      <c r="EF345" s="241"/>
      <c r="EG345" s="241"/>
      <c r="EH345" s="241"/>
      <c r="EI345" s="241"/>
      <c r="EJ345" s="241"/>
      <c r="EK345" s="241"/>
      <c r="EL345" s="241"/>
      <c r="EM345" s="241"/>
      <c r="EN345" s="241"/>
      <c r="EO345" s="241"/>
      <c r="EP345" s="241"/>
      <c r="EQ345" s="241"/>
      <c r="ER345" s="241"/>
      <c r="ES345" s="241"/>
      <c r="ET345" s="241"/>
      <c r="EU345" s="241"/>
      <c r="EV345" s="241"/>
      <c r="EW345" s="241"/>
      <c r="EX345" s="241"/>
      <c r="EY345" s="241"/>
      <c r="EZ345" s="241"/>
      <c r="FA345" s="241"/>
      <c r="FB345" s="241"/>
      <c r="FC345" s="241"/>
      <c r="FD345" s="241"/>
      <c r="FE345" s="241"/>
      <c r="FF345" s="241"/>
      <c r="FG345" s="241"/>
      <c r="FH345" s="241"/>
      <c r="FI345" s="241"/>
      <c r="FJ345" s="241"/>
      <c r="FK345" s="241"/>
      <c r="FL345" s="241"/>
      <c r="FM345" s="241"/>
      <c r="FN345" s="241"/>
      <c r="FO345" s="241"/>
      <c r="FP345" s="241"/>
      <c r="FQ345" s="241"/>
      <c r="FR345" s="241"/>
      <c r="FS345" s="241"/>
      <c r="FT345" s="241"/>
      <c r="FU345" s="241"/>
      <c r="FV345" s="241"/>
      <c r="FW345" s="241"/>
      <c r="FX345" s="241"/>
      <c r="FY345" s="241"/>
      <c r="FZ345" s="241"/>
      <c r="GA345" s="241"/>
      <c r="GB345" s="241"/>
      <c r="GC345" s="241"/>
      <c r="GD345" s="241"/>
      <c r="GE345" s="241"/>
      <c r="GF345" s="241"/>
      <c r="GG345" s="241"/>
      <c r="GH345" s="241"/>
      <c r="GI345" s="241"/>
      <c r="GJ345" s="241"/>
      <c r="GK345" s="241"/>
      <c r="GL345" s="241"/>
      <c r="GM345" s="241"/>
      <c r="GN345" s="241"/>
      <c r="GO345" s="241"/>
      <c r="GP345" s="241"/>
      <c r="GQ345" s="241"/>
      <c r="GR345" s="241"/>
      <c r="GS345" s="241"/>
      <c r="GT345" s="241"/>
      <c r="GU345" s="241"/>
      <c r="GV345" s="241"/>
      <c r="GW345" s="241"/>
      <c r="GX345" s="241"/>
      <c r="GY345" s="241"/>
      <c r="GZ345" s="241"/>
      <c r="HA345" s="241"/>
      <c r="HB345" s="241"/>
      <c r="HC345" s="241"/>
      <c r="HD345" s="241"/>
      <c r="HE345" s="241"/>
      <c r="HF345" s="241"/>
      <c r="HG345" s="241"/>
      <c r="HH345" s="241"/>
      <c r="HI345" s="241"/>
      <c r="HJ345" s="241"/>
      <c r="HK345" s="241"/>
      <c r="HL345" s="241"/>
      <c r="HM345" s="241"/>
    </row>
    <row r="346" spans="1:221" ht="12.75">
      <c r="A346" s="241"/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241"/>
      <c r="Z346" s="241"/>
      <c r="AA346" s="241"/>
      <c r="AB346" s="241"/>
      <c r="AC346" s="241"/>
      <c r="AD346" s="241"/>
      <c r="AE346" s="241"/>
      <c r="AF346" s="241"/>
      <c r="AG346" s="241"/>
      <c r="AH346" s="241"/>
      <c r="AI346" s="241"/>
      <c r="AJ346" s="241"/>
      <c r="AK346" s="241"/>
      <c r="AL346" s="241"/>
      <c r="AM346" s="241"/>
      <c r="AN346" s="241"/>
      <c r="AO346" s="241"/>
      <c r="AP346" s="241"/>
      <c r="AQ346" s="241"/>
      <c r="AR346" s="241"/>
      <c r="AS346" s="241"/>
      <c r="AT346" s="241"/>
      <c r="AU346" s="241"/>
      <c r="AV346" s="241"/>
      <c r="AW346" s="241"/>
      <c r="AX346" s="241"/>
      <c r="AY346" s="241"/>
      <c r="AZ346" s="241"/>
      <c r="BA346" s="241"/>
      <c r="BB346" s="241"/>
      <c r="BC346" s="241"/>
      <c r="BD346" s="241"/>
      <c r="BE346" s="241"/>
      <c r="BF346" s="241"/>
      <c r="BG346" s="241"/>
      <c r="BH346" s="241"/>
      <c r="BI346" s="241"/>
      <c r="BJ346" s="241"/>
      <c r="BK346" s="241"/>
      <c r="BL346" s="241"/>
      <c r="BM346" s="241"/>
      <c r="BN346" s="241"/>
      <c r="BO346" s="241"/>
      <c r="BP346" s="241"/>
      <c r="BQ346" s="241"/>
      <c r="BR346" s="241"/>
      <c r="BS346" s="241"/>
      <c r="BT346" s="241"/>
      <c r="BU346" s="241"/>
      <c r="BV346" s="241"/>
      <c r="BW346" s="241"/>
      <c r="BX346" s="241"/>
      <c r="BY346" s="241"/>
      <c r="BZ346" s="241"/>
      <c r="CA346" s="241"/>
      <c r="CB346" s="241"/>
      <c r="CC346" s="241"/>
      <c r="CD346" s="241"/>
      <c r="CE346" s="241"/>
      <c r="CF346" s="241"/>
      <c r="CG346" s="241"/>
      <c r="CH346" s="241"/>
      <c r="CI346" s="241"/>
      <c r="CJ346" s="241"/>
      <c r="CK346" s="241"/>
      <c r="CL346" s="241"/>
      <c r="CM346" s="241"/>
      <c r="CN346" s="241"/>
      <c r="CO346" s="241"/>
      <c r="CP346" s="241"/>
      <c r="CQ346" s="241"/>
      <c r="CR346" s="241"/>
      <c r="CS346" s="241"/>
      <c r="CT346" s="241"/>
      <c r="CU346" s="241"/>
      <c r="CV346" s="241"/>
      <c r="CW346" s="241"/>
      <c r="CX346" s="241"/>
      <c r="CY346" s="241"/>
      <c r="CZ346" s="241"/>
      <c r="DA346" s="241"/>
      <c r="DB346" s="241"/>
      <c r="DC346" s="241"/>
      <c r="DD346" s="241"/>
      <c r="DE346" s="241"/>
      <c r="DF346" s="241"/>
      <c r="DG346" s="241"/>
      <c r="DH346" s="241"/>
      <c r="DI346" s="241"/>
      <c r="DJ346" s="241"/>
      <c r="DK346" s="241"/>
      <c r="DL346" s="241"/>
      <c r="DM346" s="241"/>
      <c r="DN346" s="241"/>
      <c r="DO346" s="241"/>
      <c r="DP346" s="241"/>
      <c r="DQ346" s="241"/>
      <c r="DR346" s="241"/>
      <c r="DS346" s="241"/>
      <c r="DT346" s="241"/>
      <c r="DU346" s="241"/>
      <c r="DV346" s="241"/>
      <c r="DW346" s="241"/>
      <c r="DX346" s="241"/>
      <c r="DY346" s="241"/>
      <c r="DZ346" s="241"/>
      <c r="EA346" s="241"/>
      <c r="EB346" s="241"/>
      <c r="EC346" s="241"/>
      <c r="ED346" s="241"/>
      <c r="EE346" s="241"/>
      <c r="EF346" s="241"/>
      <c r="EG346" s="241"/>
      <c r="EH346" s="241"/>
      <c r="EI346" s="241"/>
      <c r="EJ346" s="241"/>
      <c r="EK346" s="241"/>
      <c r="EL346" s="241"/>
      <c r="EM346" s="241"/>
      <c r="EN346" s="241"/>
      <c r="EO346" s="241"/>
      <c r="EP346" s="241"/>
      <c r="EQ346" s="241"/>
      <c r="ER346" s="241"/>
      <c r="ES346" s="241"/>
      <c r="ET346" s="241"/>
      <c r="EU346" s="241"/>
      <c r="EV346" s="241"/>
      <c r="EW346" s="241"/>
      <c r="EX346" s="241"/>
      <c r="EY346" s="241"/>
      <c r="EZ346" s="241"/>
      <c r="FA346" s="241"/>
      <c r="FB346" s="241"/>
      <c r="FC346" s="241"/>
      <c r="FD346" s="241"/>
      <c r="FE346" s="241"/>
      <c r="FF346" s="241"/>
      <c r="FG346" s="241"/>
      <c r="FH346" s="241"/>
      <c r="FI346" s="241"/>
      <c r="FJ346" s="241"/>
      <c r="FK346" s="241"/>
      <c r="FL346" s="241"/>
      <c r="FM346" s="241"/>
      <c r="FN346" s="241"/>
      <c r="FO346" s="241"/>
      <c r="FP346" s="241"/>
      <c r="FQ346" s="241"/>
      <c r="FR346" s="241"/>
      <c r="FS346" s="241"/>
      <c r="FT346" s="241"/>
      <c r="FU346" s="241"/>
      <c r="FV346" s="241"/>
      <c r="FW346" s="241"/>
      <c r="FX346" s="241"/>
      <c r="FY346" s="241"/>
      <c r="FZ346" s="241"/>
      <c r="GA346" s="241"/>
      <c r="GB346" s="241"/>
      <c r="GC346" s="241"/>
      <c r="GD346" s="241"/>
      <c r="GE346" s="241"/>
      <c r="GF346" s="241"/>
      <c r="GG346" s="241"/>
      <c r="GH346" s="241"/>
      <c r="GI346" s="241"/>
      <c r="GJ346" s="241"/>
      <c r="GK346" s="241"/>
      <c r="GL346" s="241"/>
      <c r="GM346" s="241"/>
      <c r="GN346" s="241"/>
      <c r="GO346" s="241"/>
      <c r="GP346" s="241"/>
      <c r="GQ346" s="241"/>
      <c r="GR346" s="241"/>
      <c r="GS346" s="241"/>
      <c r="GT346" s="241"/>
      <c r="GU346" s="241"/>
      <c r="GV346" s="241"/>
      <c r="GW346" s="241"/>
      <c r="GX346" s="241"/>
      <c r="GY346" s="241"/>
      <c r="GZ346" s="241"/>
      <c r="HA346" s="241"/>
      <c r="HB346" s="241"/>
      <c r="HC346" s="241"/>
      <c r="HD346" s="241"/>
      <c r="HE346" s="241"/>
      <c r="HF346" s="241"/>
      <c r="HG346" s="241"/>
      <c r="HH346" s="241"/>
      <c r="HI346" s="241"/>
      <c r="HJ346" s="241"/>
      <c r="HK346" s="241"/>
      <c r="HL346" s="241"/>
      <c r="HM346" s="241"/>
    </row>
    <row r="347" spans="1:221" ht="12.75">
      <c r="A347" s="241"/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241"/>
      <c r="Z347" s="241"/>
      <c r="AA347" s="241"/>
      <c r="AB347" s="241"/>
      <c r="AC347" s="241"/>
      <c r="AD347" s="241"/>
      <c r="AE347" s="241"/>
      <c r="AF347" s="241"/>
      <c r="AG347" s="241"/>
      <c r="AH347" s="241"/>
      <c r="AI347" s="241"/>
      <c r="AJ347" s="241"/>
      <c r="AK347" s="241"/>
      <c r="AL347" s="241"/>
      <c r="AM347" s="241"/>
      <c r="AN347" s="241"/>
      <c r="AO347" s="241"/>
      <c r="AP347" s="241"/>
      <c r="AQ347" s="241"/>
      <c r="AR347" s="241"/>
      <c r="AS347" s="241"/>
      <c r="AT347" s="241"/>
      <c r="AU347" s="241"/>
      <c r="AV347" s="241"/>
      <c r="AW347" s="241"/>
      <c r="AX347" s="241"/>
      <c r="AY347" s="241"/>
      <c r="AZ347" s="241"/>
      <c r="BA347" s="241"/>
      <c r="BB347" s="241"/>
      <c r="BC347" s="241"/>
      <c r="BD347" s="241"/>
      <c r="BE347" s="241"/>
      <c r="BF347" s="241"/>
      <c r="BG347" s="241"/>
      <c r="BH347" s="241"/>
      <c r="BI347" s="241"/>
      <c r="BJ347" s="241"/>
      <c r="BK347" s="241"/>
      <c r="BL347" s="241"/>
      <c r="BM347" s="241"/>
      <c r="BN347" s="241"/>
      <c r="BO347" s="241"/>
      <c r="BP347" s="241"/>
      <c r="BQ347" s="241"/>
      <c r="BR347" s="241"/>
      <c r="BS347" s="241"/>
      <c r="BT347" s="241"/>
      <c r="BU347" s="241"/>
      <c r="BV347" s="241"/>
      <c r="BW347" s="241"/>
      <c r="BX347" s="241"/>
      <c r="BY347" s="241"/>
      <c r="BZ347" s="241"/>
      <c r="CA347" s="241"/>
      <c r="CB347" s="241"/>
      <c r="CC347" s="241"/>
      <c r="CD347" s="241"/>
      <c r="CE347" s="241"/>
      <c r="CF347" s="241"/>
      <c r="CG347" s="241"/>
      <c r="CH347" s="241"/>
      <c r="CI347" s="241"/>
      <c r="CJ347" s="241"/>
      <c r="CK347" s="241"/>
      <c r="CL347" s="241"/>
      <c r="CM347" s="241"/>
      <c r="CN347" s="241"/>
      <c r="CO347" s="241"/>
      <c r="CP347" s="241"/>
      <c r="CQ347" s="241"/>
      <c r="CR347" s="241"/>
      <c r="CS347" s="241"/>
      <c r="CT347" s="241"/>
      <c r="CU347" s="241"/>
      <c r="CV347" s="241"/>
      <c r="CW347" s="241"/>
      <c r="CX347" s="241"/>
      <c r="CY347" s="241"/>
      <c r="CZ347" s="241"/>
      <c r="DA347" s="241"/>
      <c r="DB347" s="241"/>
      <c r="DC347" s="241"/>
      <c r="DD347" s="241"/>
      <c r="DE347" s="241"/>
      <c r="DF347" s="241"/>
      <c r="DG347" s="241"/>
      <c r="DH347" s="241"/>
      <c r="DI347" s="241"/>
      <c r="DJ347" s="241"/>
      <c r="DK347" s="241"/>
      <c r="DL347" s="241"/>
      <c r="DM347" s="241"/>
      <c r="DN347" s="241"/>
      <c r="DO347" s="241"/>
      <c r="DP347" s="241"/>
      <c r="DQ347" s="241"/>
      <c r="DR347" s="241"/>
      <c r="DS347" s="241"/>
      <c r="DT347" s="241"/>
      <c r="DU347" s="241"/>
      <c r="DV347" s="241"/>
      <c r="DW347" s="241"/>
      <c r="DX347" s="241"/>
      <c r="DY347" s="241"/>
      <c r="DZ347" s="241"/>
      <c r="EA347" s="241"/>
      <c r="EB347" s="241"/>
      <c r="EC347" s="241"/>
      <c r="ED347" s="241"/>
      <c r="EE347" s="241"/>
      <c r="EF347" s="241"/>
      <c r="EG347" s="241"/>
      <c r="EH347" s="241"/>
      <c r="EI347" s="241"/>
      <c r="EJ347" s="241"/>
      <c r="EK347" s="241"/>
      <c r="EL347" s="241"/>
      <c r="EM347" s="241"/>
      <c r="EN347" s="241"/>
      <c r="EO347" s="241"/>
      <c r="EP347" s="241"/>
      <c r="EQ347" s="241"/>
      <c r="ER347" s="241"/>
      <c r="ES347" s="241"/>
      <c r="ET347" s="241"/>
      <c r="EU347" s="241"/>
      <c r="EV347" s="241"/>
      <c r="EW347" s="241"/>
      <c r="EX347" s="241"/>
      <c r="EY347" s="241"/>
      <c r="EZ347" s="241"/>
      <c r="FA347" s="241"/>
      <c r="FB347" s="241"/>
      <c r="FC347" s="241"/>
      <c r="FD347" s="241"/>
      <c r="FE347" s="241"/>
      <c r="FF347" s="241"/>
      <c r="FG347" s="241"/>
      <c r="FH347" s="241"/>
      <c r="FI347" s="241"/>
      <c r="FJ347" s="241"/>
      <c r="FK347" s="241"/>
      <c r="FL347" s="241"/>
      <c r="FM347" s="241"/>
      <c r="FN347" s="241"/>
      <c r="FO347" s="241"/>
      <c r="FP347" s="241"/>
      <c r="FQ347" s="241"/>
      <c r="FR347" s="241"/>
      <c r="FS347" s="241"/>
      <c r="FT347" s="241"/>
      <c r="FU347" s="241"/>
      <c r="FV347" s="241"/>
      <c r="FW347" s="241"/>
      <c r="FX347" s="241"/>
      <c r="FY347" s="241"/>
      <c r="FZ347" s="241"/>
      <c r="GA347" s="241"/>
      <c r="GB347" s="241"/>
      <c r="GC347" s="241"/>
      <c r="GD347" s="241"/>
      <c r="GE347" s="241"/>
      <c r="GF347" s="241"/>
      <c r="GG347" s="241"/>
      <c r="GH347" s="241"/>
      <c r="GI347" s="241"/>
      <c r="GJ347" s="241"/>
      <c r="GK347" s="241"/>
      <c r="GL347" s="241"/>
      <c r="GM347" s="241"/>
      <c r="GN347" s="241"/>
      <c r="GO347" s="241"/>
      <c r="GP347" s="241"/>
      <c r="GQ347" s="241"/>
      <c r="GR347" s="241"/>
      <c r="GS347" s="241"/>
      <c r="GT347" s="241"/>
      <c r="GU347" s="241"/>
      <c r="GV347" s="241"/>
      <c r="GW347" s="241"/>
      <c r="GX347" s="241"/>
      <c r="GY347" s="241"/>
      <c r="GZ347" s="241"/>
      <c r="HA347" s="241"/>
      <c r="HB347" s="241"/>
      <c r="HC347" s="241"/>
      <c r="HD347" s="241"/>
      <c r="HE347" s="241"/>
      <c r="HF347" s="241"/>
      <c r="HG347" s="241"/>
      <c r="HH347" s="241"/>
      <c r="HI347" s="241"/>
      <c r="HJ347" s="241"/>
      <c r="HK347" s="241"/>
      <c r="HL347" s="241"/>
      <c r="HM347" s="241"/>
    </row>
    <row r="348" spans="1:221" ht="12.75">
      <c r="A348" s="241"/>
      <c r="B348" s="241"/>
      <c r="C348" s="241"/>
      <c r="D348" s="241"/>
      <c r="E348" s="241"/>
      <c r="F348" s="241"/>
      <c r="G348" s="241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241"/>
      <c r="Z348" s="241"/>
      <c r="AA348" s="241"/>
      <c r="AB348" s="241"/>
      <c r="AC348" s="241"/>
      <c r="AD348" s="241"/>
      <c r="AE348" s="241"/>
      <c r="AF348" s="241"/>
      <c r="AG348" s="241"/>
      <c r="AH348" s="241"/>
      <c r="AI348" s="241"/>
      <c r="AJ348" s="241"/>
      <c r="AK348" s="241"/>
      <c r="AL348" s="241"/>
      <c r="AM348" s="241"/>
      <c r="AN348" s="241"/>
      <c r="AO348" s="241"/>
      <c r="AP348" s="241"/>
      <c r="AQ348" s="241"/>
      <c r="AR348" s="241"/>
      <c r="AS348" s="241"/>
      <c r="AT348" s="241"/>
      <c r="AU348" s="241"/>
      <c r="AV348" s="241"/>
      <c r="AW348" s="241"/>
      <c r="AX348" s="241"/>
      <c r="AY348" s="241"/>
      <c r="AZ348" s="241"/>
      <c r="BA348" s="241"/>
      <c r="BB348" s="241"/>
      <c r="BC348" s="241"/>
      <c r="BD348" s="241"/>
      <c r="BE348" s="241"/>
      <c r="BF348" s="241"/>
      <c r="BG348" s="241"/>
      <c r="BH348" s="241"/>
      <c r="BI348" s="241"/>
      <c r="BJ348" s="241"/>
      <c r="BK348" s="241"/>
      <c r="BL348" s="241"/>
      <c r="BM348" s="241"/>
      <c r="BN348" s="241"/>
      <c r="BO348" s="241"/>
      <c r="BP348" s="241"/>
      <c r="BQ348" s="241"/>
      <c r="BR348" s="241"/>
      <c r="BS348" s="241"/>
      <c r="BT348" s="241"/>
      <c r="BU348" s="241"/>
      <c r="BV348" s="241"/>
      <c r="BW348" s="241"/>
      <c r="BX348" s="241"/>
      <c r="BY348" s="241"/>
      <c r="BZ348" s="241"/>
      <c r="CA348" s="241"/>
      <c r="CB348" s="241"/>
      <c r="CC348" s="241"/>
      <c r="CD348" s="241"/>
      <c r="CE348" s="241"/>
      <c r="CF348" s="241"/>
      <c r="CG348" s="241"/>
      <c r="CH348" s="241"/>
      <c r="CI348" s="241"/>
      <c r="CJ348" s="241"/>
      <c r="CK348" s="241"/>
      <c r="CL348" s="241"/>
      <c r="CM348" s="241"/>
      <c r="CN348" s="241"/>
      <c r="CO348" s="241"/>
      <c r="CP348" s="241"/>
      <c r="CQ348" s="241"/>
      <c r="CR348" s="241"/>
      <c r="CS348" s="241"/>
      <c r="CT348" s="241"/>
      <c r="CU348" s="241"/>
      <c r="CV348" s="241"/>
      <c r="CW348" s="241"/>
      <c r="CX348" s="241"/>
      <c r="CY348" s="241"/>
      <c r="CZ348" s="241"/>
      <c r="DA348" s="241"/>
      <c r="DB348" s="241"/>
      <c r="DC348" s="241"/>
      <c r="DD348" s="241"/>
      <c r="DE348" s="241"/>
      <c r="DF348" s="241"/>
      <c r="DG348" s="241"/>
      <c r="DH348" s="241"/>
      <c r="DI348" s="241"/>
      <c r="DJ348" s="241"/>
      <c r="DK348" s="241"/>
      <c r="DL348" s="241"/>
      <c r="DM348" s="241"/>
      <c r="DN348" s="241"/>
      <c r="DO348" s="241"/>
      <c r="DP348" s="241"/>
      <c r="DQ348" s="241"/>
      <c r="DR348" s="241"/>
      <c r="DS348" s="241"/>
      <c r="DT348" s="241"/>
      <c r="DU348" s="241"/>
      <c r="DV348" s="241"/>
      <c r="DW348" s="241"/>
      <c r="DX348" s="241"/>
      <c r="DY348" s="241"/>
      <c r="DZ348" s="241"/>
      <c r="EA348" s="241"/>
      <c r="EB348" s="241"/>
      <c r="EC348" s="241"/>
      <c r="ED348" s="241"/>
      <c r="EE348" s="241"/>
      <c r="EF348" s="241"/>
      <c r="EG348" s="241"/>
      <c r="EH348" s="241"/>
      <c r="EI348" s="241"/>
      <c r="EJ348" s="241"/>
      <c r="EK348" s="241"/>
      <c r="EL348" s="241"/>
      <c r="EM348" s="241"/>
      <c r="EN348" s="241"/>
      <c r="EO348" s="241"/>
      <c r="EP348" s="241"/>
      <c r="EQ348" s="241"/>
      <c r="ER348" s="241"/>
      <c r="ES348" s="241"/>
      <c r="ET348" s="241"/>
      <c r="EU348" s="241"/>
      <c r="EV348" s="241"/>
      <c r="EW348" s="241"/>
      <c r="EX348" s="241"/>
      <c r="EY348" s="241"/>
      <c r="EZ348" s="241"/>
      <c r="FA348" s="241"/>
      <c r="FB348" s="241"/>
      <c r="FC348" s="241"/>
      <c r="FD348" s="241"/>
      <c r="FE348" s="241"/>
      <c r="FF348" s="241"/>
      <c r="FG348" s="241"/>
      <c r="FH348" s="241"/>
      <c r="FI348" s="241"/>
      <c r="FJ348" s="241"/>
      <c r="FK348" s="241"/>
      <c r="FL348" s="241"/>
      <c r="FM348" s="241"/>
      <c r="FN348" s="241"/>
      <c r="FO348" s="241"/>
      <c r="FP348" s="241"/>
      <c r="FQ348" s="241"/>
      <c r="FR348" s="241"/>
      <c r="FS348" s="241"/>
      <c r="FT348" s="241"/>
      <c r="FU348" s="241"/>
      <c r="FV348" s="241"/>
      <c r="FW348" s="241"/>
      <c r="FX348" s="241"/>
      <c r="FY348" s="241"/>
      <c r="FZ348" s="241"/>
      <c r="GA348" s="241"/>
      <c r="GB348" s="241"/>
      <c r="GC348" s="241"/>
      <c r="GD348" s="241"/>
      <c r="GE348" s="241"/>
      <c r="GF348" s="241"/>
      <c r="GG348" s="241"/>
      <c r="GH348" s="241"/>
      <c r="GI348" s="241"/>
      <c r="GJ348" s="241"/>
      <c r="GK348" s="241"/>
      <c r="GL348" s="241"/>
      <c r="GM348" s="241"/>
      <c r="GN348" s="241"/>
      <c r="GO348" s="241"/>
      <c r="GP348" s="241"/>
      <c r="GQ348" s="241"/>
      <c r="GR348" s="241"/>
      <c r="GS348" s="241"/>
      <c r="GT348" s="241"/>
      <c r="GU348" s="241"/>
      <c r="GV348" s="241"/>
      <c r="GW348" s="241"/>
      <c r="GX348" s="241"/>
      <c r="GY348" s="241"/>
      <c r="GZ348" s="241"/>
      <c r="HA348" s="241"/>
      <c r="HB348" s="241"/>
      <c r="HC348" s="241"/>
      <c r="HD348" s="241"/>
      <c r="HE348" s="241"/>
      <c r="HF348" s="241"/>
      <c r="HG348" s="241"/>
      <c r="HH348" s="241"/>
      <c r="HI348" s="241"/>
      <c r="HJ348" s="241"/>
      <c r="HK348" s="241"/>
      <c r="HL348" s="241"/>
      <c r="HM348" s="241"/>
    </row>
    <row r="349" spans="1:221" ht="12.75">
      <c r="A349" s="241"/>
      <c r="B349" s="241"/>
      <c r="C349" s="241"/>
      <c r="D349" s="241"/>
      <c r="E349" s="241"/>
      <c r="F349" s="241"/>
      <c r="G349" s="241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1"/>
      <c r="Z349" s="241"/>
      <c r="AA349" s="241"/>
      <c r="AB349" s="241"/>
      <c r="AC349" s="241"/>
      <c r="AD349" s="241"/>
      <c r="AE349" s="241"/>
      <c r="AF349" s="241"/>
      <c r="AG349" s="241"/>
      <c r="AH349" s="241"/>
      <c r="AI349" s="241"/>
      <c r="AJ349" s="241"/>
      <c r="AK349" s="241"/>
      <c r="AL349" s="241"/>
      <c r="AM349" s="241"/>
      <c r="AN349" s="241"/>
      <c r="AO349" s="241"/>
      <c r="AP349" s="241"/>
      <c r="AQ349" s="241"/>
      <c r="AR349" s="241"/>
      <c r="AS349" s="241"/>
      <c r="AT349" s="241"/>
      <c r="AU349" s="241"/>
      <c r="AV349" s="241"/>
      <c r="AW349" s="241"/>
      <c r="AX349" s="241"/>
      <c r="AY349" s="241"/>
      <c r="AZ349" s="241"/>
      <c r="BA349" s="241"/>
      <c r="BB349" s="241"/>
      <c r="BC349" s="241"/>
      <c r="BD349" s="241"/>
      <c r="BE349" s="241"/>
      <c r="BF349" s="241"/>
      <c r="BG349" s="241"/>
      <c r="BH349" s="241"/>
      <c r="BI349" s="241"/>
      <c r="BJ349" s="241"/>
      <c r="BK349" s="241"/>
      <c r="BL349" s="241"/>
      <c r="BM349" s="241"/>
      <c r="BN349" s="241"/>
      <c r="BO349" s="241"/>
      <c r="BP349" s="241"/>
      <c r="BQ349" s="241"/>
      <c r="BR349" s="241"/>
      <c r="BS349" s="241"/>
      <c r="BT349" s="241"/>
      <c r="BU349" s="241"/>
      <c r="BV349" s="241"/>
      <c r="BW349" s="241"/>
      <c r="BX349" s="241"/>
      <c r="BY349" s="241"/>
      <c r="BZ349" s="241"/>
      <c r="CA349" s="241"/>
      <c r="CB349" s="241"/>
      <c r="CC349" s="241"/>
      <c r="CD349" s="241"/>
      <c r="CE349" s="241"/>
      <c r="CF349" s="241"/>
      <c r="CG349" s="241"/>
      <c r="CH349" s="241"/>
      <c r="CI349" s="241"/>
      <c r="CJ349" s="241"/>
      <c r="CK349" s="241"/>
      <c r="CL349" s="241"/>
      <c r="CM349" s="241"/>
      <c r="CN349" s="241"/>
      <c r="CO349" s="241"/>
      <c r="CP349" s="241"/>
      <c r="CQ349" s="241"/>
      <c r="CR349" s="241"/>
      <c r="CS349" s="241"/>
      <c r="CT349" s="241"/>
      <c r="CU349" s="241"/>
      <c r="CV349" s="241"/>
      <c r="CW349" s="241"/>
      <c r="CX349" s="241"/>
      <c r="CY349" s="241"/>
      <c r="CZ349" s="241"/>
      <c r="DA349" s="241"/>
      <c r="DB349" s="241"/>
      <c r="DC349" s="241"/>
      <c r="DD349" s="241"/>
      <c r="DE349" s="241"/>
      <c r="DF349" s="241"/>
      <c r="DG349" s="241"/>
      <c r="DH349" s="241"/>
      <c r="DI349" s="241"/>
      <c r="DJ349" s="241"/>
      <c r="DK349" s="241"/>
      <c r="DL349" s="241"/>
      <c r="DM349" s="241"/>
      <c r="DN349" s="241"/>
      <c r="DO349" s="241"/>
      <c r="DP349" s="241"/>
      <c r="DQ349" s="241"/>
      <c r="DR349" s="241"/>
      <c r="DS349" s="241"/>
      <c r="DT349" s="241"/>
      <c r="DU349" s="241"/>
      <c r="DV349" s="241"/>
      <c r="DW349" s="241"/>
      <c r="DX349" s="241"/>
      <c r="DY349" s="241"/>
      <c r="DZ349" s="241"/>
      <c r="EA349" s="241"/>
      <c r="EB349" s="241"/>
      <c r="EC349" s="241"/>
      <c r="ED349" s="241"/>
      <c r="EE349" s="241"/>
      <c r="EF349" s="241"/>
      <c r="EG349" s="241"/>
      <c r="EH349" s="241"/>
      <c r="EI349" s="241"/>
      <c r="EJ349" s="241"/>
      <c r="EK349" s="241"/>
      <c r="EL349" s="241"/>
      <c r="EM349" s="241"/>
      <c r="EN349" s="241"/>
      <c r="EO349" s="241"/>
      <c r="EP349" s="241"/>
      <c r="EQ349" s="241"/>
      <c r="ER349" s="241"/>
      <c r="ES349" s="241"/>
      <c r="ET349" s="241"/>
      <c r="EU349" s="241"/>
      <c r="EV349" s="241"/>
      <c r="EW349" s="241"/>
      <c r="EX349" s="241"/>
      <c r="EY349" s="241"/>
      <c r="EZ349" s="241"/>
      <c r="FA349" s="241"/>
      <c r="FB349" s="241"/>
      <c r="FC349" s="241"/>
      <c r="FD349" s="241"/>
      <c r="FE349" s="241"/>
      <c r="FF349" s="241"/>
      <c r="FG349" s="241"/>
      <c r="FH349" s="241"/>
      <c r="FI349" s="241"/>
      <c r="FJ349" s="241"/>
      <c r="FK349" s="241"/>
      <c r="FL349" s="241"/>
      <c r="FM349" s="241"/>
      <c r="FN349" s="241"/>
      <c r="FO349" s="241"/>
      <c r="FP349" s="241"/>
      <c r="FQ349" s="241"/>
      <c r="FR349" s="241"/>
      <c r="FS349" s="241"/>
      <c r="FT349" s="241"/>
      <c r="FU349" s="241"/>
      <c r="FV349" s="241"/>
      <c r="FW349" s="241"/>
      <c r="FX349" s="241"/>
      <c r="FY349" s="241"/>
      <c r="FZ349" s="241"/>
      <c r="GA349" s="241"/>
      <c r="GB349" s="241"/>
      <c r="GC349" s="241"/>
      <c r="GD349" s="241"/>
      <c r="GE349" s="241"/>
      <c r="GF349" s="241"/>
      <c r="GG349" s="241"/>
      <c r="GH349" s="241"/>
      <c r="GI349" s="241"/>
      <c r="GJ349" s="241"/>
      <c r="GK349" s="241"/>
      <c r="GL349" s="241"/>
      <c r="GM349" s="241"/>
      <c r="GN349" s="241"/>
      <c r="GO349" s="241"/>
      <c r="GP349" s="241"/>
      <c r="GQ349" s="241"/>
      <c r="GR349" s="241"/>
      <c r="GS349" s="241"/>
      <c r="GT349" s="241"/>
      <c r="GU349" s="241"/>
      <c r="GV349" s="241"/>
      <c r="GW349" s="241"/>
      <c r="GX349" s="241"/>
      <c r="GY349" s="241"/>
      <c r="GZ349" s="241"/>
      <c r="HA349" s="241"/>
      <c r="HB349" s="241"/>
      <c r="HC349" s="241"/>
      <c r="HD349" s="241"/>
      <c r="HE349" s="241"/>
      <c r="HF349" s="241"/>
      <c r="HG349" s="241"/>
      <c r="HH349" s="241"/>
      <c r="HI349" s="241"/>
      <c r="HJ349" s="241"/>
      <c r="HK349" s="241"/>
      <c r="HL349" s="241"/>
      <c r="HM349" s="241"/>
    </row>
    <row r="350" spans="1:221" ht="12.75">
      <c r="A350" s="241"/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241"/>
      <c r="Z350" s="241"/>
      <c r="AA350" s="241"/>
      <c r="AB350" s="241"/>
      <c r="AC350" s="241"/>
      <c r="AD350" s="241"/>
      <c r="AE350" s="241"/>
      <c r="AF350" s="241"/>
      <c r="AG350" s="241"/>
      <c r="AH350" s="241"/>
      <c r="AI350" s="241"/>
      <c r="AJ350" s="241"/>
      <c r="AK350" s="241"/>
      <c r="AL350" s="241"/>
      <c r="AM350" s="241"/>
      <c r="AN350" s="241"/>
      <c r="AO350" s="241"/>
      <c r="AP350" s="241"/>
      <c r="AQ350" s="241"/>
      <c r="AR350" s="241"/>
      <c r="AS350" s="241"/>
      <c r="AT350" s="241"/>
      <c r="AU350" s="241"/>
      <c r="AV350" s="241"/>
      <c r="AW350" s="241"/>
      <c r="AX350" s="241"/>
      <c r="AY350" s="241"/>
      <c r="AZ350" s="241"/>
      <c r="BA350" s="241"/>
      <c r="BB350" s="241"/>
      <c r="BC350" s="241"/>
      <c r="BD350" s="241"/>
      <c r="BE350" s="241"/>
      <c r="BF350" s="241"/>
      <c r="BG350" s="241"/>
      <c r="BH350" s="241"/>
      <c r="BI350" s="241"/>
      <c r="BJ350" s="241"/>
      <c r="BK350" s="241"/>
      <c r="BL350" s="241"/>
      <c r="BM350" s="241"/>
      <c r="BN350" s="241"/>
      <c r="BO350" s="241"/>
      <c r="BP350" s="241"/>
      <c r="BQ350" s="241"/>
      <c r="BR350" s="241"/>
      <c r="BS350" s="241"/>
      <c r="BT350" s="241"/>
      <c r="BU350" s="241"/>
      <c r="BV350" s="241"/>
      <c r="BW350" s="241"/>
      <c r="BX350" s="241"/>
      <c r="BY350" s="241"/>
      <c r="BZ350" s="241"/>
      <c r="CA350" s="241"/>
      <c r="CB350" s="241"/>
      <c r="CC350" s="241"/>
      <c r="CD350" s="241"/>
      <c r="CE350" s="241"/>
      <c r="CF350" s="241"/>
      <c r="CG350" s="241"/>
      <c r="CH350" s="241"/>
      <c r="CI350" s="241"/>
      <c r="CJ350" s="241"/>
      <c r="CK350" s="241"/>
      <c r="CL350" s="241"/>
      <c r="CM350" s="241"/>
      <c r="CN350" s="241"/>
      <c r="CO350" s="241"/>
      <c r="CP350" s="241"/>
      <c r="CQ350" s="241"/>
      <c r="CR350" s="241"/>
      <c r="CS350" s="241"/>
      <c r="CT350" s="241"/>
      <c r="CU350" s="241"/>
      <c r="CV350" s="241"/>
      <c r="CW350" s="241"/>
      <c r="CX350" s="241"/>
      <c r="CY350" s="241"/>
      <c r="CZ350" s="241"/>
      <c r="DA350" s="241"/>
      <c r="DB350" s="241"/>
      <c r="DC350" s="241"/>
      <c r="DD350" s="241"/>
      <c r="DE350" s="241"/>
      <c r="DF350" s="241"/>
      <c r="DG350" s="241"/>
      <c r="DH350" s="241"/>
      <c r="DI350" s="241"/>
      <c r="DJ350" s="241"/>
      <c r="DK350" s="241"/>
      <c r="DL350" s="241"/>
      <c r="DM350" s="241"/>
      <c r="DN350" s="241"/>
      <c r="DO350" s="241"/>
      <c r="DP350" s="241"/>
      <c r="DQ350" s="241"/>
      <c r="DR350" s="241"/>
      <c r="DS350" s="241"/>
      <c r="DT350" s="241"/>
      <c r="DU350" s="241"/>
      <c r="DV350" s="241"/>
      <c r="DW350" s="241"/>
      <c r="DX350" s="241"/>
      <c r="DY350" s="241"/>
      <c r="DZ350" s="241"/>
      <c r="EA350" s="241"/>
      <c r="EB350" s="241"/>
      <c r="EC350" s="241"/>
      <c r="ED350" s="241"/>
      <c r="EE350" s="241"/>
      <c r="EF350" s="241"/>
      <c r="EG350" s="241"/>
      <c r="EH350" s="241"/>
      <c r="EI350" s="241"/>
      <c r="EJ350" s="241"/>
      <c r="EK350" s="241"/>
      <c r="EL350" s="241"/>
      <c r="EM350" s="241"/>
      <c r="EN350" s="241"/>
      <c r="EO350" s="241"/>
      <c r="EP350" s="241"/>
      <c r="EQ350" s="241"/>
      <c r="ER350" s="241"/>
      <c r="ES350" s="241"/>
      <c r="ET350" s="241"/>
      <c r="EU350" s="241"/>
      <c r="EV350" s="241"/>
      <c r="EW350" s="241"/>
      <c r="EX350" s="241"/>
      <c r="EY350" s="241"/>
      <c r="EZ350" s="241"/>
      <c r="FA350" s="241"/>
      <c r="FB350" s="241"/>
      <c r="FC350" s="241"/>
      <c r="FD350" s="241"/>
      <c r="FE350" s="241"/>
      <c r="FF350" s="241"/>
      <c r="FG350" s="241"/>
      <c r="FH350" s="241"/>
      <c r="FI350" s="241"/>
      <c r="FJ350" s="241"/>
      <c r="FK350" s="241"/>
      <c r="FL350" s="241"/>
      <c r="FM350" s="241"/>
      <c r="FN350" s="241"/>
      <c r="FO350" s="241"/>
      <c r="FP350" s="241"/>
      <c r="FQ350" s="241"/>
      <c r="FR350" s="241"/>
      <c r="FS350" s="241"/>
      <c r="FT350" s="241"/>
      <c r="FU350" s="241"/>
      <c r="FV350" s="241"/>
      <c r="FW350" s="241"/>
      <c r="FX350" s="241"/>
      <c r="FY350" s="241"/>
      <c r="FZ350" s="241"/>
      <c r="GA350" s="241"/>
      <c r="GB350" s="241"/>
      <c r="GC350" s="241"/>
      <c r="GD350" s="241"/>
      <c r="GE350" s="241"/>
      <c r="GF350" s="241"/>
      <c r="GG350" s="241"/>
      <c r="GH350" s="241"/>
      <c r="GI350" s="241"/>
      <c r="GJ350" s="241"/>
      <c r="GK350" s="241"/>
      <c r="GL350" s="241"/>
      <c r="GM350" s="241"/>
      <c r="GN350" s="241"/>
      <c r="GO350" s="241"/>
      <c r="GP350" s="241"/>
      <c r="GQ350" s="241"/>
      <c r="GR350" s="241"/>
      <c r="GS350" s="241"/>
      <c r="GT350" s="241"/>
      <c r="GU350" s="241"/>
      <c r="GV350" s="241"/>
      <c r="GW350" s="241"/>
      <c r="GX350" s="241"/>
      <c r="GY350" s="241"/>
      <c r="GZ350" s="241"/>
      <c r="HA350" s="241"/>
      <c r="HB350" s="241"/>
      <c r="HC350" s="241"/>
      <c r="HD350" s="241"/>
      <c r="HE350" s="241"/>
      <c r="HF350" s="241"/>
      <c r="HG350" s="241"/>
      <c r="HH350" s="241"/>
      <c r="HI350" s="241"/>
      <c r="HJ350" s="241"/>
      <c r="HK350" s="241"/>
      <c r="HL350" s="241"/>
      <c r="HM350" s="241"/>
    </row>
    <row r="351" spans="1:221" ht="12.75">
      <c r="A351" s="241"/>
      <c r="B351" s="241"/>
      <c r="C351" s="241"/>
      <c r="D351" s="241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241"/>
      <c r="Z351" s="241"/>
      <c r="AA351" s="241"/>
      <c r="AB351" s="241"/>
      <c r="AC351" s="241"/>
      <c r="AD351" s="241"/>
      <c r="AE351" s="241"/>
      <c r="AF351" s="241"/>
      <c r="AG351" s="241"/>
      <c r="AH351" s="241"/>
      <c r="AI351" s="241"/>
      <c r="AJ351" s="241"/>
      <c r="AK351" s="241"/>
      <c r="AL351" s="241"/>
      <c r="AM351" s="241"/>
      <c r="AN351" s="241"/>
      <c r="AO351" s="241"/>
      <c r="AP351" s="241"/>
      <c r="AQ351" s="241"/>
      <c r="AR351" s="241"/>
      <c r="AS351" s="241"/>
      <c r="AT351" s="241"/>
      <c r="AU351" s="241"/>
      <c r="AV351" s="241"/>
      <c r="AW351" s="241"/>
      <c r="AX351" s="241"/>
      <c r="AY351" s="241"/>
      <c r="AZ351" s="241"/>
      <c r="BA351" s="241"/>
      <c r="BB351" s="241"/>
      <c r="BC351" s="241"/>
      <c r="BD351" s="241"/>
      <c r="BE351" s="241"/>
      <c r="BF351" s="241"/>
      <c r="BG351" s="241"/>
      <c r="BH351" s="241"/>
      <c r="BI351" s="241"/>
      <c r="BJ351" s="241"/>
      <c r="BK351" s="241"/>
      <c r="BL351" s="241"/>
      <c r="BM351" s="241"/>
      <c r="BN351" s="241"/>
      <c r="BO351" s="241"/>
      <c r="BP351" s="241"/>
      <c r="BQ351" s="241"/>
      <c r="BR351" s="241"/>
      <c r="BS351" s="241"/>
      <c r="BT351" s="241"/>
      <c r="BU351" s="241"/>
      <c r="BV351" s="241"/>
      <c r="BW351" s="241"/>
      <c r="BX351" s="241"/>
      <c r="BY351" s="241"/>
      <c r="BZ351" s="241"/>
      <c r="CA351" s="241"/>
      <c r="CB351" s="241"/>
      <c r="CC351" s="241"/>
      <c r="CD351" s="241"/>
      <c r="CE351" s="241"/>
      <c r="CF351" s="241"/>
      <c r="CG351" s="241"/>
      <c r="CH351" s="241"/>
      <c r="CI351" s="241"/>
      <c r="CJ351" s="241"/>
      <c r="CK351" s="241"/>
      <c r="CL351" s="241"/>
      <c r="CM351" s="241"/>
      <c r="CN351" s="241"/>
      <c r="CO351" s="241"/>
      <c r="CP351" s="241"/>
      <c r="CQ351" s="241"/>
      <c r="CR351" s="241"/>
      <c r="CS351" s="241"/>
      <c r="CT351" s="241"/>
      <c r="CU351" s="241"/>
      <c r="CV351" s="241"/>
      <c r="CW351" s="241"/>
      <c r="CX351" s="241"/>
      <c r="CY351" s="241"/>
      <c r="CZ351" s="241"/>
      <c r="DA351" s="241"/>
      <c r="DB351" s="241"/>
      <c r="DC351" s="241"/>
      <c r="DD351" s="241"/>
      <c r="DE351" s="241"/>
      <c r="DF351" s="241"/>
      <c r="DG351" s="241"/>
      <c r="DH351" s="241"/>
      <c r="DI351" s="241"/>
      <c r="DJ351" s="241"/>
      <c r="DK351" s="241"/>
      <c r="DL351" s="241"/>
      <c r="DM351" s="241"/>
      <c r="DN351" s="241"/>
      <c r="DO351" s="241"/>
      <c r="DP351" s="241"/>
      <c r="DQ351" s="241"/>
      <c r="DR351" s="241"/>
      <c r="DS351" s="241"/>
      <c r="DT351" s="241"/>
      <c r="DU351" s="241"/>
      <c r="DV351" s="241"/>
      <c r="DW351" s="241"/>
      <c r="DX351" s="241"/>
      <c r="DY351" s="241"/>
      <c r="DZ351" s="241"/>
      <c r="EA351" s="241"/>
      <c r="EB351" s="241"/>
      <c r="EC351" s="241"/>
      <c r="ED351" s="241"/>
      <c r="EE351" s="241"/>
      <c r="EF351" s="241"/>
      <c r="EG351" s="241"/>
      <c r="EH351" s="241"/>
      <c r="EI351" s="241"/>
      <c r="EJ351" s="241"/>
      <c r="EK351" s="241"/>
      <c r="EL351" s="241"/>
      <c r="EM351" s="241"/>
      <c r="EN351" s="241"/>
      <c r="EO351" s="241"/>
      <c r="EP351" s="241"/>
      <c r="EQ351" s="241"/>
      <c r="ER351" s="241"/>
      <c r="ES351" s="241"/>
      <c r="ET351" s="241"/>
      <c r="EU351" s="241"/>
      <c r="EV351" s="241"/>
      <c r="EW351" s="241"/>
      <c r="EX351" s="241"/>
      <c r="EY351" s="241"/>
      <c r="EZ351" s="241"/>
      <c r="FA351" s="241"/>
      <c r="FB351" s="241"/>
      <c r="FC351" s="241"/>
      <c r="FD351" s="241"/>
      <c r="FE351" s="241"/>
      <c r="FF351" s="241"/>
      <c r="FG351" s="241"/>
      <c r="FH351" s="241"/>
      <c r="FI351" s="241"/>
      <c r="FJ351" s="241"/>
      <c r="FK351" s="241"/>
      <c r="FL351" s="241"/>
      <c r="FM351" s="241"/>
      <c r="FN351" s="241"/>
      <c r="FO351" s="241"/>
      <c r="FP351" s="241"/>
      <c r="FQ351" s="241"/>
      <c r="FR351" s="241"/>
      <c r="FS351" s="241"/>
      <c r="FT351" s="241"/>
      <c r="FU351" s="241"/>
      <c r="FV351" s="241"/>
      <c r="FW351" s="241"/>
      <c r="FX351" s="241"/>
      <c r="FY351" s="241"/>
      <c r="FZ351" s="241"/>
      <c r="GA351" s="241"/>
      <c r="GB351" s="241"/>
      <c r="GC351" s="241"/>
      <c r="GD351" s="241"/>
      <c r="GE351" s="241"/>
      <c r="GF351" s="241"/>
      <c r="GG351" s="241"/>
      <c r="GH351" s="241"/>
      <c r="GI351" s="241"/>
      <c r="GJ351" s="241"/>
      <c r="GK351" s="241"/>
      <c r="GL351" s="241"/>
      <c r="GM351" s="241"/>
      <c r="GN351" s="241"/>
      <c r="GO351" s="241"/>
      <c r="GP351" s="241"/>
      <c r="GQ351" s="241"/>
      <c r="GR351" s="241"/>
      <c r="GS351" s="241"/>
      <c r="GT351" s="241"/>
      <c r="GU351" s="241"/>
      <c r="GV351" s="241"/>
      <c r="GW351" s="241"/>
      <c r="GX351" s="241"/>
      <c r="GY351" s="241"/>
      <c r="GZ351" s="241"/>
      <c r="HA351" s="241"/>
      <c r="HB351" s="241"/>
      <c r="HC351" s="241"/>
      <c r="HD351" s="241"/>
      <c r="HE351" s="241"/>
      <c r="HF351" s="241"/>
      <c r="HG351" s="241"/>
      <c r="HH351" s="241"/>
      <c r="HI351" s="241"/>
      <c r="HJ351" s="241"/>
      <c r="HK351" s="241"/>
      <c r="HL351" s="241"/>
      <c r="HM351" s="241"/>
    </row>
    <row r="352" spans="1:221" ht="12.75">
      <c r="A352" s="241"/>
      <c r="B352" s="241"/>
      <c r="C352" s="241"/>
      <c r="D352" s="241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  <c r="AA352" s="241"/>
      <c r="AB352" s="241"/>
      <c r="AC352" s="241"/>
      <c r="AD352" s="241"/>
      <c r="AE352" s="241"/>
      <c r="AF352" s="241"/>
      <c r="AG352" s="241"/>
      <c r="AH352" s="241"/>
      <c r="AI352" s="241"/>
      <c r="AJ352" s="241"/>
      <c r="AK352" s="241"/>
      <c r="AL352" s="241"/>
      <c r="AM352" s="241"/>
      <c r="AN352" s="241"/>
      <c r="AO352" s="241"/>
      <c r="AP352" s="241"/>
      <c r="AQ352" s="241"/>
      <c r="AR352" s="241"/>
      <c r="AS352" s="241"/>
      <c r="AT352" s="241"/>
      <c r="AU352" s="241"/>
      <c r="AV352" s="241"/>
      <c r="AW352" s="241"/>
      <c r="AX352" s="241"/>
      <c r="AY352" s="241"/>
      <c r="AZ352" s="241"/>
      <c r="BA352" s="241"/>
      <c r="BB352" s="241"/>
      <c r="BC352" s="241"/>
      <c r="BD352" s="241"/>
      <c r="BE352" s="241"/>
      <c r="BF352" s="241"/>
      <c r="BG352" s="241"/>
      <c r="BH352" s="241"/>
      <c r="BI352" s="241"/>
      <c r="BJ352" s="241"/>
      <c r="BK352" s="241"/>
      <c r="BL352" s="241"/>
      <c r="BM352" s="241"/>
      <c r="BN352" s="241"/>
      <c r="BO352" s="241"/>
      <c r="BP352" s="241"/>
      <c r="BQ352" s="241"/>
      <c r="BR352" s="241"/>
      <c r="BS352" s="241"/>
      <c r="BT352" s="241"/>
      <c r="BU352" s="241"/>
      <c r="BV352" s="241"/>
      <c r="BW352" s="241"/>
      <c r="BX352" s="241"/>
      <c r="BY352" s="241"/>
      <c r="BZ352" s="241"/>
      <c r="CA352" s="241"/>
      <c r="CB352" s="241"/>
      <c r="CC352" s="241"/>
      <c r="CD352" s="241"/>
      <c r="CE352" s="241"/>
      <c r="CF352" s="241"/>
      <c r="CG352" s="241"/>
      <c r="CH352" s="241"/>
      <c r="CI352" s="241"/>
      <c r="CJ352" s="241"/>
      <c r="CK352" s="241"/>
      <c r="CL352" s="241"/>
      <c r="CM352" s="241"/>
      <c r="CN352" s="241"/>
      <c r="CO352" s="241"/>
      <c r="CP352" s="241"/>
      <c r="CQ352" s="241"/>
      <c r="CR352" s="241"/>
      <c r="CS352" s="241"/>
      <c r="CT352" s="241"/>
      <c r="CU352" s="241"/>
      <c r="CV352" s="241"/>
      <c r="CW352" s="241"/>
      <c r="CX352" s="241"/>
      <c r="CY352" s="241"/>
      <c r="CZ352" s="241"/>
      <c r="DA352" s="241"/>
      <c r="DB352" s="241"/>
      <c r="DC352" s="241"/>
      <c r="DD352" s="241"/>
      <c r="DE352" s="241"/>
      <c r="DF352" s="241"/>
      <c r="DG352" s="241"/>
      <c r="DH352" s="241"/>
      <c r="DI352" s="241"/>
      <c r="DJ352" s="241"/>
      <c r="DK352" s="241"/>
      <c r="DL352" s="241"/>
      <c r="DM352" s="241"/>
      <c r="DN352" s="241"/>
      <c r="DO352" s="241"/>
      <c r="DP352" s="241"/>
      <c r="DQ352" s="241"/>
      <c r="DR352" s="241"/>
      <c r="DS352" s="241"/>
      <c r="DT352" s="241"/>
      <c r="DU352" s="241"/>
      <c r="DV352" s="241"/>
      <c r="DW352" s="241"/>
      <c r="DX352" s="241"/>
      <c r="DY352" s="241"/>
      <c r="DZ352" s="241"/>
      <c r="EA352" s="241"/>
      <c r="EB352" s="241"/>
      <c r="EC352" s="241"/>
      <c r="ED352" s="241"/>
      <c r="EE352" s="241"/>
      <c r="EF352" s="241"/>
      <c r="EG352" s="241"/>
      <c r="EH352" s="241"/>
      <c r="EI352" s="241"/>
      <c r="EJ352" s="241"/>
      <c r="EK352" s="241"/>
      <c r="EL352" s="241"/>
      <c r="EM352" s="241"/>
      <c r="EN352" s="241"/>
      <c r="EO352" s="241"/>
      <c r="EP352" s="241"/>
      <c r="EQ352" s="241"/>
      <c r="ER352" s="241"/>
      <c r="ES352" s="241"/>
      <c r="ET352" s="241"/>
      <c r="EU352" s="241"/>
      <c r="EV352" s="241"/>
      <c r="EW352" s="241"/>
      <c r="EX352" s="241"/>
      <c r="EY352" s="241"/>
      <c r="EZ352" s="241"/>
      <c r="FA352" s="241"/>
      <c r="FB352" s="241"/>
      <c r="FC352" s="241"/>
      <c r="FD352" s="241"/>
      <c r="FE352" s="241"/>
      <c r="FF352" s="241"/>
      <c r="FG352" s="241"/>
      <c r="FH352" s="241"/>
      <c r="FI352" s="241"/>
      <c r="FJ352" s="241"/>
      <c r="FK352" s="241"/>
      <c r="FL352" s="241"/>
      <c r="FM352" s="241"/>
      <c r="FN352" s="241"/>
      <c r="FO352" s="241"/>
      <c r="FP352" s="241"/>
      <c r="FQ352" s="241"/>
      <c r="FR352" s="241"/>
      <c r="FS352" s="241"/>
      <c r="FT352" s="241"/>
      <c r="FU352" s="241"/>
      <c r="FV352" s="241"/>
      <c r="FW352" s="241"/>
      <c r="FX352" s="241"/>
      <c r="FY352" s="241"/>
      <c r="FZ352" s="241"/>
      <c r="GA352" s="241"/>
      <c r="GB352" s="241"/>
      <c r="GC352" s="241"/>
      <c r="GD352" s="241"/>
      <c r="GE352" s="241"/>
      <c r="GF352" s="241"/>
      <c r="GG352" s="241"/>
      <c r="GH352" s="241"/>
      <c r="GI352" s="241"/>
      <c r="GJ352" s="241"/>
      <c r="GK352" s="241"/>
      <c r="GL352" s="241"/>
      <c r="GM352" s="241"/>
      <c r="GN352" s="241"/>
      <c r="GO352" s="241"/>
      <c r="GP352" s="241"/>
      <c r="GQ352" s="241"/>
      <c r="GR352" s="241"/>
      <c r="GS352" s="241"/>
      <c r="GT352" s="241"/>
      <c r="GU352" s="241"/>
      <c r="GV352" s="241"/>
      <c r="GW352" s="241"/>
      <c r="GX352" s="241"/>
      <c r="GY352" s="241"/>
      <c r="GZ352" s="241"/>
      <c r="HA352" s="241"/>
      <c r="HB352" s="241"/>
      <c r="HC352" s="241"/>
      <c r="HD352" s="241"/>
      <c r="HE352" s="241"/>
      <c r="HF352" s="241"/>
      <c r="HG352" s="241"/>
      <c r="HH352" s="241"/>
      <c r="HI352" s="241"/>
      <c r="HJ352" s="241"/>
      <c r="HK352" s="241"/>
      <c r="HL352" s="241"/>
      <c r="HM352" s="241"/>
    </row>
    <row r="353" spans="1:221" ht="12.75">
      <c r="A353" s="241"/>
      <c r="B353" s="241"/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  <c r="AA353" s="241"/>
      <c r="AB353" s="241"/>
      <c r="AC353" s="241"/>
      <c r="AD353" s="241"/>
      <c r="AE353" s="241"/>
      <c r="AF353" s="241"/>
      <c r="AG353" s="241"/>
      <c r="AH353" s="241"/>
      <c r="AI353" s="241"/>
      <c r="AJ353" s="241"/>
      <c r="AK353" s="241"/>
      <c r="AL353" s="241"/>
      <c r="AM353" s="241"/>
      <c r="AN353" s="241"/>
      <c r="AO353" s="241"/>
      <c r="AP353" s="241"/>
      <c r="AQ353" s="241"/>
      <c r="AR353" s="241"/>
      <c r="AS353" s="241"/>
      <c r="AT353" s="241"/>
      <c r="AU353" s="241"/>
      <c r="AV353" s="241"/>
      <c r="AW353" s="241"/>
      <c r="AX353" s="241"/>
      <c r="AY353" s="241"/>
      <c r="AZ353" s="241"/>
      <c r="BA353" s="241"/>
      <c r="BB353" s="241"/>
      <c r="BC353" s="241"/>
      <c r="BD353" s="241"/>
      <c r="BE353" s="241"/>
      <c r="BF353" s="241"/>
      <c r="BG353" s="241"/>
      <c r="BH353" s="241"/>
      <c r="BI353" s="241"/>
      <c r="BJ353" s="241"/>
      <c r="BK353" s="241"/>
      <c r="BL353" s="241"/>
      <c r="BM353" s="241"/>
      <c r="BN353" s="241"/>
      <c r="BO353" s="241"/>
      <c r="BP353" s="241"/>
      <c r="BQ353" s="241"/>
      <c r="BR353" s="241"/>
      <c r="BS353" s="241"/>
      <c r="BT353" s="241"/>
      <c r="BU353" s="241"/>
      <c r="BV353" s="241"/>
      <c r="BW353" s="241"/>
      <c r="BX353" s="241"/>
      <c r="BY353" s="241"/>
      <c r="BZ353" s="241"/>
      <c r="CA353" s="241"/>
      <c r="CB353" s="241"/>
      <c r="CC353" s="241"/>
      <c r="CD353" s="241"/>
      <c r="CE353" s="241"/>
      <c r="CF353" s="241"/>
      <c r="CG353" s="241"/>
      <c r="CH353" s="241"/>
      <c r="CI353" s="241"/>
      <c r="CJ353" s="241"/>
      <c r="CK353" s="241"/>
      <c r="CL353" s="241"/>
      <c r="CM353" s="241"/>
      <c r="CN353" s="241"/>
      <c r="CO353" s="241"/>
      <c r="CP353" s="241"/>
      <c r="CQ353" s="241"/>
      <c r="CR353" s="241"/>
      <c r="CS353" s="241"/>
      <c r="CT353" s="241"/>
      <c r="CU353" s="241"/>
      <c r="CV353" s="241"/>
      <c r="CW353" s="241"/>
      <c r="CX353" s="241"/>
      <c r="CY353" s="241"/>
      <c r="CZ353" s="241"/>
      <c r="DA353" s="241"/>
      <c r="DB353" s="241"/>
      <c r="DC353" s="241"/>
      <c r="DD353" s="241"/>
      <c r="DE353" s="241"/>
      <c r="DF353" s="241"/>
      <c r="DG353" s="241"/>
      <c r="DH353" s="241"/>
      <c r="DI353" s="241"/>
      <c r="DJ353" s="241"/>
      <c r="DK353" s="241"/>
      <c r="DL353" s="241"/>
      <c r="DM353" s="241"/>
      <c r="DN353" s="241"/>
      <c r="DO353" s="241"/>
      <c r="DP353" s="241"/>
      <c r="DQ353" s="241"/>
      <c r="DR353" s="241"/>
      <c r="DS353" s="241"/>
      <c r="DT353" s="241"/>
      <c r="DU353" s="241"/>
      <c r="DV353" s="241"/>
      <c r="DW353" s="241"/>
      <c r="DX353" s="241"/>
      <c r="DY353" s="241"/>
      <c r="DZ353" s="241"/>
      <c r="EA353" s="241"/>
      <c r="EB353" s="241"/>
      <c r="EC353" s="241"/>
      <c r="ED353" s="241"/>
      <c r="EE353" s="241"/>
      <c r="EF353" s="241"/>
      <c r="EG353" s="241"/>
      <c r="EH353" s="241"/>
      <c r="EI353" s="241"/>
      <c r="EJ353" s="241"/>
      <c r="EK353" s="241"/>
      <c r="EL353" s="241"/>
      <c r="EM353" s="241"/>
      <c r="EN353" s="241"/>
      <c r="EO353" s="241"/>
      <c r="EP353" s="241"/>
      <c r="EQ353" s="241"/>
      <c r="ER353" s="241"/>
      <c r="ES353" s="241"/>
      <c r="ET353" s="241"/>
      <c r="EU353" s="241"/>
      <c r="EV353" s="241"/>
      <c r="EW353" s="241"/>
      <c r="EX353" s="241"/>
      <c r="EY353" s="241"/>
      <c r="EZ353" s="241"/>
      <c r="FA353" s="241"/>
      <c r="FB353" s="241"/>
      <c r="FC353" s="241"/>
      <c r="FD353" s="241"/>
      <c r="FE353" s="241"/>
      <c r="FF353" s="241"/>
      <c r="FG353" s="241"/>
      <c r="FH353" s="241"/>
      <c r="FI353" s="241"/>
      <c r="FJ353" s="241"/>
      <c r="FK353" s="241"/>
      <c r="FL353" s="241"/>
      <c r="FM353" s="241"/>
      <c r="FN353" s="241"/>
      <c r="FO353" s="241"/>
      <c r="FP353" s="241"/>
      <c r="FQ353" s="241"/>
      <c r="FR353" s="241"/>
      <c r="FS353" s="241"/>
      <c r="FT353" s="241"/>
      <c r="FU353" s="241"/>
      <c r="FV353" s="241"/>
      <c r="FW353" s="241"/>
      <c r="FX353" s="241"/>
      <c r="FY353" s="241"/>
      <c r="FZ353" s="241"/>
      <c r="GA353" s="241"/>
      <c r="GB353" s="241"/>
      <c r="GC353" s="241"/>
      <c r="GD353" s="241"/>
      <c r="GE353" s="241"/>
      <c r="GF353" s="241"/>
      <c r="GG353" s="241"/>
      <c r="GH353" s="241"/>
      <c r="GI353" s="241"/>
      <c r="GJ353" s="241"/>
      <c r="GK353" s="241"/>
      <c r="GL353" s="241"/>
      <c r="GM353" s="241"/>
      <c r="GN353" s="241"/>
      <c r="GO353" s="241"/>
      <c r="GP353" s="241"/>
      <c r="GQ353" s="241"/>
      <c r="GR353" s="241"/>
      <c r="GS353" s="241"/>
      <c r="GT353" s="241"/>
      <c r="GU353" s="241"/>
      <c r="GV353" s="241"/>
      <c r="GW353" s="241"/>
      <c r="GX353" s="241"/>
      <c r="GY353" s="241"/>
      <c r="GZ353" s="241"/>
      <c r="HA353" s="241"/>
      <c r="HB353" s="241"/>
      <c r="HC353" s="241"/>
      <c r="HD353" s="241"/>
      <c r="HE353" s="241"/>
      <c r="HF353" s="241"/>
      <c r="HG353" s="241"/>
      <c r="HH353" s="241"/>
      <c r="HI353" s="241"/>
      <c r="HJ353" s="241"/>
      <c r="HK353" s="241"/>
      <c r="HL353" s="241"/>
      <c r="HM353" s="241"/>
    </row>
    <row r="354" spans="1:221" ht="12.75">
      <c r="A354" s="241"/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  <c r="AA354" s="241"/>
      <c r="AB354" s="241"/>
      <c r="AC354" s="241"/>
      <c r="AD354" s="241"/>
      <c r="AE354" s="241"/>
      <c r="AF354" s="241"/>
      <c r="AG354" s="241"/>
      <c r="AH354" s="241"/>
      <c r="AI354" s="241"/>
      <c r="AJ354" s="241"/>
      <c r="AK354" s="241"/>
      <c r="AL354" s="241"/>
      <c r="AM354" s="241"/>
      <c r="AN354" s="241"/>
      <c r="AO354" s="241"/>
      <c r="AP354" s="241"/>
      <c r="AQ354" s="241"/>
      <c r="AR354" s="241"/>
      <c r="AS354" s="241"/>
      <c r="AT354" s="241"/>
      <c r="AU354" s="241"/>
      <c r="AV354" s="241"/>
      <c r="AW354" s="241"/>
      <c r="AX354" s="241"/>
      <c r="AY354" s="241"/>
      <c r="AZ354" s="241"/>
      <c r="BA354" s="241"/>
      <c r="BB354" s="241"/>
      <c r="BC354" s="241"/>
      <c r="BD354" s="241"/>
      <c r="BE354" s="241"/>
      <c r="BF354" s="241"/>
      <c r="BG354" s="241"/>
      <c r="BH354" s="241"/>
      <c r="BI354" s="241"/>
      <c r="BJ354" s="241"/>
      <c r="BK354" s="241"/>
      <c r="BL354" s="241"/>
      <c r="BM354" s="241"/>
      <c r="BN354" s="241"/>
      <c r="BO354" s="241"/>
      <c r="BP354" s="241"/>
      <c r="BQ354" s="241"/>
      <c r="BR354" s="241"/>
      <c r="BS354" s="241"/>
      <c r="BT354" s="241"/>
      <c r="BU354" s="241"/>
      <c r="BV354" s="241"/>
      <c r="BW354" s="241"/>
      <c r="BX354" s="241"/>
      <c r="BY354" s="241"/>
      <c r="BZ354" s="241"/>
      <c r="CA354" s="241"/>
      <c r="CB354" s="241"/>
      <c r="CC354" s="241"/>
      <c r="CD354" s="241"/>
      <c r="CE354" s="241"/>
      <c r="CF354" s="241"/>
      <c r="CG354" s="241"/>
      <c r="CH354" s="241"/>
      <c r="CI354" s="241"/>
      <c r="CJ354" s="241"/>
      <c r="CK354" s="241"/>
      <c r="CL354" s="241"/>
      <c r="CM354" s="241"/>
      <c r="CN354" s="241"/>
      <c r="CO354" s="241"/>
      <c r="CP354" s="241"/>
      <c r="CQ354" s="241"/>
      <c r="CR354" s="241"/>
      <c r="CS354" s="241"/>
      <c r="CT354" s="241"/>
      <c r="CU354" s="241"/>
      <c r="CV354" s="241"/>
      <c r="CW354" s="241"/>
      <c r="CX354" s="241"/>
      <c r="CY354" s="241"/>
      <c r="CZ354" s="241"/>
      <c r="DA354" s="241"/>
      <c r="DB354" s="241"/>
      <c r="DC354" s="241"/>
      <c r="DD354" s="241"/>
      <c r="DE354" s="241"/>
      <c r="DF354" s="241"/>
      <c r="DG354" s="241"/>
      <c r="DH354" s="241"/>
      <c r="DI354" s="241"/>
      <c r="DJ354" s="241"/>
      <c r="DK354" s="241"/>
      <c r="DL354" s="241"/>
      <c r="DM354" s="241"/>
      <c r="DN354" s="241"/>
      <c r="DO354" s="241"/>
      <c r="DP354" s="241"/>
      <c r="DQ354" s="241"/>
      <c r="DR354" s="241"/>
      <c r="DS354" s="241"/>
      <c r="DT354" s="241"/>
      <c r="DU354" s="241"/>
      <c r="DV354" s="241"/>
      <c r="DW354" s="241"/>
      <c r="DX354" s="241"/>
      <c r="DY354" s="241"/>
      <c r="DZ354" s="241"/>
      <c r="EA354" s="241"/>
      <c r="EB354" s="241"/>
      <c r="EC354" s="241"/>
      <c r="ED354" s="241"/>
      <c r="EE354" s="241"/>
      <c r="EF354" s="241"/>
      <c r="EG354" s="241"/>
      <c r="EH354" s="241"/>
      <c r="EI354" s="241"/>
      <c r="EJ354" s="241"/>
      <c r="EK354" s="241"/>
      <c r="EL354" s="241"/>
      <c r="EM354" s="241"/>
      <c r="EN354" s="241"/>
      <c r="EO354" s="241"/>
      <c r="EP354" s="241"/>
      <c r="EQ354" s="241"/>
      <c r="ER354" s="241"/>
      <c r="ES354" s="241"/>
      <c r="ET354" s="241"/>
      <c r="EU354" s="241"/>
      <c r="EV354" s="241"/>
      <c r="EW354" s="241"/>
      <c r="EX354" s="241"/>
      <c r="EY354" s="241"/>
      <c r="EZ354" s="241"/>
      <c r="FA354" s="241"/>
      <c r="FB354" s="241"/>
      <c r="FC354" s="241"/>
      <c r="FD354" s="241"/>
      <c r="FE354" s="241"/>
      <c r="FF354" s="241"/>
      <c r="FG354" s="241"/>
      <c r="FH354" s="241"/>
      <c r="FI354" s="241"/>
      <c r="FJ354" s="241"/>
      <c r="FK354" s="241"/>
      <c r="FL354" s="241"/>
      <c r="FM354" s="241"/>
      <c r="FN354" s="241"/>
      <c r="FO354" s="241"/>
      <c r="FP354" s="241"/>
      <c r="FQ354" s="241"/>
      <c r="FR354" s="241"/>
      <c r="FS354" s="241"/>
      <c r="FT354" s="241"/>
      <c r="FU354" s="241"/>
      <c r="FV354" s="241"/>
      <c r="FW354" s="241"/>
      <c r="FX354" s="241"/>
      <c r="FY354" s="241"/>
      <c r="FZ354" s="241"/>
      <c r="GA354" s="241"/>
      <c r="GB354" s="241"/>
      <c r="GC354" s="241"/>
      <c r="GD354" s="241"/>
      <c r="GE354" s="241"/>
      <c r="GF354" s="241"/>
      <c r="GG354" s="241"/>
      <c r="GH354" s="241"/>
      <c r="GI354" s="241"/>
      <c r="GJ354" s="241"/>
      <c r="GK354" s="241"/>
      <c r="GL354" s="241"/>
      <c r="GM354" s="241"/>
      <c r="GN354" s="241"/>
      <c r="GO354" s="241"/>
      <c r="GP354" s="241"/>
      <c r="GQ354" s="241"/>
      <c r="GR354" s="241"/>
      <c r="GS354" s="241"/>
      <c r="GT354" s="241"/>
      <c r="GU354" s="241"/>
      <c r="GV354" s="241"/>
      <c r="GW354" s="241"/>
      <c r="GX354" s="241"/>
      <c r="GY354" s="241"/>
      <c r="GZ354" s="241"/>
      <c r="HA354" s="241"/>
      <c r="HB354" s="241"/>
      <c r="HC354" s="241"/>
      <c r="HD354" s="241"/>
      <c r="HE354" s="241"/>
      <c r="HF354" s="241"/>
      <c r="HG354" s="241"/>
      <c r="HH354" s="241"/>
      <c r="HI354" s="241"/>
      <c r="HJ354" s="241"/>
      <c r="HK354" s="241"/>
      <c r="HL354" s="241"/>
      <c r="HM354" s="241"/>
    </row>
    <row r="355" spans="1:221" ht="12.75">
      <c r="A355" s="241"/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  <c r="AA355" s="241"/>
      <c r="AB355" s="241"/>
      <c r="AC355" s="241"/>
      <c r="AD355" s="241"/>
      <c r="AE355" s="241"/>
      <c r="AF355" s="241"/>
      <c r="AG355" s="241"/>
      <c r="AH355" s="241"/>
      <c r="AI355" s="241"/>
      <c r="AJ355" s="241"/>
      <c r="AK355" s="241"/>
      <c r="AL355" s="241"/>
      <c r="AM355" s="241"/>
      <c r="AN355" s="241"/>
      <c r="AO355" s="241"/>
      <c r="AP355" s="241"/>
      <c r="AQ355" s="241"/>
      <c r="AR355" s="241"/>
      <c r="AS355" s="241"/>
      <c r="AT355" s="241"/>
      <c r="AU355" s="241"/>
      <c r="AV355" s="241"/>
      <c r="AW355" s="241"/>
      <c r="AX355" s="241"/>
      <c r="AY355" s="241"/>
      <c r="AZ355" s="241"/>
      <c r="BA355" s="241"/>
      <c r="BB355" s="241"/>
      <c r="BC355" s="241"/>
      <c r="BD355" s="241"/>
      <c r="BE355" s="241"/>
      <c r="BF355" s="241"/>
      <c r="BG355" s="241"/>
      <c r="BH355" s="241"/>
      <c r="BI355" s="241"/>
      <c r="BJ355" s="241"/>
      <c r="BK355" s="241"/>
      <c r="BL355" s="241"/>
      <c r="BM355" s="241"/>
      <c r="BN355" s="241"/>
      <c r="BO355" s="241"/>
      <c r="BP355" s="241"/>
      <c r="BQ355" s="241"/>
      <c r="BR355" s="241"/>
      <c r="BS355" s="241"/>
      <c r="BT355" s="241"/>
      <c r="BU355" s="241"/>
      <c r="BV355" s="241"/>
      <c r="BW355" s="241"/>
      <c r="BX355" s="241"/>
      <c r="BY355" s="241"/>
      <c r="BZ355" s="241"/>
      <c r="CA355" s="241"/>
      <c r="CB355" s="241"/>
      <c r="CC355" s="241"/>
      <c r="CD355" s="241"/>
      <c r="CE355" s="241"/>
      <c r="CF355" s="241"/>
      <c r="CG355" s="241"/>
      <c r="CH355" s="241"/>
      <c r="CI355" s="241"/>
      <c r="CJ355" s="241"/>
      <c r="CK355" s="241"/>
      <c r="CL355" s="241"/>
      <c r="CM355" s="241"/>
      <c r="CN355" s="241"/>
      <c r="CO355" s="241"/>
      <c r="CP355" s="241"/>
      <c r="CQ355" s="241"/>
      <c r="CR355" s="241"/>
      <c r="CS355" s="241"/>
      <c r="CT355" s="241"/>
      <c r="CU355" s="241"/>
      <c r="CV355" s="241"/>
      <c r="CW355" s="241"/>
      <c r="CX355" s="241"/>
      <c r="CY355" s="241"/>
      <c r="CZ355" s="241"/>
      <c r="DA355" s="241"/>
      <c r="DB355" s="241"/>
      <c r="DC355" s="241"/>
      <c r="DD355" s="241"/>
      <c r="DE355" s="241"/>
      <c r="DF355" s="241"/>
      <c r="DG355" s="241"/>
      <c r="DH355" s="241"/>
      <c r="DI355" s="241"/>
      <c r="DJ355" s="241"/>
      <c r="DK355" s="241"/>
      <c r="DL355" s="241"/>
      <c r="DM355" s="241"/>
      <c r="DN355" s="241"/>
      <c r="DO355" s="241"/>
      <c r="DP355" s="241"/>
      <c r="DQ355" s="241"/>
      <c r="DR355" s="241"/>
      <c r="DS355" s="241"/>
      <c r="DT355" s="241"/>
      <c r="DU355" s="241"/>
      <c r="DV355" s="241"/>
      <c r="DW355" s="241"/>
      <c r="DX355" s="241"/>
      <c r="DY355" s="241"/>
      <c r="DZ355" s="241"/>
      <c r="EA355" s="241"/>
      <c r="EB355" s="241"/>
      <c r="EC355" s="241"/>
      <c r="ED355" s="241"/>
      <c r="EE355" s="241"/>
      <c r="EF355" s="241"/>
      <c r="EG355" s="241"/>
      <c r="EH355" s="241"/>
      <c r="EI355" s="241"/>
      <c r="EJ355" s="241"/>
      <c r="EK355" s="241"/>
      <c r="EL355" s="241"/>
      <c r="EM355" s="241"/>
      <c r="EN355" s="241"/>
      <c r="EO355" s="241"/>
      <c r="EP355" s="241"/>
      <c r="EQ355" s="241"/>
      <c r="ER355" s="241"/>
      <c r="ES355" s="241"/>
      <c r="ET355" s="241"/>
      <c r="EU355" s="241"/>
      <c r="EV355" s="241"/>
      <c r="EW355" s="241"/>
      <c r="EX355" s="241"/>
      <c r="EY355" s="241"/>
      <c r="EZ355" s="241"/>
      <c r="FA355" s="241"/>
      <c r="FB355" s="241"/>
      <c r="FC355" s="241"/>
      <c r="FD355" s="241"/>
      <c r="FE355" s="241"/>
      <c r="FF355" s="241"/>
      <c r="FG355" s="241"/>
      <c r="FH355" s="241"/>
      <c r="FI355" s="241"/>
      <c r="FJ355" s="241"/>
      <c r="FK355" s="241"/>
      <c r="FL355" s="241"/>
      <c r="FM355" s="241"/>
      <c r="FN355" s="241"/>
      <c r="FO355" s="241"/>
      <c r="FP355" s="241"/>
      <c r="FQ355" s="241"/>
      <c r="FR355" s="241"/>
      <c r="FS355" s="241"/>
      <c r="FT355" s="241"/>
      <c r="FU355" s="241"/>
      <c r="FV355" s="241"/>
      <c r="FW355" s="241"/>
      <c r="FX355" s="241"/>
      <c r="FY355" s="241"/>
      <c r="FZ355" s="241"/>
      <c r="GA355" s="241"/>
      <c r="GB355" s="241"/>
      <c r="GC355" s="241"/>
      <c r="GD355" s="241"/>
      <c r="GE355" s="241"/>
      <c r="GF355" s="241"/>
      <c r="GG355" s="241"/>
      <c r="GH355" s="241"/>
      <c r="GI355" s="241"/>
      <c r="GJ355" s="241"/>
      <c r="GK355" s="241"/>
      <c r="GL355" s="241"/>
      <c r="GM355" s="241"/>
      <c r="GN355" s="241"/>
      <c r="GO355" s="241"/>
      <c r="GP355" s="241"/>
      <c r="GQ355" s="241"/>
      <c r="GR355" s="241"/>
      <c r="GS355" s="241"/>
      <c r="GT355" s="241"/>
      <c r="GU355" s="241"/>
      <c r="GV355" s="241"/>
      <c r="GW355" s="241"/>
      <c r="GX355" s="241"/>
      <c r="GY355" s="241"/>
      <c r="GZ355" s="241"/>
      <c r="HA355" s="241"/>
      <c r="HB355" s="241"/>
      <c r="HC355" s="241"/>
      <c r="HD355" s="241"/>
      <c r="HE355" s="241"/>
      <c r="HF355" s="241"/>
      <c r="HG355" s="241"/>
      <c r="HH355" s="241"/>
      <c r="HI355" s="241"/>
      <c r="HJ355" s="241"/>
      <c r="HK355" s="241"/>
      <c r="HL355" s="241"/>
      <c r="HM355" s="241"/>
    </row>
    <row r="356" spans="1:221" ht="12.75">
      <c r="A356" s="241"/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241"/>
      <c r="Z356" s="241"/>
      <c r="AA356" s="241"/>
      <c r="AB356" s="241"/>
      <c r="AC356" s="241"/>
      <c r="AD356" s="241"/>
      <c r="AE356" s="241"/>
      <c r="AF356" s="241"/>
      <c r="AG356" s="241"/>
      <c r="AH356" s="241"/>
      <c r="AI356" s="241"/>
      <c r="AJ356" s="241"/>
      <c r="AK356" s="241"/>
      <c r="AL356" s="241"/>
      <c r="AM356" s="241"/>
      <c r="AN356" s="241"/>
      <c r="AO356" s="241"/>
      <c r="AP356" s="241"/>
      <c r="AQ356" s="241"/>
      <c r="AR356" s="241"/>
      <c r="AS356" s="241"/>
      <c r="AT356" s="241"/>
      <c r="AU356" s="241"/>
      <c r="AV356" s="241"/>
      <c r="AW356" s="241"/>
      <c r="AX356" s="241"/>
      <c r="AY356" s="241"/>
      <c r="AZ356" s="241"/>
      <c r="BA356" s="241"/>
      <c r="BB356" s="241"/>
      <c r="BC356" s="241"/>
      <c r="BD356" s="241"/>
      <c r="BE356" s="241"/>
      <c r="BF356" s="241"/>
      <c r="BG356" s="241"/>
      <c r="BH356" s="241"/>
      <c r="BI356" s="241"/>
      <c r="BJ356" s="241"/>
      <c r="BK356" s="241"/>
      <c r="BL356" s="241"/>
      <c r="BM356" s="241"/>
      <c r="BN356" s="241"/>
      <c r="BO356" s="241"/>
      <c r="BP356" s="241"/>
      <c r="BQ356" s="241"/>
      <c r="BR356" s="241"/>
      <c r="BS356" s="241"/>
      <c r="BT356" s="241"/>
      <c r="BU356" s="241"/>
      <c r="BV356" s="241"/>
      <c r="BW356" s="241"/>
      <c r="BX356" s="241"/>
      <c r="BY356" s="241"/>
      <c r="BZ356" s="241"/>
      <c r="CA356" s="241"/>
      <c r="CB356" s="241"/>
      <c r="CC356" s="241"/>
      <c r="CD356" s="241"/>
      <c r="CE356" s="241"/>
      <c r="CF356" s="241"/>
      <c r="CG356" s="241"/>
      <c r="CH356" s="241"/>
      <c r="CI356" s="241"/>
      <c r="CJ356" s="241"/>
      <c r="CK356" s="241"/>
      <c r="CL356" s="241"/>
      <c r="CM356" s="241"/>
      <c r="CN356" s="241"/>
      <c r="CO356" s="241"/>
      <c r="CP356" s="241"/>
      <c r="CQ356" s="241"/>
      <c r="CR356" s="241"/>
      <c r="CS356" s="241"/>
      <c r="CT356" s="241"/>
      <c r="CU356" s="241"/>
      <c r="CV356" s="241"/>
      <c r="CW356" s="241"/>
      <c r="CX356" s="241"/>
      <c r="CY356" s="241"/>
      <c r="CZ356" s="241"/>
      <c r="DA356" s="241"/>
      <c r="DB356" s="241"/>
      <c r="DC356" s="241"/>
      <c r="DD356" s="241"/>
      <c r="DE356" s="241"/>
      <c r="DF356" s="241"/>
      <c r="DG356" s="241"/>
      <c r="DH356" s="241"/>
      <c r="DI356" s="241"/>
      <c r="DJ356" s="241"/>
      <c r="DK356" s="241"/>
      <c r="DL356" s="241"/>
      <c r="DM356" s="241"/>
      <c r="DN356" s="241"/>
      <c r="DO356" s="241"/>
      <c r="DP356" s="241"/>
      <c r="DQ356" s="241"/>
      <c r="DR356" s="241"/>
      <c r="DS356" s="241"/>
      <c r="DT356" s="241"/>
      <c r="DU356" s="241"/>
      <c r="DV356" s="241"/>
      <c r="DW356" s="241"/>
      <c r="DX356" s="241"/>
      <c r="DY356" s="241"/>
      <c r="DZ356" s="241"/>
      <c r="EA356" s="241"/>
      <c r="EB356" s="241"/>
      <c r="EC356" s="241"/>
      <c r="ED356" s="241"/>
      <c r="EE356" s="241"/>
      <c r="EF356" s="241"/>
      <c r="EG356" s="241"/>
      <c r="EH356" s="241"/>
      <c r="EI356" s="241"/>
      <c r="EJ356" s="241"/>
      <c r="EK356" s="241"/>
      <c r="EL356" s="241"/>
      <c r="EM356" s="241"/>
      <c r="EN356" s="241"/>
      <c r="EO356" s="241"/>
      <c r="EP356" s="241"/>
      <c r="EQ356" s="241"/>
      <c r="ER356" s="241"/>
      <c r="ES356" s="241"/>
      <c r="ET356" s="241"/>
      <c r="EU356" s="241"/>
      <c r="EV356" s="241"/>
      <c r="EW356" s="241"/>
      <c r="EX356" s="241"/>
      <c r="EY356" s="241"/>
      <c r="EZ356" s="241"/>
      <c r="FA356" s="241"/>
      <c r="FB356" s="241"/>
      <c r="FC356" s="241"/>
      <c r="FD356" s="241"/>
      <c r="FE356" s="241"/>
      <c r="FF356" s="241"/>
      <c r="FG356" s="241"/>
      <c r="FH356" s="241"/>
      <c r="FI356" s="241"/>
      <c r="FJ356" s="241"/>
      <c r="FK356" s="241"/>
      <c r="FL356" s="241"/>
      <c r="FM356" s="241"/>
      <c r="FN356" s="241"/>
      <c r="FO356" s="241"/>
      <c r="FP356" s="241"/>
      <c r="FQ356" s="241"/>
      <c r="FR356" s="241"/>
      <c r="FS356" s="241"/>
      <c r="FT356" s="241"/>
      <c r="FU356" s="241"/>
      <c r="FV356" s="241"/>
      <c r="FW356" s="241"/>
      <c r="FX356" s="241"/>
      <c r="FY356" s="241"/>
      <c r="FZ356" s="241"/>
      <c r="GA356" s="241"/>
      <c r="GB356" s="241"/>
      <c r="GC356" s="241"/>
      <c r="GD356" s="241"/>
      <c r="GE356" s="241"/>
      <c r="GF356" s="241"/>
      <c r="GG356" s="241"/>
      <c r="GH356" s="241"/>
      <c r="GI356" s="241"/>
      <c r="GJ356" s="241"/>
      <c r="GK356" s="241"/>
      <c r="GL356" s="241"/>
      <c r="GM356" s="241"/>
      <c r="GN356" s="241"/>
      <c r="GO356" s="241"/>
      <c r="GP356" s="241"/>
      <c r="GQ356" s="241"/>
      <c r="GR356" s="241"/>
      <c r="GS356" s="241"/>
      <c r="GT356" s="241"/>
      <c r="GU356" s="241"/>
      <c r="GV356" s="241"/>
      <c r="GW356" s="241"/>
      <c r="GX356" s="241"/>
      <c r="GY356" s="241"/>
      <c r="GZ356" s="241"/>
      <c r="HA356" s="241"/>
      <c r="HB356" s="241"/>
      <c r="HC356" s="241"/>
      <c r="HD356" s="241"/>
      <c r="HE356" s="241"/>
      <c r="HF356" s="241"/>
      <c r="HG356" s="241"/>
      <c r="HH356" s="241"/>
      <c r="HI356" s="241"/>
      <c r="HJ356" s="241"/>
      <c r="HK356" s="241"/>
      <c r="HL356" s="241"/>
      <c r="HM356" s="241"/>
    </row>
    <row r="357" spans="1:221" ht="12.75">
      <c r="A357" s="241"/>
      <c r="B357" s="241"/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1"/>
      <c r="Z357" s="241"/>
      <c r="AA357" s="241"/>
      <c r="AB357" s="241"/>
      <c r="AC357" s="241"/>
      <c r="AD357" s="241"/>
      <c r="AE357" s="241"/>
      <c r="AF357" s="241"/>
      <c r="AG357" s="241"/>
      <c r="AH357" s="241"/>
      <c r="AI357" s="241"/>
      <c r="AJ357" s="241"/>
      <c r="AK357" s="241"/>
      <c r="AL357" s="241"/>
      <c r="AM357" s="241"/>
      <c r="AN357" s="241"/>
      <c r="AO357" s="241"/>
      <c r="AP357" s="241"/>
      <c r="AQ357" s="241"/>
      <c r="AR357" s="241"/>
      <c r="AS357" s="241"/>
      <c r="AT357" s="241"/>
      <c r="AU357" s="241"/>
      <c r="AV357" s="241"/>
      <c r="AW357" s="241"/>
      <c r="AX357" s="241"/>
      <c r="AY357" s="241"/>
      <c r="AZ357" s="241"/>
      <c r="BA357" s="241"/>
      <c r="BB357" s="241"/>
      <c r="BC357" s="241"/>
      <c r="BD357" s="241"/>
      <c r="BE357" s="241"/>
      <c r="BF357" s="241"/>
      <c r="BG357" s="241"/>
      <c r="BH357" s="241"/>
      <c r="BI357" s="241"/>
      <c r="BJ357" s="241"/>
      <c r="BK357" s="241"/>
      <c r="BL357" s="241"/>
      <c r="BM357" s="241"/>
      <c r="BN357" s="241"/>
      <c r="BO357" s="241"/>
      <c r="BP357" s="241"/>
      <c r="BQ357" s="241"/>
      <c r="BR357" s="241"/>
      <c r="BS357" s="241"/>
      <c r="BT357" s="241"/>
      <c r="BU357" s="241"/>
      <c r="BV357" s="241"/>
      <c r="BW357" s="241"/>
      <c r="BX357" s="241"/>
      <c r="BY357" s="241"/>
      <c r="BZ357" s="241"/>
      <c r="CA357" s="241"/>
      <c r="CB357" s="241"/>
      <c r="CC357" s="241"/>
      <c r="CD357" s="241"/>
      <c r="CE357" s="241"/>
      <c r="CF357" s="241"/>
      <c r="CG357" s="241"/>
      <c r="CH357" s="241"/>
      <c r="CI357" s="241"/>
      <c r="CJ357" s="241"/>
      <c r="CK357" s="241"/>
      <c r="CL357" s="241"/>
      <c r="CM357" s="241"/>
      <c r="CN357" s="241"/>
      <c r="CO357" s="241"/>
      <c r="CP357" s="241"/>
      <c r="CQ357" s="241"/>
      <c r="CR357" s="241"/>
      <c r="CS357" s="241"/>
      <c r="CT357" s="241"/>
      <c r="CU357" s="241"/>
      <c r="CV357" s="241"/>
      <c r="CW357" s="241"/>
      <c r="CX357" s="241"/>
      <c r="CY357" s="241"/>
      <c r="CZ357" s="241"/>
      <c r="DA357" s="241"/>
      <c r="DB357" s="241"/>
      <c r="DC357" s="241"/>
      <c r="DD357" s="241"/>
      <c r="DE357" s="241"/>
      <c r="DF357" s="241"/>
      <c r="DG357" s="241"/>
      <c r="DH357" s="241"/>
      <c r="DI357" s="241"/>
      <c r="DJ357" s="241"/>
      <c r="DK357" s="241"/>
      <c r="DL357" s="241"/>
      <c r="DM357" s="241"/>
      <c r="DN357" s="241"/>
      <c r="DO357" s="241"/>
      <c r="DP357" s="241"/>
      <c r="DQ357" s="241"/>
      <c r="DR357" s="241"/>
      <c r="DS357" s="241"/>
      <c r="DT357" s="241"/>
      <c r="DU357" s="241"/>
      <c r="DV357" s="241"/>
      <c r="DW357" s="241"/>
      <c r="DX357" s="241"/>
      <c r="DY357" s="241"/>
      <c r="DZ357" s="241"/>
      <c r="EA357" s="241"/>
      <c r="EB357" s="241"/>
      <c r="EC357" s="241"/>
      <c r="ED357" s="241"/>
      <c r="EE357" s="241"/>
      <c r="EF357" s="241"/>
      <c r="EG357" s="241"/>
      <c r="EH357" s="241"/>
      <c r="EI357" s="241"/>
      <c r="EJ357" s="241"/>
      <c r="EK357" s="241"/>
      <c r="EL357" s="241"/>
      <c r="EM357" s="241"/>
      <c r="EN357" s="241"/>
      <c r="EO357" s="241"/>
      <c r="EP357" s="241"/>
      <c r="EQ357" s="241"/>
      <c r="ER357" s="241"/>
      <c r="ES357" s="241"/>
      <c r="ET357" s="241"/>
      <c r="EU357" s="241"/>
      <c r="EV357" s="241"/>
      <c r="EW357" s="241"/>
      <c r="EX357" s="241"/>
      <c r="EY357" s="241"/>
      <c r="EZ357" s="241"/>
      <c r="FA357" s="241"/>
      <c r="FB357" s="241"/>
      <c r="FC357" s="241"/>
      <c r="FD357" s="241"/>
      <c r="FE357" s="241"/>
      <c r="FF357" s="241"/>
      <c r="FG357" s="241"/>
      <c r="FH357" s="241"/>
      <c r="FI357" s="241"/>
      <c r="FJ357" s="241"/>
      <c r="FK357" s="241"/>
      <c r="FL357" s="241"/>
      <c r="FM357" s="241"/>
      <c r="FN357" s="241"/>
      <c r="FO357" s="241"/>
      <c r="FP357" s="241"/>
      <c r="FQ357" s="241"/>
      <c r="FR357" s="241"/>
      <c r="FS357" s="241"/>
      <c r="FT357" s="241"/>
      <c r="FU357" s="241"/>
      <c r="FV357" s="241"/>
      <c r="FW357" s="241"/>
      <c r="FX357" s="241"/>
      <c r="FY357" s="241"/>
      <c r="FZ357" s="241"/>
      <c r="GA357" s="241"/>
      <c r="GB357" s="241"/>
      <c r="GC357" s="241"/>
      <c r="GD357" s="241"/>
      <c r="GE357" s="241"/>
      <c r="GF357" s="241"/>
      <c r="GG357" s="241"/>
      <c r="GH357" s="241"/>
      <c r="GI357" s="241"/>
      <c r="GJ357" s="241"/>
      <c r="GK357" s="241"/>
      <c r="GL357" s="241"/>
      <c r="GM357" s="241"/>
      <c r="GN357" s="241"/>
      <c r="GO357" s="241"/>
      <c r="GP357" s="241"/>
      <c r="GQ357" s="241"/>
      <c r="GR357" s="241"/>
      <c r="GS357" s="241"/>
      <c r="GT357" s="241"/>
      <c r="GU357" s="241"/>
      <c r="GV357" s="241"/>
      <c r="GW357" s="241"/>
      <c r="GX357" s="241"/>
      <c r="GY357" s="241"/>
      <c r="GZ357" s="241"/>
      <c r="HA357" s="241"/>
      <c r="HB357" s="241"/>
      <c r="HC357" s="241"/>
      <c r="HD357" s="241"/>
      <c r="HE357" s="241"/>
      <c r="HF357" s="241"/>
      <c r="HG357" s="241"/>
      <c r="HH357" s="241"/>
      <c r="HI357" s="241"/>
      <c r="HJ357" s="241"/>
      <c r="HK357" s="241"/>
      <c r="HL357" s="241"/>
      <c r="HM357" s="241"/>
    </row>
    <row r="358" spans="1:221" ht="12.75">
      <c r="A358" s="241"/>
      <c r="B358" s="241"/>
      <c r="C358" s="241"/>
      <c r="D358" s="241"/>
      <c r="E358" s="241"/>
      <c r="F358" s="241"/>
      <c r="G358" s="241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41"/>
      <c r="AA358" s="241"/>
      <c r="AB358" s="241"/>
      <c r="AC358" s="241"/>
      <c r="AD358" s="241"/>
      <c r="AE358" s="241"/>
      <c r="AF358" s="241"/>
      <c r="AG358" s="241"/>
      <c r="AH358" s="241"/>
      <c r="AI358" s="241"/>
      <c r="AJ358" s="241"/>
      <c r="AK358" s="241"/>
      <c r="AL358" s="241"/>
      <c r="AM358" s="241"/>
      <c r="AN358" s="241"/>
      <c r="AO358" s="241"/>
      <c r="AP358" s="241"/>
      <c r="AQ358" s="241"/>
      <c r="AR358" s="241"/>
      <c r="AS358" s="241"/>
      <c r="AT358" s="241"/>
      <c r="AU358" s="241"/>
      <c r="AV358" s="241"/>
      <c r="AW358" s="241"/>
      <c r="AX358" s="241"/>
      <c r="AY358" s="241"/>
      <c r="AZ358" s="241"/>
      <c r="BA358" s="241"/>
      <c r="BB358" s="241"/>
      <c r="BC358" s="241"/>
      <c r="BD358" s="241"/>
      <c r="BE358" s="241"/>
      <c r="BF358" s="241"/>
      <c r="BG358" s="241"/>
      <c r="BH358" s="241"/>
      <c r="BI358" s="241"/>
      <c r="BJ358" s="241"/>
      <c r="BK358" s="241"/>
      <c r="BL358" s="241"/>
      <c r="BM358" s="241"/>
      <c r="BN358" s="241"/>
      <c r="BO358" s="241"/>
      <c r="BP358" s="241"/>
      <c r="BQ358" s="241"/>
      <c r="BR358" s="241"/>
      <c r="BS358" s="241"/>
      <c r="BT358" s="241"/>
      <c r="BU358" s="241"/>
      <c r="BV358" s="241"/>
      <c r="BW358" s="241"/>
      <c r="BX358" s="241"/>
      <c r="BY358" s="241"/>
      <c r="BZ358" s="241"/>
      <c r="CA358" s="241"/>
      <c r="CB358" s="241"/>
      <c r="CC358" s="241"/>
      <c r="CD358" s="241"/>
      <c r="CE358" s="241"/>
      <c r="CF358" s="241"/>
      <c r="CG358" s="241"/>
      <c r="CH358" s="241"/>
      <c r="CI358" s="241"/>
      <c r="CJ358" s="241"/>
      <c r="CK358" s="241"/>
      <c r="CL358" s="241"/>
      <c r="CM358" s="241"/>
      <c r="CN358" s="241"/>
      <c r="CO358" s="241"/>
      <c r="CP358" s="241"/>
      <c r="CQ358" s="241"/>
      <c r="CR358" s="241"/>
      <c r="CS358" s="241"/>
      <c r="CT358" s="241"/>
      <c r="CU358" s="241"/>
      <c r="CV358" s="241"/>
      <c r="CW358" s="241"/>
      <c r="CX358" s="241"/>
      <c r="CY358" s="241"/>
      <c r="CZ358" s="241"/>
      <c r="DA358" s="241"/>
      <c r="DB358" s="241"/>
      <c r="DC358" s="241"/>
      <c r="DD358" s="241"/>
      <c r="DE358" s="241"/>
      <c r="DF358" s="241"/>
      <c r="DG358" s="241"/>
      <c r="DH358" s="241"/>
      <c r="DI358" s="241"/>
      <c r="DJ358" s="241"/>
      <c r="DK358" s="241"/>
      <c r="DL358" s="241"/>
      <c r="DM358" s="241"/>
      <c r="DN358" s="241"/>
      <c r="DO358" s="241"/>
      <c r="DP358" s="241"/>
      <c r="DQ358" s="241"/>
      <c r="DR358" s="241"/>
      <c r="DS358" s="241"/>
      <c r="DT358" s="241"/>
      <c r="DU358" s="241"/>
      <c r="DV358" s="241"/>
      <c r="DW358" s="241"/>
      <c r="DX358" s="241"/>
      <c r="DY358" s="241"/>
      <c r="DZ358" s="241"/>
      <c r="EA358" s="241"/>
      <c r="EB358" s="241"/>
      <c r="EC358" s="241"/>
      <c r="ED358" s="241"/>
      <c r="EE358" s="241"/>
      <c r="EF358" s="241"/>
      <c r="EG358" s="241"/>
      <c r="EH358" s="241"/>
      <c r="EI358" s="241"/>
      <c r="EJ358" s="241"/>
      <c r="EK358" s="241"/>
      <c r="EL358" s="241"/>
      <c r="EM358" s="241"/>
      <c r="EN358" s="241"/>
      <c r="EO358" s="241"/>
      <c r="EP358" s="241"/>
      <c r="EQ358" s="241"/>
      <c r="ER358" s="241"/>
      <c r="ES358" s="241"/>
      <c r="ET358" s="241"/>
      <c r="EU358" s="241"/>
      <c r="EV358" s="241"/>
      <c r="EW358" s="241"/>
      <c r="EX358" s="241"/>
      <c r="EY358" s="241"/>
      <c r="EZ358" s="241"/>
      <c r="FA358" s="241"/>
      <c r="FB358" s="241"/>
      <c r="FC358" s="241"/>
      <c r="FD358" s="241"/>
      <c r="FE358" s="241"/>
      <c r="FF358" s="241"/>
      <c r="FG358" s="241"/>
      <c r="FH358" s="241"/>
      <c r="FI358" s="241"/>
      <c r="FJ358" s="241"/>
      <c r="FK358" s="241"/>
      <c r="FL358" s="241"/>
      <c r="FM358" s="241"/>
      <c r="FN358" s="241"/>
      <c r="FO358" s="241"/>
      <c r="FP358" s="241"/>
      <c r="FQ358" s="241"/>
      <c r="FR358" s="241"/>
      <c r="FS358" s="241"/>
      <c r="FT358" s="241"/>
      <c r="FU358" s="241"/>
      <c r="FV358" s="241"/>
      <c r="FW358" s="241"/>
      <c r="FX358" s="241"/>
      <c r="FY358" s="241"/>
      <c r="FZ358" s="241"/>
      <c r="GA358" s="241"/>
      <c r="GB358" s="241"/>
      <c r="GC358" s="241"/>
      <c r="GD358" s="241"/>
      <c r="GE358" s="241"/>
      <c r="GF358" s="241"/>
      <c r="GG358" s="241"/>
      <c r="GH358" s="241"/>
      <c r="GI358" s="241"/>
      <c r="GJ358" s="241"/>
      <c r="GK358" s="241"/>
      <c r="GL358" s="241"/>
      <c r="GM358" s="241"/>
      <c r="GN358" s="241"/>
      <c r="GO358" s="241"/>
      <c r="GP358" s="241"/>
      <c r="GQ358" s="241"/>
      <c r="GR358" s="241"/>
      <c r="GS358" s="241"/>
      <c r="GT358" s="241"/>
      <c r="GU358" s="241"/>
      <c r="GV358" s="241"/>
      <c r="GW358" s="241"/>
      <c r="GX358" s="241"/>
      <c r="GY358" s="241"/>
      <c r="GZ358" s="241"/>
      <c r="HA358" s="241"/>
      <c r="HB358" s="241"/>
      <c r="HC358" s="241"/>
      <c r="HD358" s="241"/>
      <c r="HE358" s="241"/>
      <c r="HF358" s="241"/>
      <c r="HG358" s="241"/>
      <c r="HH358" s="241"/>
      <c r="HI358" s="241"/>
      <c r="HJ358" s="241"/>
      <c r="HK358" s="241"/>
      <c r="HL358" s="241"/>
      <c r="HM358" s="241"/>
    </row>
    <row r="359" spans="1:221" ht="12.75">
      <c r="A359" s="241"/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241"/>
      <c r="Z359" s="241"/>
      <c r="AA359" s="241"/>
      <c r="AB359" s="241"/>
      <c r="AC359" s="241"/>
      <c r="AD359" s="241"/>
      <c r="AE359" s="241"/>
      <c r="AF359" s="241"/>
      <c r="AG359" s="241"/>
      <c r="AH359" s="241"/>
      <c r="AI359" s="241"/>
      <c r="AJ359" s="241"/>
      <c r="AK359" s="241"/>
      <c r="AL359" s="241"/>
      <c r="AM359" s="241"/>
      <c r="AN359" s="241"/>
      <c r="AO359" s="241"/>
      <c r="AP359" s="241"/>
      <c r="AQ359" s="241"/>
      <c r="AR359" s="241"/>
      <c r="AS359" s="241"/>
      <c r="AT359" s="241"/>
      <c r="AU359" s="241"/>
      <c r="AV359" s="241"/>
      <c r="AW359" s="241"/>
      <c r="AX359" s="241"/>
      <c r="AY359" s="241"/>
      <c r="AZ359" s="241"/>
      <c r="BA359" s="241"/>
      <c r="BB359" s="241"/>
      <c r="BC359" s="241"/>
      <c r="BD359" s="241"/>
      <c r="BE359" s="241"/>
      <c r="BF359" s="241"/>
      <c r="BG359" s="241"/>
      <c r="BH359" s="241"/>
      <c r="BI359" s="241"/>
      <c r="BJ359" s="241"/>
      <c r="BK359" s="241"/>
      <c r="BL359" s="241"/>
      <c r="BM359" s="241"/>
      <c r="BN359" s="241"/>
      <c r="BO359" s="241"/>
      <c r="BP359" s="241"/>
      <c r="BQ359" s="241"/>
      <c r="BR359" s="241"/>
      <c r="BS359" s="241"/>
      <c r="BT359" s="241"/>
      <c r="BU359" s="241"/>
      <c r="BV359" s="241"/>
      <c r="BW359" s="241"/>
      <c r="BX359" s="241"/>
      <c r="BY359" s="241"/>
      <c r="BZ359" s="241"/>
      <c r="CA359" s="241"/>
      <c r="CB359" s="241"/>
      <c r="CC359" s="241"/>
      <c r="CD359" s="241"/>
      <c r="CE359" s="241"/>
      <c r="CF359" s="241"/>
      <c r="CG359" s="241"/>
      <c r="CH359" s="241"/>
      <c r="CI359" s="241"/>
      <c r="CJ359" s="241"/>
      <c r="CK359" s="241"/>
      <c r="CL359" s="241"/>
      <c r="CM359" s="241"/>
      <c r="CN359" s="241"/>
      <c r="CO359" s="241"/>
      <c r="CP359" s="241"/>
      <c r="CQ359" s="241"/>
      <c r="CR359" s="241"/>
      <c r="CS359" s="241"/>
      <c r="CT359" s="241"/>
      <c r="CU359" s="241"/>
      <c r="CV359" s="241"/>
      <c r="CW359" s="241"/>
      <c r="CX359" s="241"/>
      <c r="CY359" s="241"/>
      <c r="CZ359" s="241"/>
      <c r="DA359" s="241"/>
      <c r="DB359" s="241"/>
      <c r="DC359" s="241"/>
      <c r="DD359" s="241"/>
      <c r="DE359" s="241"/>
      <c r="DF359" s="241"/>
      <c r="DG359" s="241"/>
      <c r="DH359" s="241"/>
      <c r="DI359" s="241"/>
      <c r="DJ359" s="241"/>
      <c r="DK359" s="241"/>
      <c r="DL359" s="241"/>
      <c r="DM359" s="241"/>
      <c r="DN359" s="241"/>
      <c r="DO359" s="241"/>
      <c r="DP359" s="241"/>
      <c r="DQ359" s="241"/>
      <c r="DR359" s="241"/>
      <c r="DS359" s="241"/>
      <c r="DT359" s="241"/>
      <c r="DU359" s="241"/>
      <c r="DV359" s="241"/>
      <c r="DW359" s="241"/>
      <c r="DX359" s="241"/>
      <c r="DY359" s="241"/>
      <c r="DZ359" s="241"/>
      <c r="EA359" s="241"/>
      <c r="EB359" s="241"/>
      <c r="EC359" s="241"/>
      <c r="ED359" s="241"/>
      <c r="EE359" s="241"/>
      <c r="EF359" s="241"/>
      <c r="EG359" s="241"/>
      <c r="EH359" s="241"/>
      <c r="EI359" s="241"/>
      <c r="EJ359" s="241"/>
      <c r="EK359" s="241"/>
      <c r="EL359" s="241"/>
      <c r="EM359" s="241"/>
      <c r="EN359" s="241"/>
      <c r="EO359" s="241"/>
      <c r="EP359" s="241"/>
      <c r="EQ359" s="241"/>
      <c r="ER359" s="241"/>
      <c r="ES359" s="241"/>
      <c r="ET359" s="241"/>
      <c r="EU359" s="241"/>
      <c r="EV359" s="241"/>
      <c r="EW359" s="241"/>
      <c r="EX359" s="241"/>
      <c r="EY359" s="241"/>
      <c r="EZ359" s="241"/>
      <c r="FA359" s="241"/>
      <c r="FB359" s="241"/>
      <c r="FC359" s="241"/>
      <c r="FD359" s="241"/>
      <c r="FE359" s="241"/>
      <c r="FF359" s="241"/>
      <c r="FG359" s="241"/>
      <c r="FH359" s="241"/>
      <c r="FI359" s="241"/>
      <c r="FJ359" s="241"/>
      <c r="FK359" s="241"/>
      <c r="FL359" s="241"/>
      <c r="FM359" s="241"/>
      <c r="FN359" s="241"/>
      <c r="FO359" s="241"/>
      <c r="FP359" s="241"/>
      <c r="FQ359" s="241"/>
      <c r="FR359" s="241"/>
      <c r="FS359" s="241"/>
      <c r="FT359" s="241"/>
      <c r="FU359" s="241"/>
      <c r="FV359" s="241"/>
      <c r="FW359" s="241"/>
      <c r="FX359" s="241"/>
      <c r="FY359" s="241"/>
      <c r="FZ359" s="241"/>
      <c r="GA359" s="241"/>
      <c r="GB359" s="241"/>
      <c r="GC359" s="241"/>
      <c r="GD359" s="241"/>
      <c r="GE359" s="241"/>
      <c r="GF359" s="241"/>
      <c r="GG359" s="241"/>
      <c r="GH359" s="241"/>
      <c r="GI359" s="241"/>
      <c r="GJ359" s="241"/>
      <c r="GK359" s="241"/>
      <c r="GL359" s="241"/>
      <c r="GM359" s="241"/>
      <c r="GN359" s="241"/>
      <c r="GO359" s="241"/>
      <c r="GP359" s="241"/>
      <c r="GQ359" s="241"/>
      <c r="GR359" s="241"/>
      <c r="GS359" s="241"/>
      <c r="GT359" s="241"/>
      <c r="GU359" s="241"/>
      <c r="GV359" s="241"/>
      <c r="GW359" s="241"/>
      <c r="GX359" s="241"/>
      <c r="GY359" s="241"/>
      <c r="GZ359" s="241"/>
      <c r="HA359" s="241"/>
      <c r="HB359" s="241"/>
      <c r="HC359" s="241"/>
      <c r="HD359" s="241"/>
      <c r="HE359" s="241"/>
      <c r="HF359" s="241"/>
      <c r="HG359" s="241"/>
      <c r="HH359" s="241"/>
      <c r="HI359" s="241"/>
      <c r="HJ359" s="241"/>
      <c r="HK359" s="241"/>
      <c r="HL359" s="241"/>
      <c r="HM359" s="241"/>
    </row>
    <row r="360" spans="1:221" ht="12.75">
      <c r="A360" s="241"/>
      <c r="B360" s="241"/>
      <c r="C360" s="241"/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41"/>
      <c r="AA360" s="241"/>
      <c r="AB360" s="241"/>
      <c r="AC360" s="241"/>
      <c r="AD360" s="241"/>
      <c r="AE360" s="241"/>
      <c r="AF360" s="241"/>
      <c r="AG360" s="241"/>
      <c r="AH360" s="241"/>
      <c r="AI360" s="241"/>
      <c r="AJ360" s="241"/>
      <c r="AK360" s="241"/>
      <c r="AL360" s="241"/>
      <c r="AM360" s="241"/>
      <c r="AN360" s="241"/>
      <c r="AO360" s="241"/>
      <c r="AP360" s="241"/>
      <c r="AQ360" s="241"/>
      <c r="AR360" s="241"/>
      <c r="AS360" s="241"/>
      <c r="AT360" s="241"/>
      <c r="AU360" s="241"/>
      <c r="AV360" s="241"/>
      <c r="AW360" s="241"/>
      <c r="AX360" s="241"/>
      <c r="AY360" s="241"/>
      <c r="AZ360" s="241"/>
      <c r="BA360" s="241"/>
      <c r="BB360" s="241"/>
      <c r="BC360" s="241"/>
      <c r="BD360" s="241"/>
      <c r="BE360" s="241"/>
      <c r="BF360" s="241"/>
      <c r="BG360" s="241"/>
      <c r="BH360" s="241"/>
      <c r="BI360" s="241"/>
      <c r="BJ360" s="241"/>
      <c r="BK360" s="241"/>
      <c r="BL360" s="241"/>
      <c r="BM360" s="241"/>
      <c r="BN360" s="241"/>
      <c r="BO360" s="241"/>
      <c r="BP360" s="241"/>
      <c r="BQ360" s="241"/>
      <c r="BR360" s="241"/>
      <c r="BS360" s="241"/>
      <c r="BT360" s="241"/>
      <c r="BU360" s="241"/>
      <c r="BV360" s="241"/>
      <c r="BW360" s="241"/>
      <c r="BX360" s="241"/>
      <c r="BY360" s="241"/>
      <c r="BZ360" s="241"/>
      <c r="CA360" s="241"/>
      <c r="CB360" s="241"/>
      <c r="CC360" s="241"/>
      <c r="CD360" s="241"/>
      <c r="CE360" s="241"/>
      <c r="CF360" s="241"/>
      <c r="CG360" s="241"/>
      <c r="CH360" s="241"/>
      <c r="CI360" s="241"/>
      <c r="CJ360" s="241"/>
      <c r="CK360" s="241"/>
      <c r="CL360" s="241"/>
      <c r="CM360" s="241"/>
      <c r="CN360" s="241"/>
      <c r="CO360" s="241"/>
      <c r="CP360" s="241"/>
      <c r="CQ360" s="241"/>
      <c r="CR360" s="241"/>
      <c r="CS360" s="241"/>
      <c r="CT360" s="241"/>
      <c r="CU360" s="241"/>
      <c r="CV360" s="241"/>
      <c r="CW360" s="241"/>
      <c r="CX360" s="241"/>
      <c r="CY360" s="241"/>
      <c r="CZ360" s="241"/>
      <c r="DA360" s="241"/>
      <c r="DB360" s="241"/>
      <c r="DC360" s="241"/>
      <c r="DD360" s="241"/>
      <c r="DE360" s="241"/>
      <c r="DF360" s="241"/>
      <c r="DG360" s="241"/>
      <c r="DH360" s="241"/>
      <c r="DI360" s="241"/>
      <c r="DJ360" s="241"/>
      <c r="DK360" s="241"/>
      <c r="DL360" s="241"/>
      <c r="DM360" s="241"/>
      <c r="DN360" s="241"/>
      <c r="DO360" s="241"/>
      <c r="DP360" s="241"/>
      <c r="DQ360" s="241"/>
      <c r="DR360" s="241"/>
      <c r="DS360" s="241"/>
      <c r="DT360" s="241"/>
      <c r="DU360" s="241"/>
      <c r="DV360" s="241"/>
      <c r="DW360" s="241"/>
      <c r="DX360" s="241"/>
      <c r="DY360" s="241"/>
      <c r="DZ360" s="241"/>
      <c r="EA360" s="241"/>
      <c r="EB360" s="241"/>
      <c r="EC360" s="241"/>
      <c r="ED360" s="241"/>
      <c r="EE360" s="241"/>
      <c r="EF360" s="241"/>
      <c r="EG360" s="241"/>
      <c r="EH360" s="241"/>
      <c r="EI360" s="241"/>
      <c r="EJ360" s="241"/>
      <c r="EK360" s="241"/>
      <c r="EL360" s="241"/>
      <c r="EM360" s="241"/>
      <c r="EN360" s="241"/>
      <c r="EO360" s="241"/>
      <c r="EP360" s="241"/>
      <c r="EQ360" s="241"/>
      <c r="ER360" s="241"/>
      <c r="ES360" s="241"/>
      <c r="ET360" s="241"/>
      <c r="EU360" s="241"/>
      <c r="EV360" s="241"/>
      <c r="EW360" s="241"/>
      <c r="EX360" s="241"/>
      <c r="EY360" s="241"/>
      <c r="EZ360" s="241"/>
      <c r="FA360" s="241"/>
      <c r="FB360" s="241"/>
      <c r="FC360" s="241"/>
      <c r="FD360" s="241"/>
      <c r="FE360" s="241"/>
      <c r="FF360" s="241"/>
      <c r="FG360" s="241"/>
      <c r="FH360" s="241"/>
      <c r="FI360" s="241"/>
      <c r="FJ360" s="241"/>
      <c r="FK360" s="241"/>
      <c r="FL360" s="241"/>
      <c r="FM360" s="241"/>
      <c r="FN360" s="241"/>
      <c r="FO360" s="241"/>
      <c r="FP360" s="241"/>
      <c r="FQ360" s="241"/>
      <c r="FR360" s="241"/>
      <c r="FS360" s="241"/>
      <c r="FT360" s="241"/>
      <c r="FU360" s="241"/>
      <c r="FV360" s="241"/>
      <c r="FW360" s="241"/>
      <c r="FX360" s="241"/>
      <c r="FY360" s="241"/>
      <c r="FZ360" s="241"/>
      <c r="GA360" s="241"/>
      <c r="GB360" s="241"/>
      <c r="GC360" s="241"/>
      <c r="GD360" s="241"/>
      <c r="GE360" s="241"/>
      <c r="GF360" s="241"/>
      <c r="GG360" s="241"/>
      <c r="GH360" s="241"/>
      <c r="GI360" s="241"/>
      <c r="GJ360" s="241"/>
      <c r="GK360" s="241"/>
      <c r="GL360" s="241"/>
      <c r="GM360" s="241"/>
      <c r="GN360" s="241"/>
      <c r="GO360" s="241"/>
      <c r="GP360" s="241"/>
      <c r="GQ360" s="241"/>
      <c r="GR360" s="241"/>
      <c r="GS360" s="241"/>
      <c r="GT360" s="241"/>
      <c r="GU360" s="241"/>
      <c r="GV360" s="241"/>
      <c r="GW360" s="241"/>
      <c r="GX360" s="241"/>
      <c r="GY360" s="241"/>
      <c r="GZ360" s="241"/>
      <c r="HA360" s="241"/>
      <c r="HB360" s="241"/>
      <c r="HC360" s="241"/>
      <c r="HD360" s="241"/>
      <c r="HE360" s="241"/>
      <c r="HF360" s="241"/>
      <c r="HG360" s="241"/>
      <c r="HH360" s="241"/>
      <c r="HI360" s="241"/>
      <c r="HJ360" s="241"/>
      <c r="HK360" s="241"/>
      <c r="HL360" s="241"/>
      <c r="HM360" s="241"/>
    </row>
    <row r="361" spans="1:221" ht="12.75">
      <c r="A361" s="241"/>
      <c r="B361" s="241"/>
      <c r="C361" s="241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241"/>
      <c r="Z361" s="241"/>
      <c r="AA361" s="241"/>
      <c r="AB361" s="241"/>
      <c r="AC361" s="241"/>
      <c r="AD361" s="241"/>
      <c r="AE361" s="241"/>
      <c r="AF361" s="241"/>
      <c r="AG361" s="241"/>
      <c r="AH361" s="241"/>
      <c r="AI361" s="241"/>
      <c r="AJ361" s="241"/>
      <c r="AK361" s="241"/>
      <c r="AL361" s="241"/>
      <c r="AM361" s="241"/>
      <c r="AN361" s="241"/>
      <c r="AO361" s="241"/>
      <c r="AP361" s="241"/>
      <c r="AQ361" s="241"/>
      <c r="AR361" s="241"/>
      <c r="AS361" s="241"/>
      <c r="AT361" s="241"/>
      <c r="AU361" s="241"/>
      <c r="AV361" s="241"/>
      <c r="AW361" s="241"/>
      <c r="AX361" s="241"/>
      <c r="AY361" s="241"/>
      <c r="AZ361" s="241"/>
      <c r="BA361" s="241"/>
      <c r="BB361" s="241"/>
      <c r="BC361" s="241"/>
      <c r="BD361" s="241"/>
      <c r="BE361" s="241"/>
      <c r="BF361" s="241"/>
      <c r="BG361" s="241"/>
      <c r="BH361" s="241"/>
      <c r="BI361" s="241"/>
      <c r="BJ361" s="241"/>
      <c r="BK361" s="241"/>
      <c r="BL361" s="241"/>
      <c r="BM361" s="241"/>
      <c r="BN361" s="241"/>
      <c r="BO361" s="241"/>
      <c r="BP361" s="241"/>
      <c r="BQ361" s="241"/>
      <c r="BR361" s="241"/>
      <c r="BS361" s="241"/>
      <c r="BT361" s="241"/>
      <c r="BU361" s="241"/>
      <c r="BV361" s="241"/>
      <c r="BW361" s="241"/>
      <c r="BX361" s="241"/>
      <c r="BY361" s="241"/>
      <c r="BZ361" s="241"/>
      <c r="CA361" s="241"/>
      <c r="CB361" s="241"/>
      <c r="CC361" s="241"/>
      <c r="CD361" s="241"/>
      <c r="CE361" s="241"/>
      <c r="CF361" s="241"/>
      <c r="CG361" s="241"/>
      <c r="CH361" s="241"/>
      <c r="CI361" s="241"/>
      <c r="CJ361" s="241"/>
      <c r="CK361" s="241"/>
      <c r="CL361" s="241"/>
      <c r="CM361" s="241"/>
      <c r="CN361" s="241"/>
      <c r="CO361" s="241"/>
      <c r="CP361" s="241"/>
      <c r="CQ361" s="241"/>
      <c r="CR361" s="241"/>
      <c r="CS361" s="241"/>
      <c r="CT361" s="241"/>
      <c r="CU361" s="241"/>
      <c r="CV361" s="241"/>
      <c r="CW361" s="241"/>
      <c r="CX361" s="241"/>
      <c r="CY361" s="241"/>
      <c r="CZ361" s="241"/>
      <c r="DA361" s="241"/>
      <c r="DB361" s="241"/>
      <c r="DC361" s="241"/>
      <c r="DD361" s="241"/>
      <c r="DE361" s="241"/>
      <c r="DF361" s="241"/>
      <c r="DG361" s="241"/>
      <c r="DH361" s="241"/>
      <c r="DI361" s="241"/>
      <c r="DJ361" s="241"/>
      <c r="DK361" s="241"/>
      <c r="DL361" s="241"/>
      <c r="DM361" s="241"/>
      <c r="DN361" s="241"/>
      <c r="DO361" s="241"/>
      <c r="DP361" s="241"/>
      <c r="DQ361" s="241"/>
      <c r="DR361" s="241"/>
      <c r="DS361" s="241"/>
      <c r="DT361" s="241"/>
      <c r="DU361" s="241"/>
      <c r="DV361" s="241"/>
      <c r="DW361" s="241"/>
      <c r="DX361" s="241"/>
      <c r="DY361" s="241"/>
      <c r="DZ361" s="241"/>
      <c r="EA361" s="241"/>
      <c r="EB361" s="241"/>
      <c r="EC361" s="241"/>
      <c r="ED361" s="241"/>
      <c r="EE361" s="241"/>
      <c r="EF361" s="241"/>
      <c r="EG361" s="241"/>
      <c r="EH361" s="241"/>
      <c r="EI361" s="241"/>
      <c r="EJ361" s="241"/>
      <c r="EK361" s="241"/>
      <c r="EL361" s="241"/>
      <c r="EM361" s="241"/>
      <c r="EN361" s="241"/>
      <c r="EO361" s="241"/>
      <c r="EP361" s="241"/>
      <c r="EQ361" s="241"/>
      <c r="ER361" s="241"/>
      <c r="ES361" s="241"/>
      <c r="ET361" s="241"/>
      <c r="EU361" s="241"/>
      <c r="EV361" s="241"/>
      <c r="EW361" s="241"/>
      <c r="EX361" s="241"/>
      <c r="EY361" s="241"/>
      <c r="EZ361" s="241"/>
      <c r="FA361" s="241"/>
      <c r="FB361" s="241"/>
      <c r="FC361" s="241"/>
      <c r="FD361" s="241"/>
      <c r="FE361" s="241"/>
      <c r="FF361" s="241"/>
      <c r="FG361" s="241"/>
      <c r="FH361" s="241"/>
      <c r="FI361" s="241"/>
      <c r="FJ361" s="241"/>
      <c r="FK361" s="241"/>
      <c r="FL361" s="241"/>
      <c r="FM361" s="241"/>
      <c r="FN361" s="241"/>
      <c r="FO361" s="241"/>
      <c r="FP361" s="241"/>
      <c r="FQ361" s="241"/>
      <c r="FR361" s="241"/>
      <c r="FS361" s="241"/>
      <c r="FT361" s="241"/>
      <c r="FU361" s="241"/>
      <c r="FV361" s="241"/>
      <c r="FW361" s="241"/>
      <c r="FX361" s="241"/>
      <c r="FY361" s="241"/>
      <c r="FZ361" s="241"/>
      <c r="GA361" s="241"/>
      <c r="GB361" s="241"/>
      <c r="GC361" s="241"/>
      <c r="GD361" s="241"/>
      <c r="GE361" s="241"/>
      <c r="GF361" s="241"/>
      <c r="GG361" s="241"/>
      <c r="GH361" s="241"/>
      <c r="GI361" s="241"/>
      <c r="GJ361" s="241"/>
      <c r="GK361" s="241"/>
      <c r="GL361" s="241"/>
      <c r="GM361" s="241"/>
      <c r="GN361" s="241"/>
      <c r="GO361" s="241"/>
      <c r="GP361" s="241"/>
      <c r="GQ361" s="241"/>
      <c r="GR361" s="241"/>
      <c r="GS361" s="241"/>
      <c r="GT361" s="241"/>
      <c r="GU361" s="241"/>
      <c r="GV361" s="241"/>
      <c r="GW361" s="241"/>
      <c r="GX361" s="241"/>
      <c r="GY361" s="241"/>
      <c r="GZ361" s="241"/>
      <c r="HA361" s="241"/>
      <c r="HB361" s="241"/>
      <c r="HC361" s="241"/>
      <c r="HD361" s="241"/>
      <c r="HE361" s="241"/>
      <c r="HF361" s="241"/>
      <c r="HG361" s="241"/>
      <c r="HH361" s="241"/>
      <c r="HI361" s="241"/>
      <c r="HJ361" s="241"/>
      <c r="HK361" s="241"/>
      <c r="HL361" s="241"/>
      <c r="HM361" s="241"/>
    </row>
    <row r="362" spans="1:221" ht="12.75">
      <c r="A362" s="241"/>
      <c r="B362" s="241"/>
      <c r="C362" s="241"/>
      <c r="D362" s="241"/>
      <c r="E362" s="241"/>
      <c r="F362" s="241"/>
      <c r="G362" s="241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241"/>
      <c r="Z362" s="241"/>
      <c r="AA362" s="241"/>
      <c r="AB362" s="241"/>
      <c r="AC362" s="241"/>
      <c r="AD362" s="241"/>
      <c r="AE362" s="241"/>
      <c r="AF362" s="241"/>
      <c r="AG362" s="241"/>
      <c r="AH362" s="241"/>
      <c r="AI362" s="241"/>
      <c r="AJ362" s="241"/>
      <c r="AK362" s="241"/>
      <c r="AL362" s="241"/>
      <c r="AM362" s="241"/>
      <c r="AN362" s="241"/>
      <c r="AO362" s="241"/>
      <c r="AP362" s="241"/>
      <c r="AQ362" s="241"/>
      <c r="AR362" s="241"/>
      <c r="AS362" s="241"/>
      <c r="AT362" s="241"/>
      <c r="AU362" s="241"/>
      <c r="AV362" s="241"/>
      <c r="AW362" s="241"/>
      <c r="AX362" s="241"/>
      <c r="AY362" s="241"/>
      <c r="AZ362" s="241"/>
      <c r="BA362" s="241"/>
      <c r="BB362" s="241"/>
      <c r="BC362" s="241"/>
      <c r="BD362" s="241"/>
      <c r="BE362" s="241"/>
      <c r="BF362" s="241"/>
      <c r="BG362" s="241"/>
      <c r="BH362" s="241"/>
      <c r="BI362" s="241"/>
      <c r="BJ362" s="241"/>
      <c r="BK362" s="241"/>
      <c r="BL362" s="241"/>
      <c r="BM362" s="241"/>
      <c r="BN362" s="241"/>
      <c r="BO362" s="241"/>
      <c r="BP362" s="241"/>
      <c r="BQ362" s="241"/>
      <c r="BR362" s="241"/>
      <c r="BS362" s="241"/>
      <c r="BT362" s="241"/>
      <c r="BU362" s="241"/>
      <c r="BV362" s="241"/>
      <c r="BW362" s="241"/>
      <c r="BX362" s="241"/>
      <c r="BY362" s="241"/>
      <c r="BZ362" s="241"/>
      <c r="CA362" s="241"/>
      <c r="CB362" s="241"/>
      <c r="CC362" s="241"/>
      <c r="CD362" s="241"/>
      <c r="CE362" s="241"/>
      <c r="CF362" s="241"/>
      <c r="CG362" s="241"/>
      <c r="CH362" s="241"/>
      <c r="CI362" s="241"/>
      <c r="CJ362" s="241"/>
      <c r="CK362" s="241"/>
      <c r="CL362" s="241"/>
      <c r="CM362" s="241"/>
      <c r="CN362" s="241"/>
      <c r="CO362" s="241"/>
      <c r="CP362" s="241"/>
      <c r="CQ362" s="241"/>
      <c r="CR362" s="241"/>
      <c r="CS362" s="241"/>
      <c r="CT362" s="241"/>
      <c r="CU362" s="241"/>
      <c r="CV362" s="241"/>
      <c r="CW362" s="241"/>
      <c r="CX362" s="241"/>
      <c r="CY362" s="241"/>
      <c r="CZ362" s="241"/>
      <c r="DA362" s="241"/>
      <c r="DB362" s="241"/>
      <c r="DC362" s="241"/>
      <c r="DD362" s="241"/>
      <c r="DE362" s="241"/>
      <c r="DF362" s="241"/>
      <c r="DG362" s="241"/>
      <c r="DH362" s="241"/>
      <c r="DI362" s="241"/>
      <c r="DJ362" s="241"/>
      <c r="DK362" s="241"/>
      <c r="DL362" s="241"/>
      <c r="DM362" s="241"/>
      <c r="DN362" s="241"/>
      <c r="DO362" s="241"/>
      <c r="DP362" s="241"/>
      <c r="DQ362" s="241"/>
      <c r="DR362" s="241"/>
      <c r="DS362" s="241"/>
      <c r="DT362" s="241"/>
      <c r="DU362" s="241"/>
      <c r="DV362" s="241"/>
      <c r="DW362" s="241"/>
      <c r="DX362" s="241"/>
      <c r="DY362" s="241"/>
      <c r="DZ362" s="241"/>
      <c r="EA362" s="241"/>
      <c r="EB362" s="241"/>
      <c r="EC362" s="241"/>
      <c r="ED362" s="241"/>
      <c r="EE362" s="241"/>
      <c r="EF362" s="241"/>
      <c r="EG362" s="241"/>
      <c r="EH362" s="241"/>
      <c r="EI362" s="241"/>
      <c r="EJ362" s="241"/>
      <c r="EK362" s="241"/>
      <c r="EL362" s="241"/>
      <c r="EM362" s="241"/>
      <c r="EN362" s="241"/>
      <c r="EO362" s="241"/>
      <c r="EP362" s="241"/>
      <c r="EQ362" s="241"/>
      <c r="ER362" s="241"/>
      <c r="ES362" s="241"/>
      <c r="ET362" s="241"/>
      <c r="EU362" s="241"/>
      <c r="EV362" s="241"/>
      <c r="EW362" s="241"/>
      <c r="EX362" s="241"/>
      <c r="EY362" s="241"/>
      <c r="EZ362" s="241"/>
      <c r="FA362" s="241"/>
      <c r="FB362" s="241"/>
      <c r="FC362" s="241"/>
      <c r="FD362" s="241"/>
      <c r="FE362" s="241"/>
      <c r="FF362" s="241"/>
      <c r="FG362" s="241"/>
      <c r="FH362" s="241"/>
      <c r="FI362" s="241"/>
      <c r="FJ362" s="241"/>
      <c r="FK362" s="241"/>
      <c r="FL362" s="241"/>
      <c r="FM362" s="241"/>
      <c r="FN362" s="241"/>
      <c r="FO362" s="241"/>
      <c r="FP362" s="241"/>
      <c r="FQ362" s="241"/>
      <c r="FR362" s="241"/>
      <c r="FS362" s="241"/>
      <c r="FT362" s="241"/>
      <c r="FU362" s="241"/>
      <c r="FV362" s="241"/>
      <c r="FW362" s="241"/>
      <c r="FX362" s="241"/>
      <c r="FY362" s="241"/>
      <c r="FZ362" s="241"/>
      <c r="GA362" s="241"/>
      <c r="GB362" s="241"/>
      <c r="GC362" s="241"/>
      <c r="GD362" s="241"/>
      <c r="GE362" s="241"/>
      <c r="GF362" s="241"/>
      <c r="GG362" s="241"/>
      <c r="GH362" s="241"/>
      <c r="GI362" s="241"/>
      <c r="GJ362" s="241"/>
      <c r="GK362" s="241"/>
      <c r="GL362" s="241"/>
      <c r="GM362" s="241"/>
      <c r="GN362" s="241"/>
      <c r="GO362" s="241"/>
      <c r="GP362" s="241"/>
      <c r="GQ362" s="241"/>
      <c r="GR362" s="241"/>
      <c r="GS362" s="241"/>
      <c r="GT362" s="241"/>
      <c r="GU362" s="241"/>
      <c r="GV362" s="241"/>
      <c r="GW362" s="241"/>
      <c r="GX362" s="241"/>
      <c r="GY362" s="241"/>
      <c r="GZ362" s="241"/>
      <c r="HA362" s="241"/>
      <c r="HB362" s="241"/>
      <c r="HC362" s="241"/>
      <c r="HD362" s="241"/>
      <c r="HE362" s="241"/>
      <c r="HF362" s="241"/>
      <c r="HG362" s="241"/>
      <c r="HH362" s="241"/>
      <c r="HI362" s="241"/>
      <c r="HJ362" s="241"/>
      <c r="HK362" s="241"/>
      <c r="HL362" s="241"/>
      <c r="HM362" s="241"/>
    </row>
    <row r="363" spans="1:221" ht="12.75">
      <c r="A363" s="241"/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  <c r="AA363" s="241"/>
      <c r="AB363" s="241"/>
      <c r="AC363" s="241"/>
      <c r="AD363" s="241"/>
      <c r="AE363" s="241"/>
      <c r="AF363" s="241"/>
      <c r="AG363" s="241"/>
      <c r="AH363" s="241"/>
      <c r="AI363" s="241"/>
      <c r="AJ363" s="241"/>
      <c r="AK363" s="241"/>
      <c r="AL363" s="241"/>
      <c r="AM363" s="241"/>
      <c r="AN363" s="241"/>
      <c r="AO363" s="241"/>
      <c r="AP363" s="241"/>
      <c r="AQ363" s="241"/>
      <c r="AR363" s="241"/>
      <c r="AS363" s="241"/>
      <c r="AT363" s="241"/>
      <c r="AU363" s="241"/>
      <c r="AV363" s="241"/>
      <c r="AW363" s="241"/>
      <c r="AX363" s="241"/>
      <c r="AY363" s="241"/>
      <c r="AZ363" s="241"/>
      <c r="BA363" s="241"/>
      <c r="BB363" s="241"/>
      <c r="BC363" s="241"/>
      <c r="BD363" s="241"/>
      <c r="BE363" s="241"/>
      <c r="BF363" s="241"/>
      <c r="BG363" s="241"/>
      <c r="BH363" s="241"/>
      <c r="BI363" s="241"/>
      <c r="BJ363" s="241"/>
      <c r="BK363" s="241"/>
      <c r="BL363" s="241"/>
      <c r="BM363" s="241"/>
      <c r="BN363" s="241"/>
      <c r="BO363" s="241"/>
      <c r="BP363" s="241"/>
      <c r="BQ363" s="241"/>
      <c r="BR363" s="241"/>
      <c r="BS363" s="241"/>
      <c r="BT363" s="241"/>
      <c r="BU363" s="241"/>
      <c r="BV363" s="241"/>
      <c r="BW363" s="241"/>
      <c r="BX363" s="241"/>
      <c r="BY363" s="241"/>
      <c r="BZ363" s="241"/>
      <c r="CA363" s="241"/>
      <c r="CB363" s="241"/>
      <c r="CC363" s="241"/>
      <c r="CD363" s="241"/>
      <c r="CE363" s="241"/>
      <c r="CF363" s="241"/>
      <c r="CG363" s="241"/>
      <c r="CH363" s="241"/>
      <c r="CI363" s="241"/>
      <c r="CJ363" s="241"/>
      <c r="CK363" s="241"/>
      <c r="CL363" s="241"/>
      <c r="CM363" s="241"/>
      <c r="CN363" s="241"/>
      <c r="CO363" s="241"/>
      <c r="CP363" s="241"/>
      <c r="CQ363" s="241"/>
      <c r="CR363" s="241"/>
      <c r="CS363" s="241"/>
      <c r="CT363" s="241"/>
      <c r="CU363" s="241"/>
      <c r="CV363" s="241"/>
      <c r="CW363" s="241"/>
      <c r="CX363" s="241"/>
      <c r="CY363" s="241"/>
      <c r="CZ363" s="241"/>
      <c r="DA363" s="241"/>
      <c r="DB363" s="241"/>
      <c r="DC363" s="241"/>
      <c r="DD363" s="241"/>
      <c r="DE363" s="241"/>
      <c r="DF363" s="241"/>
      <c r="DG363" s="241"/>
      <c r="DH363" s="241"/>
      <c r="DI363" s="241"/>
      <c r="DJ363" s="241"/>
      <c r="DK363" s="241"/>
      <c r="DL363" s="241"/>
      <c r="DM363" s="241"/>
      <c r="DN363" s="241"/>
      <c r="DO363" s="241"/>
      <c r="DP363" s="241"/>
      <c r="DQ363" s="241"/>
      <c r="DR363" s="241"/>
      <c r="DS363" s="241"/>
      <c r="DT363" s="241"/>
      <c r="DU363" s="241"/>
      <c r="DV363" s="241"/>
      <c r="DW363" s="241"/>
      <c r="DX363" s="241"/>
      <c r="DY363" s="241"/>
      <c r="DZ363" s="241"/>
      <c r="EA363" s="241"/>
      <c r="EB363" s="241"/>
      <c r="EC363" s="241"/>
      <c r="ED363" s="241"/>
      <c r="EE363" s="241"/>
      <c r="EF363" s="241"/>
      <c r="EG363" s="241"/>
      <c r="EH363" s="241"/>
      <c r="EI363" s="241"/>
      <c r="EJ363" s="241"/>
      <c r="EK363" s="241"/>
      <c r="EL363" s="241"/>
      <c r="EM363" s="241"/>
      <c r="EN363" s="241"/>
      <c r="EO363" s="241"/>
      <c r="EP363" s="241"/>
      <c r="EQ363" s="241"/>
      <c r="ER363" s="241"/>
      <c r="ES363" s="241"/>
      <c r="ET363" s="241"/>
      <c r="EU363" s="241"/>
      <c r="EV363" s="241"/>
      <c r="EW363" s="241"/>
      <c r="EX363" s="241"/>
      <c r="EY363" s="241"/>
      <c r="EZ363" s="241"/>
      <c r="FA363" s="241"/>
      <c r="FB363" s="241"/>
      <c r="FC363" s="241"/>
      <c r="FD363" s="241"/>
      <c r="FE363" s="241"/>
      <c r="FF363" s="241"/>
      <c r="FG363" s="241"/>
      <c r="FH363" s="241"/>
      <c r="FI363" s="241"/>
      <c r="FJ363" s="241"/>
      <c r="FK363" s="241"/>
      <c r="FL363" s="241"/>
      <c r="FM363" s="241"/>
      <c r="FN363" s="241"/>
      <c r="FO363" s="241"/>
      <c r="FP363" s="241"/>
      <c r="FQ363" s="241"/>
      <c r="FR363" s="241"/>
      <c r="FS363" s="241"/>
      <c r="FT363" s="241"/>
      <c r="FU363" s="241"/>
      <c r="FV363" s="241"/>
      <c r="FW363" s="241"/>
      <c r="FX363" s="241"/>
      <c r="FY363" s="241"/>
      <c r="FZ363" s="241"/>
      <c r="GA363" s="241"/>
      <c r="GB363" s="241"/>
      <c r="GC363" s="241"/>
      <c r="GD363" s="241"/>
      <c r="GE363" s="241"/>
      <c r="GF363" s="241"/>
      <c r="GG363" s="241"/>
      <c r="GH363" s="241"/>
      <c r="GI363" s="241"/>
      <c r="GJ363" s="241"/>
      <c r="GK363" s="241"/>
      <c r="GL363" s="241"/>
      <c r="GM363" s="241"/>
      <c r="GN363" s="241"/>
      <c r="GO363" s="241"/>
      <c r="GP363" s="241"/>
      <c r="GQ363" s="241"/>
      <c r="GR363" s="241"/>
      <c r="GS363" s="241"/>
      <c r="GT363" s="241"/>
      <c r="GU363" s="241"/>
      <c r="GV363" s="241"/>
      <c r="GW363" s="241"/>
      <c r="GX363" s="241"/>
      <c r="GY363" s="241"/>
      <c r="GZ363" s="241"/>
      <c r="HA363" s="241"/>
      <c r="HB363" s="241"/>
      <c r="HC363" s="241"/>
      <c r="HD363" s="241"/>
      <c r="HE363" s="241"/>
      <c r="HF363" s="241"/>
      <c r="HG363" s="241"/>
      <c r="HH363" s="241"/>
      <c r="HI363" s="241"/>
      <c r="HJ363" s="241"/>
      <c r="HK363" s="241"/>
      <c r="HL363" s="241"/>
      <c r="HM363" s="241"/>
    </row>
    <row r="364" spans="1:221" ht="12.75">
      <c r="A364" s="241"/>
      <c r="B364" s="241"/>
      <c r="C364" s="241"/>
      <c r="D364" s="241"/>
      <c r="E364" s="241"/>
      <c r="F364" s="241"/>
      <c r="G364" s="241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241"/>
      <c r="Z364" s="241"/>
      <c r="AA364" s="241"/>
      <c r="AB364" s="241"/>
      <c r="AC364" s="241"/>
      <c r="AD364" s="241"/>
      <c r="AE364" s="241"/>
      <c r="AF364" s="241"/>
      <c r="AG364" s="241"/>
      <c r="AH364" s="241"/>
      <c r="AI364" s="241"/>
      <c r="AJ364" s="241"/>
      <c r="AK364" s="241"/>
      <c r="AL364" s="241"/>
      <c r="AM364" s="241"/>
      <c r="AN364" s="241"/>
      <c r="AO364" s="241"/>
      <c r="AP364" s="241"/>
      <c r="AQ364" s="241"/>
      <c r="AR364" s="241"/>
      <c r="AS364" s="241"/>
      <c r="AT364" s="241"/>
      <c r="AU364" s="241"/>
      <c r="AV364" s="241"/>
      <c r="AW364" s="241"/>
      <c r="AX364" s="241"/>
      <c r="AY364" s="241"/>
      <c r="AZ364" s="241"/>
      <c r="BA364" s="241"/>
      <c r="BB364" s="241"/>
      <c r="BC364" s="241"/>
      <c r="BD364" s="241"/>
      <c r="BE364" s="241"/>
      <c r="BF364" s="241"/>
      <c r="BG364" s="241"/>
      <c r="BH364" s="241"/>
      <c r="BI364" s="241"/>
      <c r="BJ364" s="241"/>
      <c r="BK364" s="241"/>
      <c r="BL364" s="241"/>
      <c r="BM364" s="241"/>
      <c r="BN364" s="241"/>
      <c r="BO364" s="241"/>
      <c r="BP364" s="241"/>
      <c r="BQ364" s="241"/>
      <c r="BR364" s="241"/>
      <c r="BS364" s="241"/>
      <c r="BT364" s="241"/>
      <c r="BU364" s="241"/>
      <c r="BV364" s="241"/>
      <c r="BW364" s="241"/>
      <c r="BX364" s="241"/>
      <c r="BY364" s="241"/>
      <c r="BZ364" s="241"/>
      <c r="CA364" s="241"/>
      <c r="CB364" s="241"/>
      <c r="CC364" s="241"/>
      <c r="CD364" s="241"/>
      <c r="CE364" s="241"/>
      <c r="CF364" s="241"/>
      <c r="CG364" s="241"/>
      <c r="CH364" s="241"/>
      <c r="CI364" s="241"/>
      <c r="CJ364" s="241"/>
      <c r="CK364" s="241"/>
      <c r="CL364" s="241"/>
      <c r="CM364" s="241"/>
      <c r="CN364" s="241"/>
      <c r="CO364" s="241"/>
      <c r="CP364" s="241"/>
      <c r="CQ364" s="241"/>
      <c r="CR364" s="241"/>
      <c r="CS364" s="241"/>
      <c r="CT364" s="241"/>
      <c r="CU364" s="241"/>
      <c r="CV364" s="241"/>
      <c r="CW364" s="241"/>
      <c r="CX364" s="241"/>
      <c r="CY364" s="241"/>
      <c r="CZ364" s="241"/>
      <c r="DA364" s="241"/>
      <c r="DB364" s="241"/>
      <c r="DC364" s="241"/>
      <c r="DD364" s="241"/>
      <c r="DE364" s="241"/>
      <c r="DF364" s="241"/>
      <c r="DG364" s="241"/>
      <c r="DH364" s="241"/>
      <c r="DI364" s="241"/>
      <c r="DJ364" s="241"/>
      <c r="DK364" s="241"/>
      <c r="DL364" s="241"/>
      <c r="DM364" s="241"/>
      <c r="DN364" s="241"/>
      <c r="DO364" s="241"/>
      <c r="DP364" s="241"/>
      <c r="DQ364" s="241"/>
      <c r="DR364" s="241"/>
      <c r="DS364" s="241"/>
      <c r="DT364" s="241"/>
      <c r="DU364" s="241"/>
      <c r="DV364" s="241"/>
      <c r="DW364" s="241"/>
      <c r="DX364" s="241"/>
      <c r="DY364" s="241"/>
      <c r="DZ364" s="241"/>
      <c r="EA364" s="241"/>
      <c r="EB364" s="241"/>
      <c r="EC364" s="241"/>
      <c r="ED364" s="241"/>
      <c r="EE364" s="241"/>
      <c r="EF364" s="241"/>
      <c r="EG364" s="241"/>
      <c r="EH364" s="241"/>
      <c r="EI364" s="241"/>
      <c r="EJ364" s="241"/>
      <c r="EK364" s="241"/>
      <c r="EL364" s="241"/>
      <c r="EM364" s="241"/>
      <c r="EN364" s="241"/>
      <c r="EO364" s="241"/>
      <c r="EP364" s="241"/>
      <c r="EQ364" s="241"/>
      <c r="ER364" s="241"/>
      <c r="ES364" s="241"/>
      <c r="ET364" s="241"/>
      <c r="EU364" s="241"/>
      <c r="EV364" s="241"/>
      <c r="EW364" s="241"/>
      <c r="EX364" s="241"/>
      <c r="EY364" s="241"/>
      <c r="EZ364" s="241"/>
      <c r="FA364" s="241"/>
      <c r="FB364" s="241"/>
      <c r="FC364" s="241"/>
      <c r="FD364" s="241"/>
      <c r="FE364" s="241"/>
      <c r="FF364" s="241"/>
      <c r="FG364" s="241"/>
      <c r="FH364" s="241"/>
      <c r="FI364" s="241"/>
      <c r="FJ364" s="241"/>
      <c r="FK364" s="241"/>
      <c r="FL364" s="241"/>
      <c r="FM364" s="241"/>
      <c r="FN364" s="241"/>
      <c r="FO364" s="241"/>
      <c r="FP364" s="241"/>
      <c r="FQ364" s="241"/>
      <c r="FR364" s="241"/>
      <c r="FS364" s="241"/>
      <c r="FT364" s="241"/>
      <c r="FU364" s="241"/>
      <c r="FV364" s="241"/>
      <c r="FW364" s="241"/>
      <c r="FX364" s="241"/>
      <c r="FY364" s="241"/>
      <c r="FZ364" s="241"/>
      <c r="GA364" s="241"/>
      <c r="GB364" s="241"/>
      <c r="GC364" s="241"/>
      <c r="GD364" s="241"/>
      <c r="GE364" s="241"/>
      <c r="GF364" s="241"/>
      <c r="GG364" s="241"/>
      <c r="GH364" s="241"/>
      <c r="GI364" s="241"/>
      <c r="GJ364" s="241"/>
      <c r="GK364" s="241"/>
      <c r="GL364" s="241"/>
      <c r="GM364" s="241"/>
      <c r="GN364" s="241"/>
      <c r="GO364" s="241"/>
      <c r="GP364" s="241"/>
      <c r="GQ364" s="241"/>
      <c r="GR364" s="241"/>
      <c r="GS364" s="241"/>
      <c r="GT364" s="241"/>
      <c r="GU364" s="241"/>
      <c r="GV364" s="241"/>
      <c r="GW364" s="241"/>
      <c r="GX364" s="241"/>
      <c r="GY364" s="241"/>
      <c r="GZ364" s="241"/>
      <c r="HA364" s="241"/>
      <c r="HB364" s="241"/>
      <c r="HC364" s="241"/>
      <c r="HD364" s="241"/>
      <c r="HE364" s="241"/>
      <c r="HF364" s="241"/>
      <c r="HG364" s="241"/>
      <c r="HH364" s="241"/>
      <c r="HI364" s="241"/>
      <c r="HJ364" s="241"/>
      <c r="HK364" s="241"/>
      <c r="HL364" s="241"/>
      <c r="HM364" s="241"/>
    </row>
    <row r="365" spans="1:221" ht="12.75">
      <c r="A365" s="241"/>
      <c r="B365" s="241"/>
      <c r="C365" s="241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241"/>
      <c r="Z365" s="241"/>
      <c r="AA365" s="241"/>
      <c r="AB365" s="241"/>
      <c r="AC365" s="241"/>
      <c r="AD365" s="241"/>
      <c r="AE365" s="241"/>
      <c r="AF365" s="241"/>
      <c r="AG365" s="241"/>
      <c r="AH365" s="241"/>
      <c r="AI365" s="241"/>
      <c r="AJ365" s="241"/>
      <c r="AK365" s="241"/>
      <c r="AL365" s="241"/>
      <c r="AM365" s="241"/>
      <c r="AN365" s="241"/>
      <c r="AO365" s="241"/>
      <c r="AP365" s="241"/>
      <c r="AQ365" s="241"/>
      <c r="AR365" s="241"/>
      <c r="AS365" s="241"/>
      <c r="AT365" s="241"/>
      <c r="AU365" s="241"/>
      <c r="AV365" s="241"/>
      <c r="AW365" s="241"/>
      <c r="AX365" s="241"/>
      <c r="AY365" s="241"/>
      <c r="AZ365" s="241"/>
      <c r="BA365" s="241"/>
      <c r="BB365" s="241"/>
      <c r="BC365" s="241"/>
      <c r="BD365" s="241"/>
      <c r="BE365" s="241"/>
      <c r="BF365" s="241"/>
      <c r="BG365" s="241"/>
      <c r="BH365" s="241"/>
      <c r="BI365" s="241"/>
      <c r="BJ365" s="241"/>
      <c r="BK365" s="241"/>
      <c r="BL365" s="241"/>
      <c r="BM365" s="241"/>
      <c r="BN365" s="241"/>
      <c r="BO365" s="241"/>
      <c r="BP365" s="241"/>
      <c r="BQ365" s="241"/>
      <c r="BR365" s="241"/>
      <c r="BS365" s="241"/>
      <c r="BT365" s="241"/>
      <c r="BU365" s="241"/>
      <c r="BV365" s="241"/>
      <c r="BW365" s="241"/>
      <c r="BX365" s="241"/>
      <c r="BY365" s="241"/>
      <c r="BZ365" s="241"/>
      <c r="CA365" s="241"/>
      <c r="CB365" s="241"/>
      <c r="CC365" s="241"/>
      <c r="CD365" s="241"/>
      <c r="CE365" s="241"/>
      <c r="CF365" s="241"/>
      <c r="CG365" s="241"/>
      <c r="CH365" s="241"/>
      <c r="CI365" s="241"/>
      <c r="CJ365" s="241"/>
      <c r="CK365" s="241"/>
      <c r="CL365" s="241"/>
      <c r="CM365" s="241"/>
      <c r="CN365" s="241"/>
      <c r="CO365" s="241"/>
      <c r="CP365" s="241"/>
      <c r="CQ365" s="241"/>
      <c r="CR365" s="241"/>
      <c r="CS365" s="241"/>
      <c r="CT365" s="241"/>
      <c r="CU365" s="241"/>
      <c r="CV365" s="241"/>
      <c r="CW365" s="241"/>
      <c r="CX365" s="241"/>
      <c r="CY365" s="241"/>
      <c r="CZ365" s="241"/>
      <c r="DA365" s="241"/>
      <c r="DB365" s="241"/>
      <c r="DC365" s="241"/>
      <c r="DD365" s="241"/>
      <c r="DE365" s="241"/>
      <c r="DF365" s="241"/>
      <c r="DG365" s="241"/>
      <c r="DH365" s="241"/>
      <c r="DI365" s="241"/>
      <c r="DJ365" s="241"/>
      <c r="DK365" s="241"/>
      <c r="DL365" s="241"/>
      <c r="DM365" s="241"/>
      <c r="DN365" s="241"/>
      <c r="DO365" s="241"/>
      <c r="DP365" s="241"/>
      <c r="DQ365" s="241"/>
      <c r="DR365" s="241"/>
      <c r="DS365" s="241"/>
      <c r="DT365" s="241"/>
      <c r="DU365" s="241"/>
      <c r="DV365" s="241"/>
      <c r="DW365" s="241"/>
      <c r="DX365" s="241"/>
      <c r="DY365" s="241"/>
      <c r="DZ365" s="241"/>
      <c r="EA365" s="241"/>
      <c r="EB365" s="241"/>
      <c r="EC365" s="241"/>
      <c r="ED365" s="241"/>
      <c r="EE365" s="241"/>
      <c r="EF365" s="241"/>
      <c r="EG365" s="241"/>
      <c r="EH365" s="241"/>
      <c r="EI365" s="241"/>
      <c r="EJ365" s="241"/>
      <c r="EK365" s="241"/>
      <c r="EL365" s="241"/>
      <c r="EM365" s="241"/>
      <c r="EN365" s="241"/>
      <c r="EO365" s="241"/>
      <c r="EP365" s="241"/>
      <c r="EQ365" s="241"/>
      <c r="ER365" s="241"/>
      <c r="ES365" s="241"/>
      <c r="ET365" s="241"/>
      <c r="EU365" s="241"/>
      <c r="EV365" s="241"/>
      <c r="EW365" s="241"/>
      <c r="EX365" s="241"/>
      <c r="EY365" s="241"/>
      <c r="EZ365" s="241"/>
      <c r="FA365" s="241"/>
      <c r="FB365" s="241"/>
      <c r="FC365" s="241"/>
      <c r="FD365" s="241"/>
      <c r="FE365" s="241"/>
      <c r="FF365" s="241"/>
      <c r="FG365" s="241"/>
      <c r="FH365" s="241"/>
      <c r="FI365" s="241"/>
      <c r="FJ365" s="241"/>
      <c r="FK365" s="241"/>
      <c r="FL365" s="241"/>
      <c r="FM365" s="241"/>
      <c r="FN365" s="241"/>
      <c r="FO365" s="241"/>
      <c r="FP365" s="241"/>
      <c r="FQ365" s="241"/>
      <c r="FR365" s="241"/>
      <c r="FS365" s="241"/>
      <c r="FT365" s="241"/>
      <c r="FU365" s="241"/>
      <c r="FV365" s="241"/>
      <c r="FW365" s="241"/>
      <c r="FX365" s="241"/>
      <c r="FY365" s="241"/>
      <c r="FZ365" s="241"/>
      <c r="GA365" s="241"/>
      <c r="GB365" s="241"/>
      <c r="GC365" s="241"/>
      <c r="GD365" s="241"/>
      <c r="GE365" s="241"/>
      <c r="GF365" s="241"/>
      <c r="GG365" s="241"/>
      <c r="GH365" s="241"/>
      <c r="GI365" s="241"/>
      <c r="GJ365" s="241"/>
      <c r="GK365" s="241"/>
      <c r="GL365" s="241"/>
      <c r="GM365" s="241"/>
      <c r="GN365" s="241"/>
      <c r="GO365" s="241"/>
      <c r="GP365" s="241"/>
      <c r="GQ365" s="241"/>
      <c r="GR365" s="241"/>
      <c r="GS365" s="241"/>
      <c r="GT365" s="241"/>
      <c r="GU365" s="241"/>
      <c r="GV365" s="241"/>
      <c r="GW365" s="241"/>
      <c r="GX365" s="241"/>
      <c r="GY365" s="241"/>
      <c r="GZ365" s="241"/>
      <c r="HA365" s="241"/>
      <c r="HB365" s="241"/>
      <c r="HC365" s="241"/>
      <c r="HD365" s="241"/>
      <c r="HE365" s="241"/>
      <c r="HF365" s="241"/>
      <c r="HG365" s="241"/>
      <c r="HH365" s="241"/>
      <c r="HI365" s="241"/>
      <c r="HJ365" s="241"/>
      <c r="HK365" s="241"/>
      <c r="HL365" s="241"/>
      <c r="HM365" s="241"/>
    </row>
    <row r="366" spans="1:221" ht="12.75">
      <c r="A366" s="241"/>
      <c r="B366" s="241"/>
      <c r="C366" s="241"/>
      <c r="D366" s="241"/>
      <c r="E366" s="241"/>
      <c r="F366" s="241"/>
      <c r="G366" s="241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1"/>
      <c r="AA366" s="241"/>
      <c r="AB366" s="241"/>
      <c r="AC366" s="241"/>
      <c r="AD366" s="241"/>
      <c r="AE366" s="241"/>
      <c r="AF366" s="241"/>
      <c r="AG366" s="241"/>
      <c r="AH366" s="241"/>
      <c r="AI366" s="241"/>
      <c r="AJ366" s="241"/>
      <c r="AK366" s="241"/>
      <c r="AL366" s="241"/>
      <c r="AM366" s="241"/>
      <c r="AN366" s="241"/>
      <c r="AO366" s="241"/>
      <c r="AP366" s="241"/>
      <c r="AQ366" s="241"/>
      <c r="AR366" s="241"/>
      <c r="AS366" s="241"/>
      <c r="AT366" s="241"/>
      <c r="AU366" s="241"/>
      <c r="AV366" s="241"/>
      <c r="AW366" s="241"/>
      <c r="AX366" s="241"/>
      <c r="AY366" s="241"/>
      <c r="AZ366" s="241"/>
      <c r="BA366" s="241"/>
      <c r="BB366" s="241"/>
      <c r="BC366" s="241"/>
      <c r="BD366" s="241"/>
      <c r="BE366" s="241"/>
      <c r="BF366" s="241"/>
      <c r="BG366" s="241"/>
      <c r="BH366" s="241"/>
      <c r="BI366" s="241"/>
      <c r="BJ366" s="241"/>
      <c r="BK366" s="241"/>
      <c r="BL366" s="241"/>
      <c r="BM366" s="241"/>
      <c r="BN366" s="241"/>
      <c r="BO366" s="241"/>
      <c r="BP366" s="241"/>
      <c r="BQ366" s="241"/>
      <c r="BR366" s="241"/>
      <c r="BS366" s="241"/>
      <c r="BT366" s="241"/>
      <c r="BU366" s="241"/>
      <c r="BV366" s="241"/>
      <c r="BW366" s="241"/>
      <c r="BX366" s="241"/>
      <c r="BY366" s="241"/>
      <c r="BZ366" s="241"/>
      <c r="CA366" s="241"/>
      <c r="CB366" s="241"/>
      <c r="CC366" s="241"/>
      <c r="CD366" s="241"/>
      <c r="CE366" s="241"/>
      <c r="CF366" s="241"/>
      <c r="CG366" s="241"/>
      <c r="CH366" s="241"/>
      <c r="CI366" s="241"/>
      <c r="CJ366" s="241"/>
      <c r="CK366" s="241"/>
      <c r="CL366" s="241"/>
      <c r="CM366" s="241"/>
      <c r="CN366" s="241"/>
      <c r="CO366" s="241"/>
      <c r="CP366" s="241"/>
      <c r="CQ366" s="241"/>
      <c r="CR366" s="241"/>
      <c r="CS366" s="241"/>
      <c r="CT366" s="241"/>
      <c r="CU366" s="241"/>
      <c r="CV366" s="241"/>
      <c r="CW366" s="241"/>
      <c r="CX366" s="241"/>
      <c r="CY366" s="241"/>
      <c r="CZ366" s="241"/>
      <c r="DA366" s="241"/>
      <c r="DB366" s="241"/>
      <c r="DC366" s="241"/>
      <c r="DD366" s="241"/>
      <c r="DE366" s="241"/>
      <c r="DF366" s="241"/>
      <c r="DG366" s="241"/>
      <c r="DH366" s="241"/>
      <c r="DI366" s="241"/>
      <c r="DJ366" s="241"/>
      <c r="DK366" s="241"/>
      <c r="DL366" s="241"/>
      <c r="DM366" s="241"/>
      <c r="DN366" s="241"/>
      <c r="DO366" s="241"/>
      <c r="DP366" s="241"/>
      <c r="DQ366" s="241"/>
      <c r="DR366" s="241"/>
      <c r="DS366" s="241"/>
      <c r="DT366" s="241"/>
      <c r="DU366" s="241"/>
      <c r="DV366" s="241"/>
      <c r="DW366" s="241"/>
      <c r="DX366" s="241"/>
      <c r="DY366" s="241"/>
      <c r="DZ366" s="241"/>
      <c r="EA366" s="241"/>
      <c r="EB366" s="241"/>
      <c r="EC366" s="241"/>
      <c r="ED366" s="241"/>
      <c r="EE366" s="241"/>
      <c r="EF366" s="241"/>
      <c r="EG366" s="241"/>
      <c r="EH366" s="241"/>
      <c r="EI366" s="241"/>
      <c r="EJ366" s="241"/>
      <c r="EK366" s="241"/>
      <c r="EL366" s="241"/>
      <c r="EM366" s="241"/>
      <c r="EN366" s="241"/>
      <c r="EO366" s="241"/>
      <c r="EP366" s="241"/>
      <c r="EQ366" s="241"/>
      <c r="ER366" s="241"/>
      <c r="ES366" s="241"/>
      <c r="ET366" s="241"/>
      <c r="EU366" s="241"/>
      <c r="EV366" s="241"/>
      <c r="EW366" s="241"/>
      <c r="EX366" s="241"/>
      <c r="EY366" s="241"/>
      <c r="EZ366" s="241"/>
      <c r="FA366" s="241"/>
      <c r="FB366" s="241"/>
      <c r="FC366" s="241"/>
      <c r="FD366" s="241"/>
      <c r="FE366" s="241"/>
      <c r="FF366" s="241"/>
      <c r="FG366" s="241"/>
      <c r="FH366" s="241"/>
      <c r="FI366" s="241"/>
      <c r="FJ366" s="241"/>
      <c r="FK366" s="241"/>
      <c r="FL366" s="241"/>
      <c r="FM366" s="241"/>
      <c r="FN366" s="241"/>
      <c r="FO366" s="241"/>
      <c r="FP366" s="241"/>
      <c r="FQ366" s="241"/>
      <c r="FR366" s="241"/>
      <c r="FS366" s="241"/>
      <c r="FT366" s="241"/>
      <c r="FU366" s="241"/>
      <c r="FV366" s="241"/>
      <c r="FW366" s="241"/>
      <c r="FX366" s="241"/>
      <c r="FY366" s="241"/>
      <c r="FZ366" s="241"/>
      <c r="GA366" s="241"/>
      <c r="GB366" s="241"/>
      <c r="GC366" s="241"/>
      <c r="GD366" s="241"/>
      <c r="GE366" s="241"/>
      <c r="GF366" s="241"/>
      <c r="GG366" s="241"/>
      <c r="GH366" s="241"/>
      <c r="GI366" s="241"/>
      <c r="GJ366" s="241"/>
      <c r="GK366" s="241"/>
      <c r="GL366" s="241"/>
      <c r="GM366" s="241"/>
      <c r="GN366" s="241"/>
      <c r="GO366" s="241"/>
      <c r="GP366" s="241"/>
      <c r="GQ366" s="241"/>
      <c r="GR366" s="241"/>
      <c r="GS366" s="241"/>
      <c r="GT366" s="241"/>
      <c r="GU366" s="241"/>
      <c r="GV366" s="241"/>
      <c r="GW366" s="241"/>
      <c r="GX366" s="241"/>
      <c r="GY366" s="241"/>
      <c r="GZ366" s="241"/>
      <c r="HA366" s="241"/>
      <c r="HB366" s="241"/>
      <c r="HC366" s="241"/>
      <c r="HD366" s="241"/>
      <c r="HE366" s="241"/>
      <c r="HF366" s="241"/>
      <c r="HG366" s="241"/>
      <c r="HH366" s="241"/>
      <c r="HI366" s="241"/>
      <c r="HJ366" s="241"/>
      <c r="HK366" s="241"/>
      <c r="HL366" s="241"/>
      <c r="HM366" s="241"/>
    </row>
    <row r="367" spans="1:221" ht="12.75">
      <c r="A367" s="241"/>
      <c r="B367" s="241"/>
      <c r="C367" s="241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241"/>
      <c r="Z367" s="241"/>
      <c r="AA367" s="241"/>
      <c r="AB367" s="241"/>
      <c r="AC367" s="241"/>
      <c r="AD367" s="241"/>
      <c r="AE367" s="241"/>
      <c r="AF367" s="241"/>
      <c r="AG367" s="241"/>
      <c r="AH367" s="241"/>
      <c r="AI367" s="241"/>
      <c r="AJ367" s="241"/>
      <c r="AK367" s="241"/>
      <c r="AL367" s="241"/>
      <c r="AM367" s="241"/>
      <c r="AN367" s="241"/>
      <c r="AO367" s="241"/>
      <c r="AP367" s="241"/>
      <c r="AQ367" s="241"/>
      <c r="AR367" s="241"/>
      <c r="AS367" s="241"/>
      <c r="AT367" s="241"/>
      <c r="AU367" s="241"/>
      <c r="AV367" s="241"/>
      <c r="AW367" s="241"/>
      <c r="AX367" s="241"/>
      <c r="AY367" s="241"/>
      <c r="AZ367" s="241"/>
      <c r="BA367" s="241"/>
      <c r="BB367" s="241"/>
      <c r="BC367" s="241"/>
      <c r="BD367" s="241"/>
      <c r="BE367" s="241"/>
      <c r="BF367" s="241"/>
      <c r="BG367" s="241"/>
      <c r="BH367" s="241"/>
      <c r="BI367" s="241"/>
      <c r="BJ367" s="241"/>
      <c r="BK367" s="241"/>
      <c r="BL367" s="241"/>
      <c r="BM367" s="241"/>
      <c r="BN367" s="241"/>
      <c r="BO367" s="241"/>
      <c r="BP367" s="241"/>
      <c r="BQ367" s="241"/>
      <c r="BR367" s="241"/>
      <c r="BS367" s="241"/>
      <c r="BT367" s="241"/>
      <c r="BU367" s="241"/>
      <c r="BV367" s="241"/>
      <c r="BW367" s="241"/>
      <c r="BX367" s="241"/>
      <c r="BY367" s="241"/>
      <c r="BZ367" s="241"/>
      <c r="CA367" s="241"/>
      <c r="CB367" s="241"/>
      <c r="CC367" s="241"/>
      <c r="CD367" s="241"/>
      <c r="CE367" s="241"/>
      <c r="CF367" s="241"/>
      <c r="CG367" s="241"/>
      <c r="CH367" s="241"/>
      <c r="CI367" s="241"/>
      <c r="CJ367" s="241"/>
      <c r="CK367" s="241"/>
      <c r="CL367" s="241"/>
      <c r="CM367" s="241"/>
      <c r="CN367" s="241"/>
      <c r="CO367" s="241"/>
      <c r="CP367" s="241"/>
      <c r="CQ367" s="241"/>
      <c r="CR367" s="241"/>
      <c r="CS367" s="241"/>
      <c r="CT367" s="241"/>
      <c r="CU367" s="241"/>
      <c r="CV367" s="241"/>
      <c r="CW367" s="241"/>
      <c r="CX367" s="241"/>
      <c r="CY367" s="241"/>
      <c r="CZ367" s="241"/>
      <c r="DA367" s="241"/>
      <c r="DB367" s="241"/>
      <c r="DC367" s="241"/>
      <c r="DD367" s="241"/>
      <c r="DE367" s="241"/>
      <c r="DF367" s="241"/>
      <c r="DG367" s="241"/>
      <c r="DH367" s="241"/>
      <c r="DI367" s="241"/>
      <c r="DJ367" s="241"/>
      <c r="DK367" s="241"/>
      <c r="DL367" s="241"/>
      <c r="DM367" s="241"/>
      <c r="DN367" s="241"/>
      <c r="DO367" s="241"/>
      <c r="DP367" s="241"/>
      <c r="DQ367" s="241"/>
      <c r="DR367" s="241"/>
      <c r="DS367" s="241"/>
      <c r="DT367" s="241"/>
      <c r="DU367" s="241"/>
      <c r="DV367" s="241"/>
      <c r="DW367" s="241"/>
      <c r="DX367" s="241"/>
      <c r="DY367" s="241"/>
      <c r="DZ367" s="241"/>
      <c r="EA367" s="241"/>
      <c r="EB367" s="241"/>
      <c r="EC367" s="241"/>
      <c r="ED367" s="241"/>
      <c r="EE367" s="241"/>
      <c r="EF367" s="241"/>
      <c r="EG367" s="241"/>
      <c r="EH367" s="241"/>
      <c r="EI367" s="241"/>
      <c r="EJ367" s="241"/>
      <c r="EK367" s="241"/>
      <c r="EL367" s="241"/>
      <c r="EM367" s="241"/>
      <c r="EN367" s="241"/>
      <c r="EO367" s="241"/>
      <c r="EP367" s="241"/>
      <c r="EQ367" s="241"/>
      <c r="ER367" s="241"/>
      <c r="ES367" s="241"/>
      <c r="ET367" s="241"/>
      <c r="EU367" s="241"/>
      <c r="EV367" s="241"/>
      <c r="EW367" s="241"/>
      <c r="EX367" s="241"/>
      <c r="EY367" s="241"/>
      <c r="EZ367" s="241"/>
      <c r="FA367" s="241"/>
      <c r="FB367" s="241"/>
      <c r="FC367" s="241"/>
      <c r="FD367" s="241"/>
      <c r="FE367" s="241"/>
      <c r="FF367" s="241"/>
      <c r="FG367" s="241"/>
      <c r="FH367" s="241"/>
      <c r="FI367" s="241"/>
      <c r="FJ367" s="241"/>
      <c r="FK367" s="241"/>
      <c r="FL367" s="241"/>
      <c r="FM367" s="241"/>
      <c r="FN367" s="241"/>
      <c r="FO367" s="241"/>
      <c r="FP367" s="241"/>
      <c r="FQ367" s="241"/>
      <c r="FR367" s="241"/>
      <c r="FS367" s="241"/>
      <c r="FT367" s="241"/>
      <c r="FU367" s="241"/>
      <c r="FV367" s="241"/>
      <c r="FW367" s="241"/>
      <c r="FX367" s="241"/>
      <c r="FY367" s="241"/>
      <c r="FZ367" s="241"/>
      <c r="GA367" s="241"/>
      <c r="GB367" s="241"/>
      <c r="GC367" s="241"/>
      <c r="GD367" s="241"/>
      <c r="GE367" s="241"/>
      <c r="GF367" s="241"/>
      <c r="GG367" s="241"/>
      <c r="GH367" s="241"/>
      <c r="GI367" s="241"/>
      <c r="GJ367" s="241"/>
      <c r="GK367" s="241"/>
      <c r="GL367" s="241"/>
      <c r="GM367" s="241"/>
      <c r="GN367" s="241"/>
      <c r="GO367" s="241"/>
      <c r="GP367" s="241"/>
      <c r="GQ367" s="241"/>
      <c r="GR367" s="241"/>
      <c r="GS367" s="241"/>
      <c r="GT367" s="241"/>
      <c r="GU367" s="241"/>
      <c r="GV367" s="241"/>
      <c r="GW367" s="241"/>
      <c r="GX367" s="241"/>
      <c r="GY367" s="241"/>
      <c r="GZ367" s="241"/>
      <c r="HA367" s="241"/>
      <c r="HB367" s="241"/>
      <c r="HC367" s="241"/>
      <c r="HD367" s="241"/>
      <c r="HE367" s="241"/>
      <c r="HF367" s="241"/>
      <c r="HG367" s="241"/>
      <c r="HH367" s="241"/>
      <c r="HI367" s="241"/>
      <c r="HJ367" s="241"/>
      <c r="HK367" s="241"/>
      <c r="HL367" s="241"/>
      <c r="HM367" s="241"/>
    </row>
    <row r="368" spans="1:221" ht="12.75">
      <c r="A368" s="241"/>
      <c r="B368" s="241"/>
      <c r="C368" s="241"/>
      <c r="D368" s="241"/>
      <c r="E368" s="241"/>
      <c r="F368" s="241"/>
      <c r="G368" s="241"/>
      <c r="H368" s="241"/>
      <c r="I368" s="241"/>
      <c r="J368" s="241"/>
      <c r="K368" s="241"/>
      <c r="L368" s="241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241"/>
      <c r="Z368" s="241"/>
      <c r="AA368" s="241"/>
      <c r="AB368" s="241"/>
      <c r="AC368" s="241"/>
      <c r="AD368" s="241"/>
      <c r="AE368" s="241"/>
      <c r="AF368" s="241"/>
      <c r="AG368" s="241"/>
      <c r="AH368" s="241"/>
      <c r="AI368" s="241"/>
      <c r="AJ368" s="241"/>
      <c r="AK368" s="241"/>
      <c r="AL368" s="241"/>
      <c r="AM368" s="241"/>
      <c r="AN368" s="241"/>
      <c r="AO368" s="241"/>
      <c r="AP368" s="241"/>
      <c r="AQ368" s="241"/>
      <c r="AR368" s="241"/>
      <c r="AS368" s="241"/>
      <c r="AT368" s="241"/>
      <c r="AU368" s="241"/>
      <c r="AV368" s="241"/>
      <c r="AW368" s="241"/>
      <c r="AX368" s="241"/>
      <c r="AY368" s="241"/>
      <c r="AZ368" s="241"/>
      <c r="BA368" s="241"/>
      <c r="BB368" s="241"/>
      <c r="BC368" s="241"/>
      <c r="BD368" s="241"/>
      <c r="BE368" s="241"/>
      <c r="BF368" s="241"/>
      <c r="BG368" s="241"/>
      <c r="BH368" s="241"/>
      <c r="BI368" s="241"/>
      <c r="BJ368" s="241"/>
      <c r="BK368" s="241"/>
      <c r="BL368" s="241"/>
      <c r="BM368" s="241"/>
      <c r="BN368" s="241"/>
      <c r="BO368" s="241"/>
      <c r="BP368" s="241"/>
      <c r="BQ368" s="241"/>
      <c r="BR368" s="241"/>
      <c r="BS368" s="241"/>
      <c r="BT368" s="241"/>
      <c r="BU368" s="241"/>
      <c r="BV368" s="241"/>
      <c r="BW368" s="241"/>
      <c r="BX368" s="241"/>
      <c r="BY368" s="241"/>
      <c r="BZ368" s="241"/>
      <c r="CA368" s="241"/>
      <c r="CB368" s="241"/>
      <c r="CC368" s="241"/>
      <c r="CD368" s="241"/>
      <c r="CE368" s="241"/>
      <c r="CF368" s="241"/>
      <c r="CG368" s="241"/>
      <c r="CH368" s="241"/>
      <c r="CI368" s="241"/>
      <c r="CJ368" s="241"/>
      <c r="CK368" s="241"/>
      <c r="CL368" s="241"/>
      <c r="CM368" s="241"/>
      <c r="CN368" s="241"/>
      <c r="CO368" s="241"/>
      <c r="CP368" s="241"/>
      <c r="CQ368" s="241"/>
      <c r="CR368" s="241"/>
      <c r="CS368" s="241"/>
      <c r="CT368" s="241"/>
      <c r="CU368" s="241"/>
      <c r="CV368" s="241"/>
      <c r="CW368" s="241"/>
      <c r="CX368" s="241"/>
      <c r="CY368" s="241"/>
      <c r="CZ368" s="241"/>
      <c r="DA368" s="241"/>
      <c r="DB368" s="241"/>
      <c r="DC368" s="241"/>
      <c r="DD368" s="241"/>
      <c r="DE368" s="241"/>
      <c r="DF368" s="241"/>
      <c r="DG368" s="241"/>
      <c r="DH368" s="241"/>
      <c r="DI368" s="241"/>
      <c r="DJ368" s="241"/>
      <c r="DK368" s="241"/>
      <c r="DL368" s="241"/>
      <c r="DM368" s="241"/>
      <c r="DN368" s="241"/>
      <c r="DO368" s="241"/>
      <c r="DP368" s="241"/>
      <c r="DQ368" s="241"/>
      <c r="DR368" s="241"/>
      <c r="DS368" s="241"/>
      <c r="DT368" s="241"/>
      <c r="DU368" s="241"/>
      <c r="DV368" s="241"/>
      <c r="DW368" s="241"/>
      <c r="DX368" s="241"/>
      <c r="DY368" s="241"/>
      <c r="DZ368" s="241"/>
      <c r="EA368" s="241"/>
      <c r="EB368" s="241"/>
      <c r="EC368" s="241"/>
      <c r="ED368" s="241"/>
      <c r="EE368" s="241"/>
      <c r="EF368" s="241"/>
      <c r="EG368" s="241"/>
      <c r="EH368" s="241"/>
      <c r="EI368" s="241"/>
      <c r="EJ368" s="241"/>
      <c r="EK368" s="241"/>
      <c r="EL368" s="241"/>
      <c r="EM368" s="241"/>
      <c r="EN368" s="241"/>
      <c r="EO368" s="241"/>
      <c r="EP368" s="241"/>
      <c r="EQ368" s="241"/>
      <c r="ER368" s="241"/>
      <c r="ES368" s="241"/>
      <c r="ET368" s="241"/>
      <c r="EU368" s="241"/>
      <c r="EV368" s="241"/>
      <c r="EW368" s="241"/>
      <c r="EX368" s="241"/>
      <c r="EY368" s="241"/>
      <c r="EZ368" s="241"/>
      <c r="FA368" s="241"/>
      <c r="FB368" s="241"/>
      <c r="FC368" s="241"/>
      <c r="FD368" s="241"/>
      <c r="FE368" s="241"/>
      <c r="FF368" s="241"/>
      <c r="FG368" s="241"/>
      <c r="FH368" s="241"/>
      <c r="FI368" s="241"/>
      <c r="FJ368" s="241"/>
      <c r="FK368" s="241"/>
      <c r="FL368" s="241"/>
      <c r="FM368" s="241"/>
      <c r="FN368" s="241"/>
      <c r="FO368" s="241"/>
      <c r="FP368" s="241"/>
      <c r="FQ368" s="241"/>
      <c r="FR368" s="241"/>
      <c r="FS368" s="241"/>
      <c r="FT368" s="241"/>
      <c r="FU368" s="241"/>
      <c r="FV368" s="241"/>
      <c r="FW368" s="241"/>
      <c r="FX368" s="241"/>
      <c r="FY368" s="241"/>
      <c r="FZ368" s="241"/>
      <c r="GA368" s="241"/>
      <c r="GB368" s="241"/>
      <c r="GC368" s="241"/>
      <c r="GD368" s="241"/>
      <c r="GE368" s="241"/>
      <c r="GF368" s="241"/>
      <c r="GG368" s="241"/>
      <c r="GH368" s="241"/>
      <c r="GI368" s="241"/>
      <c r="GJ368" s="241"/>
      <c r="GK368" s="241"/>
      <c r="GL368" s="241"/>
      <c r="GM368" s="241"/>
      <c r="GN368" s="241"/>
      <c r="GO368" s="241"/>
      <c r="GP368" s="241"/>
      <c r="GQ368" s="241"/>
      <c r="GR368" s="241"/>
      <c r="GS368" s="241"/>
      <c r="GT368" s="241"/>
      <c r="GU368" s="241"/>
      <c r="GV368" s="241"/>
      <c r="GW368" s="241"/>
      <c r="GX368" s="241"/>
      <c r="GY368" s="241"/>
      <c r="GZ368" s="241"/>
      <c r="HA368" s="241"/>
      <c r="HB368" s="241"/>
      <c r="HC368" s="241"/>
      <c r="HD368" s="241"/>
      <c r="HE368" s="241"/>
      <c r="HF368" s="241"/>
      <c r="HG368" s="241"/>
      <c r="HH368" s="241"/>
      <c r="HI368" s="241"/>
      <c r="HJ368" s="241"/>
      <c r="HK368" s="241"/>
      <c r="HL368" s="241"/>
      <c r="HM368" s="241"/>
    </row>
    <row r="369" spans="1:221" ht="12.75">
      <c r="A369" s="241"/>
      <c r="B369" s="241"/>
      <c r="C369" s="241"/>
      <c r="D369" s="241"/>
      <c r="E369" s="241"/>
      <c r="F369" s="241"/>
      <c r="G369" s="241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241"/>
      <c r="Z369" s="241"/>
      <c r="AA369" s="241"/>
      <c r="AB369" s="241"/>
      <c r="AC369" s="241"/>
      <c r="AD369" s="241"/>
      <c r="AE369" s="241"/>
      <c r="AF369" s="241"/>
      <c r="AG369" s="241"/>
      <c r="AH369" s="241"/>
      <c r="AI369" s="241"/>
      <c r="AJ369" s="241"/>
      <c r="AK369" s="241"/>
      <c r="AL369" s="241"/>
      <c r="AM369" s="241"/>
      <c r="AN369" s="241"/>
      <c r="AO369" s="241"/>
      <c r="AP369" s="241"/>
      <c r="AQ369" s="241"/>
      <c r="AR369" s="241"/>
      <c r="AS369" s="241"/>
      <c r="AT369" s="241"/>
      <c r="AU369" s="241"/>
      <c r="AV369" s="241"/>
      <c r="AW369" s="241"/>
      <c r="AX369" s="241"/>
      <c r="AY369" s="241"/>
      <c r="AZ369" s="241"/>
      <c r="BA369" s="241"/>
      <c r="BB369" s="241"/>
      <c r="BC369" s="241"/>
      <c r="BD369" s="241"/>
      <c r="BE369" s="241"/>
      <c r="BF369" s="241"/>
      <c r="BG369" s="241"/>
      <c r="BH369" s="241"/>
      <c r="BI369" s="241"/>
      <c r="BJ369" s="241"/>
      <c r="BK369" s="241"/>
      <c r="BL369" s="241"/>
      <c r="BM369" s="241"/>
      <c r="BN369" s="241"/>
      <c r="BO369" s="241"/>
      <c r="BP369" s="241"/>
      <c r="BQ369" s="241"/>
      <c r="BR369" s="241"/>
      <c r="BS369" s="241"/>
      <c r="BT369" s="241"/>
      <c r="BU369" s="241"/>
      <c r="BV369" s="241"/>
      <c r="BW369" s="241"/>
      <c r="BX369" s="241"/>
      <c r="BY369" s="241"/>
      <c r="BZ369" s="241"/>
      <c r="CA369" s="241"/>
      <c r="CB369" s="241"/>
      <c r="CC369" s="241"/>
      <c r="CD369" s="241"/>
      <c r="CE369" s="241"/>
      <c r="CF369" s="241"/>
      <c r="CG369" s="241"/>
      <c r="CH369" s="241"/>
      <c r="CI369" s="241"/>
      <c r="CJ369" s="241"/>
      <c r="CK369" s="241"/>
      <c r="CL369" s="241"/>
      <c r="CM369" s="241"/>
      <c r="CN369" s="241"/>
      <c r="CO369" s="241"/>
      <c r="CP369" s="241"/>
      <c r="CQ369" s="241"/>
      <c r="CR369" s="241"/>
      <c r="CS369" s="241"/>
      <c r="CT369" s="241"/>
      <c r="CU369" s="241"/>
      <c r="CV369" s="241"/>
      <c r="CW369" s="241"/>
      <c r="CX369" s="241"/>
      <c r="CY369" s="241"/>
      <c r="CZ369" s="241"/>
      <c r="DA369" s="241"/>
      <c r="DB369" s="241"/>
      <c r="DC369" s="241"/>
      <c r="DD369" s="241"/>
      <c r="DE369" s="241"/>
      <c r="DF369" s="241"/>
      <c r="DG369" s="241"/>
      <c r="DH369" s="241"/>
      <c r="DI369" s="241"/>
      <c r="DJ369" s="241"/>
      <c r="DK369" s="241"/>
      <c r="DL369" s="241"/>
      <c r="DM369" s="241"/>
      <c r="DN369" s="241"/>
      <c r="DO369" s="241"/>
      <c r="DP369" s="241"/>
      <c r="DQ369" s="241"/>
      <c r="DR369" s="241"/>
      <c r="DS369" s="241"/>
      <c r="DT369" s="241"/>
      <c r="DU369" s="241"/>
      <c r="DV369" s="241"/>
      <c r="DW369" s="241"/>
      <c r="DX369" s="241"/>
      <c r="DY369" s="241"/>
      <c r="DZ369" s="241"/>
      <c r="EA369" s="241"/>
      <c r="EB369" s="241"/>
      <c r="EC369" s="241"/>
      <c r="ED369" s="241"/>
      <c r="EE369" s="241"/>
      <c r="EF369" s="241"/>
      <c r="EG369" s="241"/>
      <c r="EH369" s="241"/>
      <c r="EI369" s="241"/>
      <c r="EJ369" s="241"/>
      <c r="EK369" s="241"/>
      <c r="EL369" s="241"/>
      <c r="EM369" s="241"/>
      <c r="EN369" s="241"/>
      <c r="EO369" s="241"/>
      <c r="EP369" s="241"/>
      <c r="EQ369" s="241"/>
      <c r="ER369" s="241"/>
      <c r="ES369" s="241"/>
      <c r="ET369" s="241"/>
      <c r="EU369" s="241"/>
      <c r="EV369" s="241"/>
      <c r="EW369" s="241"/>
      <c r="EX369" s="241"/>
      <c r="EY369" s="241"/>
      <c r="EZ369" s="241"/>
      <c r="FA369" s="241"/>
      <c r="FB369" s="241"/>
      <c r="FC369" s="241"/>
      <c r="FD369" s="241"/>
      <c r="FE369" s="241"/>
      <c r="FF369" s="241"/>
      <c r="FG369" s="241"/>
      <c r="FH369" s="241"/>
      <c r="FI369" s="241"/>
      <c r="FJ369" s="241"/>
      <c r="FK369" s="241"/>
      <c r="FL369" s="241"/>
      <c r="FM369" s="241"/>
      <c r="FN369" s="241"/>
      <c r="FO369" s="241"/>
      <c r="FP369" s="241"/>
      <c r="FQ369" s="241"/>
      <c r="FR369" s="241"/>
      <c r="FS369" s="241"/>
      <c r="FT369" s="241"/>
      <c r="FU369" s="241"/>
      <c r="FV369" s="241"/>
      <c r="FW369" s="241"/>
      <c r="FX369" s="241"/>
      <c r="FY369" s="241"/>
      <c r="FZ369" s="241"/>
      <c r="GA369" s="241"/>
      <c r="GB369" s="241"/>
      <c r="GC369" s="241"/>
      <c r="GD369" s="241"/>
      <c r="GE369" s="241"/>
      <c r="GF369" s="241"/>
      <c r="GG369" s="241"/>
      <c r="GH369" s="241"/>
      <c r="GI369" s="241"/>
      <c r="GJ369" s="241"/>
      <c r="GK369" s="241"/>
      <c r="GL369" s="241"/>
      <c r="GM369" s="241"/>
      <c r="GN369" s="241"/>
      <c r="GO369" s="241"/>
      <c r="GP369" s="241"/>
      <c r="GQ369" s="241"/>
      <c r="GR369" s="241"/>
      <c r="GS369" s="241"/>
      <c r="GT369" s="241"/>
      <c r="GU369" s="241"/>
      <c r="GV369" s="241"/>
      <c r="GW369" s="241"/>
      <c r="GX369" s="241"/>
      <c r="GY369" s="241"/>
      <c r="GZ369" s="241"/>
      <c r="HA369" s="241"/>
      <c r="HB369" s="241"/>
      <c r="HC369" s="241"/>
      <c r="HD369" s="241"/>
      <c r="HE369" s="241"/>
      <c r="HF369" s="241"/>
      <c r="HG369" s="241"/>
      <c r="HH369" s="241"/>
      <c r="HI369" s="241"/>
      <c r="HJ369" s="241"/>
      <c r="HK369" s="241"/>
      <c r="HL369" s="241"/>
      <c r="HM369" s="241"/>
    </row>
    <row r="370" spans="1:221" ht="12.75">
      <c r="A370" s="241"/>
      <c r="B370" s="241"/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241"/>
      <c r="Z370" s="241"/>
      <c r="AA370" s="241"/>
      <c r="AB370" s="241"/>
      <c r="AC370" s="241"/>
      <c r="AD370" s="241"/>
      <c r="AE370" s="241"/>
      <c r="AF370" s="241"/>
      <c r="AG370" s="241"/>
      <c r="AH370" s="241"/>
      <c r="AI370" s="241"/>
      <c r="AJ370" s="241"/>
      <c r="AK370" s="241"/>
      <c r="AL370" s="241"/>
      <c r="AM370" s="241"/>
      <c r="AN370" s="241"/>
      <c r="AO370" s="241"/>
      <c r="AP370" s="241"/>
      <c r="AQ370" s="241"/>
      <c r="AR370" s="241"/>
      <c r="AS370" s="241"/>
      <c r="AT370" s="241"/>
      <c r="AU370" s="241"/>
      <c r="AV370" s="241"/>
      <c r="AW370" s="241"/>
      <c r="AX370" s="241"/>
      <c r="AY370" s="241"/>
      <c r="AZ370" s="241"/>
      <c r="BA370" s="241"/>
      <c r="BB370" s="241"/>
      <c r="BC370" s="241"/>
      <c r="BD370" s="241"/>
      <c r="BE370" s="241"/>
      <c r="BF370" s="241"/>
      <c r="BG370" s="241"/>
      <c r="BH370" s="241"/>
      <c r="BI370" s="241"/>
      <c r="BJ370" s="241"/>
      <c r="BK370" s="241"/>
      <c r="BL370" s="241"/>
      <c r="BM370" s="241"/>
      <c r="BN370" s="241"/>
      <c r="BO370" s="241"/>
      <c r="BP370" s="241"/>
      <c r="BQ370" s="241"/>
      <c r="BR370" s="241"/>
      <c r="BS370" s="241"/>
      <c r="BT370" s="241"/>
      <c r="BU370" s="241"/>
      <c r="BV370" s="241"/>
      <c r="BW370" s="241"/>
      <c r="BX370" s="241"/>
      <c r="BY370" s="241"/>
      <c r="BZ370" s="241"/>
      <c r="CA370" s="241"/>
      <c r="CB370" s="241"/>
      <c r="CC370" s="241"/>
      <c r="CD370" s="241"/>
      <c r="CE370" s="241"/>
      <c r="CF370" s="241"/>
      <c r="CG370" s="241"/>
      <c r="CH370" s="241"/>
      <c r="CI370" s="241"/>
      <c r="CJ370" s="241"/>
      <c r="CK370" s="241"/>
      <c r="CL370" s="241"/>
      <c r="CM370" s="241"/>
      <c r="CN370" s="241"/>
      <c r="CO370" s="241"/>
      <c r="CP370" s="241"/>
      <c r="CQ370" s="241"/>
      <c r="CR370" s="241"/>
      <c r="CS370" s="241"/>
      <c r="CT370" s="241"/>
      <c r="CU370" s="241"/>
      <c r="CV370" s="241"/>
      <c r="CW370" s="241"/>
      <c r="CX370" s="241"/>
      <c r="CY370" s="241"/>
      <c r="CZ370" s="241"/>
      <c r="DA370" s="241"/>
      <c r="DB370" s="241"/>
      <c r="DC370" s="241"/>
      <c r="DD370" s="241"/>
      <c r="DE370" s="241"/>
      <c r="DF370" s="241"/>
      <c r="DG370" s="241"/>
      <c r="DH370" s="241"/>
      <c r="DI370" s="241"/>
      <c r="DJ370" s="241"/>
      <c r="DK370" s="241"/>
      <c r="DL370" s="241"/>
      <c r="DM370" s="241"/>
      <c r="DN370" s="241"/>
      <c r="DO370" s="241"/>
      <c r="DP370" s="241"/>
      <c r="DQ370" s="241"/>
      <c r="DR370" s="241"/>
      <c r="DS370" s="241"/>
      <c r="DT370" s="241"/>
      <c r="DU370" s="241"/>
      <c r="DV370" s="241"/>
      <c r="DW370" s="241"/>
      <c r="DX370" s="241"/>
      <c r="DY370" s="241"/>
      <c r="DZ370" s="241"/>
      <c r="EA370" s="241"/>
      <c r="EB370" s="241"/>
      <c r="EC370" s="241"/>
      <c r="ED370" s="241"/>
      <c r="EE370" s="241"/>
      <c r="EF370" s="241"/>
      <c r="EG370" s="241"/>
      <c r="EH370" s="241"/>
      <c r="EI370" s="241"/>
      <c r="EJ370" s="241"/>
      <c r="EK370" s="241"/>
      <c r="EL370" s="241"/>
      <c r="EM370" s="241"/>
      <c r="EN370" s="241"/>
      <c r="EO370" s="241"/>
      <c r="EP370" s="241"/>
      <c r="EQ370" s="241"/>
      <c r="ER370" s="241"/>
      <c r="ES370" s="241"/>
      <c r="ET370" s="241"/>
      <c r="EU370" s="241"/>
      <c r="EV370" s="241"/>
      <c r="EW370" s="241"/>
      <c r="EX370" s="241"/>
      <c r="EY370" s="241"/>
      <c r="EZ370" s="241"/>
      <c r="FA370" s="241"/>
      <c r="FB370" s="241"/>
      <c r="FC370" s="241"/>
      <c r="FD370" s="241"/>
      <c r="FE370" s="241"/>
      <c r="FF370" s="241"/>
      <c r="FG370" s="241"/>
      <c r="FH370" s="241"/>
      <c r="FI370" s="241"/>
      <c r="FJ370" s="241"/>
      <c r="FK370" s="241"/>
      <c r="FL370" s="241"/>
      <c r="FM370" s="241"/>
      <c r="FN370" s="241"/>
      <c r="FO370" s="241"/>
      <c r="FP370" s="241"/>
      <c r="FQ370" s="241"/>
      <c r="FR370" s="241"/>
      <c r="FS370" s="241"/>
      <c r="FT370" s="241"/>
      <c r="FU370" s="241"/>
      <c r="FV370" s="241"/>
      <c r="FW370" s="241"/>
      <c r="FX370" s="241"/>
      <c r="FY370" s="241"/>
      <c r="FZ370" s="241"/>
      <c r="GA370" s="241"/>
      <c r="GB370" s="241"/>
      <c r="GC370" s="241"/>
      <c r="GD370" s="241"/>
      <c r="GE370" s="241"/>
      <c r="GF370" s="241"/>
      <c r="GG370" s="241"/>
      <c r="GH370" s="241"/>
      <c r="GI370" s="241"/>
      <c r="GJ370" s="241"/>
      <c r="GK370" s="241"/>
      <c r="GL370" s="241"/>
      <c r="GM370" s="241"/>
      <c r="GN370" s="241"/>
      <c r="GO370" s="241"/>
      <c r="GP370" s="241"/>
      <c r="GQ370" s="241"/>
      <c r="GR370" s="241"/>
      <c r="GS370" s="241"/>
      <c r="GT370" s="241"/>
      <c r="GU370" s="241"/>
      <c r="GV370" s="241"/>
      <c r="GW370" s="241"/>
      <c r="GX370" s="241"/>
      <c r="GY370" s="241"/>
      <c r="GZ370" s="241"/>
      <c r="HA370" s="241"/>
      <c r="HB370" s="241"/>
      <c r="HC370" s="241"/>
      <c r="HD370" s="241"/>
      <c r="HE370" s="241"/>
      <c r="HF370" s="241"/>
      <c r="HG370" s="241"/>
      <c r="HH370" s="241"/>
      <c r="HI370" s="241"/>
      <c r="HJ370" s="241"/>
      <c r="HK370" s="241"/>
      <c r="HL370" s="241"/>
      <c r="HM370" s="241"/>
    </row>
    <row r="371" spans="1:221" ht="12.75">
      <c r="A371" s="241"/>
      <c r="B371" s="241"/>
      <c r="C371" s="241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241"/>
      <c r="Z371" s="241"/>
      <c r="AA371" s="241"/>
      <c r="AB371" s="241"/>
      <c r="AC371" s="241"/>
      <c r="AD371" s="241"/>
      <c r="AE371" s="241"/>
      <c r="AF371" s="241"/>
      <c r="AG371" s="241"/>
      <c r="AH371" s="241"/>
      <c r="AI371" s="241"/>
      <c r="AJ371" s="241"/>
      <c r="AK371" s="241"/>
      <c r="AL371" s="241"/>
      <c r="AM371" s="241"/>
      <c r="AN371" s="241"/>
      <c r="AO371" s="241"/>
      <c r="AP371" s="241"/>
      <c r="AQ371" s="241"/>
      <c r="AR371" s="241"/>
      <c r="AS371" s="241"/>
      <c r="AT371" s="241"/>
      <c r="AU371" s="241"/>
      <c r="AV371" s="241"/>
      <c r="AW371" s="241"/>
      <c r="AX371" s="241"/>
      <c r="AY371" s="241"/>
      <c r="AZ371" s="241"/>
      <c r="BA371" s="241"/>
      <c r="BB371" s="241"/>
      <c r="BC371" s="241"/>
      <c r="BD371" s="241"/>
      <c r="BE371" s="241"/>
      <c r="BF371" s="241"/>
      <c r="BG371" s="241"/>
      <c r="BH371" s="241"/>
      <c r="BI371" s="241"/>
      <c r="BJ371" s="241"/>
      <c r="BK371" s="241"/>
      <c r="BL371" s="241"/>
      <c r="BM371" s="241"/>
      <c r="BN371" s="241"/>
      <c r="BO371" s="241"/>
      <c r="BP371" s="241"/>
      <c r="BQ371" s="241"/>
      <c r="BR371" s="241"/>
      <c r="BS371" s="241"/>
      <c r="BT371" s="241"/>
      <c r="BU371" s="241"/>
      <c r="BV371" s="241"/>
      <c r="BW371" s="241"/>
      <c r="BX371" s="241"/>
      <c r="BY371" s="241"/>
      <c r="BZ371" s="241"/>
      <c r="CA371" s="241"/>
      <c r="CB371" s="241"/>
      <c r="CC371" s="241"/>
      <c r="CD371" s="241"/>
      <c r="CE371" s="241"/>
      <c r="CF371" s="241"/>
      <c r="CG371" s="241"/>
      <c r="CH371" s="241"/>
      <c r="CI371" s="241"/>
      <c r="CJ371" s="241"/>
      <c r="CK371" s="241"/>
      <c r="CL371" s="241"/>
      <c r="CM371" s="241"/>
      <c r="CN371" s="241"/>
      <c r="CO371" s="241"/>
      <c r="CP371" s="241"/>
      <c r="CQ371" s="241"/>
      <c r="CR371" s="241"/>
      <c r="CS371" s="241"/>
      <c r="CT371" s="241"/>
      <c r="CU371" s="241"/>
      <c r="CV371" s="241"/>
      <c r="CW371" s="241"/>
      <c r="CX371" s="241"/>
      <c r="CY371" s="241"/>
      <c r="CZ371" s="241"/>
      <c r="DA371" s="241"/>
      <c r="DB371" s="241"/>
      <c r="DC371" s="241"/>
      <c r="DD371" s="241"/>
      <c r="DE371" s="241"/>
      <c r="DF371" s="241"/>
      <c r="DG371" s="241"/>
      <c r="DH371" s="241"/>
      <c r="DI371" s="241"/>
      <c r="DJ371" s="241"/>
      <c r="DK371" s="241"/>
      <c r="DL371" s="241"/>
      <c r="DM371" s="241"/>
      <c r="DN371" s="241"/>
      <c r="DO371" s="241"/>
      <c r="DP371" s="241"/>
      <c r="DQ371" s="241"/>
      <c r="DR371" s="241"/>
      <c r="DS371" s="241"/>
      <c r="DT371" s="241"/>
      <c r="DU371" s="241"/>
      <c r="DV371" s="241"/>
      <c r="DW371" s="241"/>
      <c r="DX371" s="241"/>
      <c r="DY371" s="241"/>
      <c r="DZ371" s="241"/>
      <c r="EA371" s="241"/>
      <c r="EB371" s="241"/>
      <c r="EC371" s="241"/>
      <c r="ED371" s="241"/>
      <c r="EE371" s="241"/>
      <c r="EF371" s="241"/>
      <c r="EG371" s="241"/>
      <c r="EH371" s="241"/>
      <c r="EI371" s="241"/>
      <c r="EJ371" s="241"/>
      <c r="EK371" s="241"/>
      <c r="EL371" s="241"/>
      <c r="EM371" s="241"/>
      <c r="EN371" s="241"/>
      <c r="EO371" s="241"/>
      <c r="EP371" s="241"/>
      <c r="EQ371" s="241"/>
      <c r="ER371" s="241"/>
      <c r="ES371" s="241"/>
      <c r="ET371" s="241"/>
      <c r="EU371" s="241"/>
      <c r="EV371" s="241"/>
      <c r="EW371" s="241"/>
      <c r="EX371" s="241"/>
      <c r="EY371" s="241"/>
      <c r="EZ371" s="241"/>
      <c r="FA371" s="241"/>
      <c r="FB371" s="241"/>
      <c r="FC371" s="241"/>
      <c r="FD371" s="241"/>
      <c r="FE371" s="241"/>
      <c r="FF371" s="241"/>
      <c r="FG371" s="241"/>
      <c r="FH371" s="241"/>
      <c r="FI371" s="241"/>
      <c r="FJ371" s="241"/>
      <c r="FK371" s="241"/>
      <c r="FL371" s="241"/>
      <c r="FM371" s="241"/>
      <c r="FN371" s="241"/>
      <c r="FO371" s="241"/>
      <c r="FP371" s="241"/>
      <c r="FQ371" s="241"/>
      <c r="FR371" s="241"/>
      <c r="FS371" s="241"/>
      <c r="FT371" s="241"/>
      <c r="FU371" s="241"/>
      <c r="FV371" s="241"/>
      <c r="FW371" s="241"/>
      <c r="FX371" s="241"/>
      <c r="FY371" s="241"/>
      <c r="FZ371" s="241"/>
      <c r="GA371" s="241"/>
      <c r="GB371" s="241"/>
      <c r="GC371" s="241"/>
      <c r="GD371" s="241"/>
      <c r="GE371" s="241"/>
      <c r="GF371" s="241"/>
      <c r="GG371" s="241"/>
      <c r="GH371" s="241"/>
      <c r="GI371" s="241"/>
      <c r="GJ371" s="241"/>
      <c r="GK371" s="241"/>
      <c r="GL371" s="241"/>
      <c r="GM371" s="241"/>
      <c r="GN371" s="241"/>
      <c r="GO371" s="241"/>
      <c r="GP371" s="241"/>
      <c r="GQ371" s="241"/>
      <c r="GR371" s="241"/>
      <c r="GS371" s="241"/>
      <c r="GT371" s="241"/>
      <c r="GU371" s="241"/>
      <c r="GV371" s="241"/>
      <c r="GW371" s="241"/>
      <c r="GX371" s="241"/>
      <c r="GY371" s="241"/>
      <c r="GZ371" s="241"/>
      <c r="HA371" s="241"/>
      <c r="HB371" s="241"/>
      <c r="HC371" s="241"/>
      <c r="HD371" s="241"/>
      <c r="HE371" s="241"/>
      <c r="HF371" s="241"/>
      <c r="HG371" s="241"/>
      <c r="HH371" s="241"/>
      <c r="HI371" s="241"/>
      <c r="HJ371" s="241"/>
      <c r="HK371" s="241"/>
      <c r="HL371" s="241"/>
      <c r="HM371" s="241"/>
    </row>
    <row r="372" spans="1:221" ht="12.75">
      <c r="A372" s="241"/>
      <c r="B372" s="241"/>
      <c r="C372" s="241"/>
      <c r="D372" s="241"/>
      <c r="E372" s="241"/>
      <c r="F372" s="241"/>
      <c r="G372" s="241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241"/>
      <c r="Z372" s="241"/>
      <c r="AA372" s="241"/>
      <c r="AB372" s="241"/>
      <c r="AC372" s="241"/>
      <c r="AD372" s="241"/>
      <c r="AE372" s="241"/>
      <c r="AF372" s="241"/>
      <c r="AG372" s="241"/>
      <c r="AH372" s="241"/>
      <c r="AI372" s="241"/>
      <c r="AJ372" s="241"/>
      <c r="AK372" s="241"/>
      <c r="AL372" s="241"/>
      <c r="AM372" s="241"/>
      <c r="AN372" s="241"/>
      <c r="AO372" s="241"/>
      <c r="AP372" s="241"/>
      <c r="AQ372" s="241"/>
      <c r="AR372" s="241"/>
      <c r="AS372" s="241"/>
      <c r="AT372" s="241"/>
      <c r="AU372" s="241"/>
      <c r="AV372" s="241"/>
      <c r="AW372" s="241"/>
      <c r="AX372" s="241"/>
      <c r="AY372" s="241"/>
      <c r="AZ372" s="241"/>
      <c r="BA372" s="241"/>
      <c r="BB372" s="241"/>
      <c r="BC372" s="241"/>
      <c r="BD372" s="241"/>
      <c r="BE372" s="241"/>
      <c r="BF372" s="241"/>
      <c r="BG372" s="241"/>
      <c r="BH372" s="241"/>
      <c r="BI372" s="241"/>
      <c r="BJ372" s="241"/>
      <c r="BK372" s="241"/>
      <c r="BL372" s="241"/>
      <c r="BM372" s="241"/>
      <c r="BN372" s="241"/>
      <c r="BO372" s="241"/>
      <c r="BP372" s="241"/>
      <c r="BQ372" s="241"/>
      <c r="BR372" s="241"/>
      <c r="BS372" s="241"/>
      <c r="BT372" s="241"/>
      <c r="BU372" s="241"/>
      <c r="BV372" s="241"/>
      <c r="BW372" s="241"/>
      <c r="BX372" s="241"/>
      <c r="BY372" s="241"/>
      <c r="BZ372" s="241"/>
      <c r="CA372" s="241"/>
      <c r="CB372" s="241"/>
      <c r="CC372" s="241"/>
      <c r="CD372" s="241"/>
      <c r="CE372" s="241"/>
      <c r="CF372" s="241"/>
      <c r="CG372" s="241"/>
      <c r="CH372" s="241"/>
      <c r="CI372" s="241"/>
      <c r="CJ372" s="241"/>
      <c r="CK372" s="241"/>
      <c r="CL372" s="241"/>
      <c r="CM372" s="241"/>
      <c r="CN372" s="241"/>
      <c r="CO372" s="241"/>
      <c r="CP372" s="241"/>
      <c r="CQ372" s="241"/>
      <c r="CR372" s="241"/>
      <c r="CS372" s="241"/>
      <c r="CT372" s="241"/>
      <c r="CU372" s="241"/>
      <c r="CV372" s="241"/>
      <c r="CW372" s="241"/>
      <c r="CX372" s="241"/>
      <c r="CY372" s="241"/>
      <c r="CZ372" s="241"/>
      <c r="DA372" s="241"/>
      <c r="DB372" s="241"/>
      <c r="DC372" s="241"/>
      <c r="DD372" s="241"/>
      <c r="DE372" s="241"/>
      <c r="DF372" s="241"/>
      <c r="DG372" s="241"/>
      <c r="DH372" s="241"/>
      <c r="DI372" s="241"/>
      <c r="DJ372" s="241"/>
      <c r="DK372" s="241"/>
      <c r="DL372" s="241"/>
      <c r="DM372" s="241"/>
      <c r="DN372" s="241"/>
      <c r="DO372" s="241"/>
      <c r="DP372" s="241"/>
      <c r="DQ372" s="241"/>
      <c r="DR372" s="241"/>
      <c r="DS372" s="241"/>
      <c r="DT372" s="241"/>
      <c r="DU372" s="241"/>
      <c r="DV372" s="241"/>
      <c r="DW372" s="241"/>
      <c r="DX372" s="241"/>
      <c r="DY372" s="241"/>
      <c r="DZ372" s="241"/>
      <c r="EA372" s="241"/>
      <c r="EB372" s="241"/>
      <c r="EC372" s="241"/>
      <c r="ED372" s="241"/>
      <c r="EE372" s="241"/>
      <c r="EF372" s="241"/>
      <c r="EG372" s="241"/>
      <c r="EH372" s="241"/>
      <c r="EI372" s="241"/>
      <c r="EJ372" s="241"/>
      <c r="EK372" s="241"/>
      <c r="EL372" s="241"/>
      <c r="EM372" s="241"/>
      <c r="EN372" s="241"/>
      <c r="EO372" s="241"/>
      <c r="EP372" s="241"/>
      <c r="EQ372" s="241"/>
      <c r="ER372" s="241"/>
      <c r="ES372" s="241"/>
      <c r="ET372" s="241"/>
      <c r="EU372" s="241"/>
      <c r="EV372" s="241"/>
      <c r="EW372" s="241"/>
      <c r="EX372" s="241"/>
      <c r="EY372" s="241"/>
      <c r="EZ372" s="241"/>
      <c r="FA372" s="241"/>
      <c r="FB372" s="241"/>
      <c r="FC372" s="241"/>
      <c r="FD372" s="241"/>
      <c r="FE372" s="241"/>
      <c r="FF372" s="241"/>
      <c r="FG372" s="241"/>
      <c r="FH372" s="241"/>
      <c r="FI372" s="241"/>
      <c r="FJ372" s="241"/>
      <c r="FK372" s="241"/>
      <c r="FL372" s="241"/>
      <c r="FM372" s="241"/>
      <c r="FN372" s="241"/>
      <c r="FO372" s="241"/>
      <c r="FP372" s="241"/>
      <c r="FQ372" s="241"/>
      <c r="FR372" s="241"/>
      <c r="FS372" s="241"/>
      <c r="FT372" s="241"/>
      <c r="FU372" s="241"/>
      <c r="FV372" s="241"/>
      <c r="FW372" s="241"/>
      <c r="FX372" s="241"/>
      <c r="FY372" s="241"/>
      <c r="FZ372" s="241"/>
      <c r="GA372" s="241"/>
      <c r="GB372" s="241"/>
      <c r="GC372" s="241"/>
      <c r="GD372" s="241"/>
      <c r="GE372" s="241"/>
      <c r="GF372" s="241"/>
      <c r="GG372" s="241"/>
      <c r="GH372" s="241"/>
      <c r="GI372" s="241"/>
      <c r="GJ372" s="241"/>
      <c r="GK372" s="241"/>
      <c r="GL372" s="241"/>
      <c r="GM372" s="241"/>
      <c r="GN372" s="241"/>
      <c r="GO372" s="241"/>
      <c r="GP372" s="241"/>
      <c r="GQ372" s="241"/>
      <c r="GR372" s="241"/>
      <c r="GS372" s="241"/>
      <c r="GT372" s="241"/>
      <c r="GU372" s="241"/>
      <c r="GV372" s="241"/>
      <c r="GW372" s="241"/>
      <c r="GX372" s="241"/>
      <c r="GY372" s="241"/>
      <c r="GZ372" s="241"/>
      <c r="HA372" s="241"/>
      <c r="HB372" s="241"/>
      <c r="HC372" s="241"/>
      <c r="HD372" s="241"/>
      <c r="HE372" s="241"/>
      <c r="HF372" s="241"/>
      <c r="HG372" s="241"/>
      <c r="HH372" s="241"/>
      <c r="HI372" s="241"/>
      <c r="HJ372" s="241"/>
      <c r="HK372" s="241"/>
      <c r="HL372" s="241"/>
      <c r="HM372" s="241"/>
    </row>
    <row r="373" spans="1:221" ht="12.75">
      <c r="A373" s="241"/>
      <c r="B373" s="241"/>
      <c r="C373" s="241"/>
      <c r="D373" s="241"/>
      <c r="E373" s="241"/>
      <c r="F373" s="241"/>
      <c r="G373" s="241"/>
      <c r="H373" s="241"/>
      <c r="I373" s="241"/>
      <c r="J373" s="241"/>
      <c r="K373" s="241"/>
      <c r="L373" s="241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241"/>
      <c r="Z373" s="241"/>
      <c r="AA373" s="241"/>
      <c r="AB373" s="241"/>
      <c r="AC373" s="241"/>
      <c r="AD373" s="241"/>
      <c r="AE373" s="241"/>
      <c r="AF373" s="241"/>
      <c r="AG373" s="241"/>
      <c r="AH373" s="241"/>
      <c r="AI373" s="241"/>
      <c r="AJ373" s="241"/>
      <c r="AK373" s="241"/>
      <c r="AL373" s="241"/>
      <c r="AM373" s="241"/>
      <c r="AN373" s="241"/>
      <c r="AO373" s="241"/>
      <c r="AP373" s="241"/>
      <c r="AQ373" s="241"/>
      <c r="AR373" s="241"/>
      <c r="AS373" s="241"/>
      <c r="AT373" s="241"/>
      <c r="AU373" s="241"/>
      <c r="AV373" s="241"/>
      <c r="AW373" s="241"/>
      <c r="AX373" s="241"/>
      <c r="AY373" s="241"/>
      <c r="AZ373" s="241"/>
      <c r="BA373" s="241"/>
      <c r="BB373" s="241"/>
      <c r="BC373" s="241"/>
      <c r="BD373" s="241"/>
      <c r="BE373" s="241"/>
      <c r="BF373" s="241"/>
      <c r="BG373" s="241"/>
      <c r="BH373" s="241"/>
      <c r="BI373" s="241"/>
      <c r="BJ373" s="241"/>
      <c r="BK373" s="241"/>
      <c r="BL373" s="241"/>
      <c r="BM373" s="241"/>
      <c r="BN373" s="241"/>
      <c r="BO373" s="241"/>
      <c r="BP373" s="241"/>
      <c r="BQ373" s="241"/>
      <c r="BR373" s="241"/>
      <c r="BS373" s="241"/>
      <c r="BT373" s="241"/>
      <c r="BU373" s="241"/>
      <c r="BV373" s="241"/>
      <c r="BW373" s="241"/>
      <c r="BX373" s="241"/>
      <c r="BY373" s="241"/>
      <c r="BZ373" s="241"/>
      <c r="CA373" s="241"/>
      <c r="CB373" s="241"/>
      <c r="CC373" s="241"/>
      <c r="CD373" s="241"/>
      <c r="CE373" s="241"/>
      <c r="CF373" s="241"/>
      <c r="CG373" s="241"/>
      <c r="CH373" s="241"/>
      <c r="CI373" s="241"/>
      <c r="CJ373" s="241"/>
      <c r="CK373" s="241"/>
      <c r="CL373" s="241"/>
      <c r="CM373" s="241"/>
      <c r="CN373" s="241"/>
      <c r="CO373" s="241"/>
      <c r="CP373" s="241"/>
      <c r="CQ373" s="241"/>
      <c r="CR373" s="241"/>
      <c r="CS373" s="241"/>
      <c r="CT373" s="241"/>
      <c r="CU373" s="241"/>
      <c r="CV373" s="241"/>
      <c r="CW373" s="241"/>
      <c r="CX373" s="241"/>
      <c r="CY373" s="241"/>
      <c r="CZ373" s="241"/>
      <c r="DA373" s="241"/>
      <c r="DB373" s="241"/>
      <c r="DC373" s="241"/>
      <c r="DD373" s="241"/>
      <c r="DE373" s="241"/>
      <c r="DF373" s="241"/>
      <c r="DG373" s="241"/>
      <c r="DH373" s="241"/>
      <c r="DI373" s="241"/>
      <c r="DJ373" s="241"/>
      <c r="DK373" s="241"/>
      <c r="DL373" s="241"/>
      <c r="DM373" s="241"/>
      <c r="DN373" s="241"/>
      <c r="DO373" s="241"/>
      <c r="DP373" s="241"/>
      <c r="DQ373" s="241"/>
      <c r="DR373" s="241"/>
      <c r="DS373" s="241"/>
      <c r="DT373" s="241"/>
      <c r="DU373" s="241"/>
      <c r="DV373" s="241"/>
      <c r="DW373" s="241"/>
      <c r="DX373" s="241"/>
      <c r="DY373" s="241"/>
      <c r="DZ373" s="241"/>
      <c r="EA373" s="241"/>
      <c r="EB373" s="241"/>
      <c r="EC373" s="241"/>
      <c r="ED373" s="241"/>
      <c r="EE373" s="241"/>
      <c r="EF373" s="241"/>
      <c r="EG373" s="241"/>
      <c r="EH373" s="241"/>
      <c r="EI373" s="241"/>
      <c r="EJ373" s="241"/>
      <c r="EK373" s="241"/>
      <c r="EL373" s="241"/>
      <c r="EM373" s="241"/>
      <c r="EN373" s="241"/>
      <c r="EO373" s="241"/>
      <c r="EP373" s="241"/>
      <c r="EQ373" s="241"/>
      <c r="ER373" s="241"/>
      <c r="ES373" s="241"/>
      <c r="ET373" s="241"/>
      <c r="EU373" s="241"/>
      <c r="EV373" s="241"/>
      <c r="EW373" s="241"/>
      <c r="EX373" s="241"/>
      <c r="EY373" s="241"/>
      <c r="EZ373" s="241"/>
      <c r="FA373" s="241"/>
      <c r="FB373" s="241"/>
      <c r="FC373" s="241"/>
      <c r="FD373" s="241"/>
      <c r="FE373" s="241"/>
      <c r="FF373" s="241"/>
      <c r="FG373" s="241"/>
      <c r="FH373" s="241"/>
      <c r="FI373" s="241"/>
      <c r="FJ373" s="241"/>
      <c r="FK373" s="241"/>
      <c r="FL373" s="241"/>
      <c r="FM373" s="241"/>
      <c r="FN373" s="241"/>
      <c r="FO373" s="241"/>
      <c r="FP373" s="241"/>
      <c r="FQ373" s="241"/>
      <c r="FR373" s="241"/>
      <c r="FS373" s="241"/>
      <c r="FT373" s="241"/>
      <c r="FU373" s="241"/>
      <c r="FV373" s="241"/>
      <c r="FW373" s="241"/>
      <c r="FX373" s="241"/>
      <c r="FY373" s="241"/>
      <c r="FZ373" s="241"/>
      <c r="GA373" s="241"/>
      <c r="GB373" s="241"/>
      <c r="GC373" s="241"/>
      <c r="GD373" s="241"/>
      <c r="GE373" s="241"/>
      <c r="GF373" s="241"/>
      <c r="GG373" s="241"/>
      <c r="GH373" s="241"/>
      <c r="GI373" s="241"/>
      <c r="GJ373" s="241"/>
      <c r="GK373" s="241"/>
      <c r="GL373" s="241"/>
      <c r="GM373" s="241"/>
      <c r="GN373" s="241"/>
      <c r="GO373" s="241"/>
      <c r="GP373" s="241"/>
      <c r="GQ373" s="241"/>
      <c r="GR373" s="241"/>
      <c r="GS373" s="241"/>
      <c r="GT373" s="241"/>
      <c r="GU373" s="241"/>
      <c r="GV373" s="241"/>
      <c r="GW373" s="241"/>
      <c r="GX373" s="241"/>
      <c r="GY373" s="241"/>
      <c r="GZ373" s="241"/>
      <c r="HA373" s="241"/>
      <c r="HB373" s="241"/>
      <c r="HC373" s="241"/>
      <c r="HD373" s="241"/>
      <c r="HE373" s="241"/>
      <c r="HF373" s="241"/>
      <c r="HG373" s="241"/>
      <c r="HH373" s="241"/>
      <c r="HI373" s="241"/>
      <c r="HJ373" s="241"/>
      <c r="HK373" s="241"/>
      <c r="HL373" s="241"/>
      <c r="HM373" s="241"/>
    </row>
    <row r="374" spans="1:221" ht="12.75">
      <c r="A374" s="241"/>
      <c r="B374" s="241"/>
      <c r="C374" s="241"/>
      <c r="D374" s="241"/>
      <c r="E374" s="241"/>
      <c r="F374" s="241"/>
      <c r="G374" s="241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241"/>
      <c r="Z374" s="241"/>
      <c r="AA374" s="241"/>
      <c r="AB374" s="241"/>
      <c r="AC374" s="241"/>
      <c r="AD374" s="241"/>
      <c r="AE374" s="241"/>
      <c r="AF374" s="241"/>
      <c r="AG374" s="241"/>
      <c r="AH374" s="241"/>
      <c r="AI374" s="241"/>
      <c r="AJ374" s="241"/>
      <c r="AK374" s="241"/>
      <c r="AL374" s="241"/>
      <c r="AM374" s="241"/>
      <c r="AN374" s="241"/>
      <c r="AO374" s="241"/>
      <c r="AP374" s="241"/>
      <c r="AQ374" s="241"/>
      <c r="AR374" s="241"/>
      <c r="AS374" s="241"/>
      <c r="AT374" s="241"/>
      <c r="AU374" s="241"/>
      <c r="AV374" s="241"/>
      <c r="AW374" s="241"/>
      <c r="AX374" s="241"/>
      <c r="AY374" s="241"/>
      <c r="AZ374" s="241"/>
      <c r="BA374" s="241"/>
      <c r="BB374" s="241"/>
      <c r="BC374" s="241"/>
      <c r="BD374" s="241"/>
      <c r="BE374" s="241"/>
      <c r="BF374" s="241"/>
      <c r="BG374" s="241"/>
      <c r="BH374" s="241"/>
      <c r="BI374" s="241"/>
      <c r="BJ374" s="241"/>
      <c r="BK374" s="241"/>
      <c r="BL374" s="241"/>
      <c r="BM374" s="241"/>
      <c r="BN374" s="241"/>
      <c r="BO374" s="241"/>
      <c r="BP374" s="241"/>
      <c r="BQ374" s="241"/>
      <c r="BR374" s="241"/>
      <c r="BS374" s="241"/>
      <c r="BT374" s="241"/>
      <c r="BU374" s="241"/>
      <c r="BV374" s="241"/>
      <c r="BW374" s="241"/>
      <c r="BX374" s="241"/>
      <c r="BY374" s="241"/>
      <c r="BZ374" s="241"/>
      <c r="CA374" s="241"/>
      <c r="CB374" s="241"/>
      <c r="CC374" s="241"/>
      <c r="CD374" s="241"/>
      <c r="CE374" s="241"/>
      <c r="CF374" s="241"/>
      <c r="CG374" s="241"/>
      <c r="CH374" s="241"/>
      <c r="CI374" s="241"/>
      <c r="CJ374" s="241"/>
      <c r="CK374" s="241"/>
      <c r="CL374" s="241"/>
      <c r="CM374" s="241"/>
      <c r="CN374" s="241"/>
      <c r="CO374" s="241"/>
      <c r="CP374" s="241"/>
      <c r="CQ374" s="241"/>
      <c r="CR374" s="241"/>
      <c r="CS374" s="241"/>
      <c r="CT374" s="241"/>
      <c r="CU374" s="241"/>
      <c r="CV374" s="241"/>
      <c r="CW374" s="241"/>
      <c r="CX374" s="241"/>
      <c r="CY374" s="241"/>
      <c r="CZ374" s="241"/>
      <c r="DA374" s="241"/>
      <c r="DB374" s="241"/>
      <c r="DC374" s="241"/>
      <c r="DD374" s="241"/>
      <c r="DE374" s="241"/>
      <c r="DF374" s="241"/>
      <c r="DG374" s="241"/>
      <c r="DH374" s="241"/>
      <c r="DI374" s="241"/>
      <c r="DJ374" s="241"/>
      <c r="DK374" s="241"/>
      <c r="DL374" s="241"/>
      <c r="DM374" s="241"/>
      <c r="DN374" s="241"/>
      <c r="DO374" s="241"/>
      <c r="DP374" s="241"/>
      <c r="DQ374" s="241"/>
      <c r="DR374" s="241"/>
      <c r="DS374" s="241"/>
      <c r="DT374" s="241"/>
      <c r="DU374" s="241"/>
      <c r="DV374" s="241"/>
      <c r="DW374" s="241"/>
      <c r="DX374" s="241"/>
      <c r="DY374" s="241"/>
      <c r="DZ374" s="241"/>
      <c r="EA374" s="241"/>
      <c r="EB374" s="241"/>
      <c r="EC374" s="241"/>
      <c r="ED374" s="241"/>
      <c r="EE374" s="241"/>
      <c r="EF374" s="241"/>
      <c r="EG374" s="241"/>
      <c r="EH374" s="241"/>
      <c r="EI374" s="241"/>
      <c r="EJ374" s="241"/>
      <c r="EK374" s="241"/>
      <c r="EL374" s="241"/>
      <c r="EM374" s="241"/>
      <c r="EN374" s="241"/>
      <c r="EO374" s="241"/>
      <c r="EP374" s="241"/>
      <c r="EQ374" s="241"/>
      <c r="ER374" s="241"/>
      <c r="ES374" s="241"/>
      <c r="ET374" s="241"/>
      <c r="EU374" s="241"/>
      <c r="EV374" s="241"/>
      <c r="EW374" s="241"/>
      <c r="EX374" s="241"/>
      <c r="EY374" s="241"/>
      <c r="EZ374" s="241"/>
      <c r="FA374" s="241"/>
      <c r="FB374" s="241"/>
      <c r="FC374" s="241"/>
      <c r="FD374" s="241"/>
      <c r="FE374" s="241"/>
      <c r="FF374" s="241"/>
      <c r="FG374" s="241"/>
      <c r="FH374" s="241"/>
      <c r="FI374" s="241"/>
      <c r="FJ374" s="241"/>
      <c r="FK374" s="241"/>
      <c r="FL374" s="241"/>
      <c r="FM374" s="241"/>
      <c r="FN374" s="241"/>
      <c r="FO374" s="241"/>
      <c r="FP374" s="241"/>
      <c r="FQ374" s="241"/>
      <c r="FR374" s="241"/>
      <c r="FS374" s="241"/>
      <c r="FT374" s="241"/>
      <c r="FU374" s="241"/>
      <c r="FV374" s="241"/>
      <c r="FW374" s="241"/>
      <c r="FX374" s="241"/>
      <c r="FY374" s="241"/>
      <c r="FZ374" s="241"/>
      <c r="GA374" s="241"/>
      <c r="GB374" s="241"/>
      <c r="GC374" s="241"/>
      <c r="GD374" s="241"/>
      <c r="GE374" s="241"/>
      <c r="GF374" s="241"/>
      <c r="GG374" s="241"/>
      <c r="GH374" s="241"/>
      <c r="GI374" s="241"/>
      <c r="GJ374" s="241"/>
      <c r="GK374" s="241"/>
      <c r="GL374" s="241"/>
      <c r="GM374" s="241"/>
      <c r="GN374" s="241"/>
      <c r="GO374" s="241"/>
      <c r="GP374" s="241"/>
      <c r="GQ374" s="241"/>
      <c r="GR374" s="241"/>
      <c r="GS374" s="241"/>
      <c r="GT374" s="241"/>
      <c r="GU374" s="241"/>
      <c r="GV374" s="241"/>
      <c r="GW374" s="241"/>
      <c r="GX374" s="241"/>
      <c r="GY374" s="241"/>
      <c r="GZ374" s="241"/>
      <c r="HA374" s="241"/>
      <c r="HB374" s="241"/>
      <c r="HC374" s="241"/>
      <c r="HD374" s="241"/>
      <c r="HE374" s="241"/>
      <c r="HF374" s="241"/>
      <c r="HG374" s="241"/>
      <c r="HH374" s="241"/>
      <c r="HI374" s="241"/>
      <c r="HJ374" s="241"/>
      <c r="HK374" s="241"/>
      <c r="HL374" s="241"/>
      <c r="HM374" s="241"/>
    </row>
    <row r="375" spans="1:221" ht="12.75">
      <c r="A375" s="241"/>
      <c r="B375" s="241"/>
      <c r="C375" s="241"/>
      <c r="D375" s="241"/>
      <c r="E375" s="241"/>
      <c r="F375" s="241"/>
      <c r="G375" s="241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  <c r="T375" s="241"/>
      <c r="U375" s="241"/>
      <c r="V375" s="241"/>
      <c r="W375" s="241"/>
      <c r="X375" s="241"/>
      <c r="Y375" s="241"/>
      <c r="Z375" s="241"/>
      <c r="AA375" s="241"/>
      <c r="AB375" s="241"/>
      <c r="AC375" s="241"/>
      <c r="AD375" s="241"/>
      <c r="AE375" s="241"/>
      <c r="AF375" s="241"/>
      <c r="AG375" s="241"/>
      <c r="AH375" s="241"/>
      <c r="AI375" s="241"/>
      <c r="AJ375" s="241"/>
      <c r="AK375" s="241"/>
      <c r="AL375" s="241"/>
      <c r="AM375" s="241"/>
      <c r="AN375" s="241"/>
      <c r="AO375" s="241"/>
      <c r="AP375" s="241"/>
      <c r="AQ375" s="241"/>
      <c r="AR375" s="241"/>
      <c r="AS375" s="241"/>
      <c r="AT375" s="241"/>
      <c r="AU375" s="241"/>
      <c r="AV375" s="241"/>
      <c r="AW375" s="241"/>
      <c r="AX375" s="241"/>
      <c r="AY375" s="241"/>
      <c r="AZ375" s="241"/>
      <c r="BA375" s="241"/>
      <c r="BB375" s="241"/>
      <c r="BC375" s="241"/>
      <c r="BD375" s="241"/>
      <c r="BE375" s="241"/>
      <c r="BF375" s="241"/>
      <c r="BG375" s="241"/>
      <c r="BH375" s="241"/>
      <c r="BI375" s="241"/>
      <c r="BJ375" s="241"/>
      <c r="BK375" s="241"/>
      <c r="BL375" s="241"/>
      <c r="BM375" s="241"/>
      <c r="BN375" s="241"/>
      <c r="BO375" s="241"/>
      <c r="BP375" s="241"/>
      <c r="BQ375" s="241"/>
      <c r="BR375" s="241"/>
      <c r="BS375" s="241"/>
      <c r="BT375" s="241"/>
      <c r="BU375" s="241"/>
      <c r="BV375" s="241"/>
      <c r="BW375" s="241"/>
      <c r="BX375" s="241"/>
      <c r="BY375" s="241"/>
      <c r="BZ375" s="241"/>
      <c r="CA375" s="241"/>
      <c r="CB375" s="241"/>
      <c r="CC375" s="241"/>
      <c r="CD375" s="241"/>
      <c r="CE375" s="241"/>
      <c r="CF375" s="241"/>
      <c r="CG375" s="241"/>
      <c r="CH375" s="241"/>
      <c r="CI375" s="241"/>
      <c r="CJ375" s="241"/>
      <c r="CK375" s="241"/>
      <c r="CL375" s="241"/>
      <c r="CM375" s="241"/>
      <c r="CN375" s="241"/>
      <c r="CO375" s="241"/>
      <c r="CP375" s="241"/>
      <c r="CQ375" s="241"/>
      <c r="CR375" s="241"/>
      <c r="CS375" s="241"/>
      <c r="CT375" s="241"/>
      <c r="CU375" s="241"/>
      <c r="CV375" s="241"/>
      <c r="CW375" s="241"/>
      <c r="CX375" s="241"/>
      <c r="CY375" s="241"/>
      <c r="CZ375" s="241"/>
      <c r="DA375" s="241"/>
      <c r="DB375" s="241"/>
      <c r="DC375" s="241"/>
      <c r="DD375" s="241"/>
      <c r="DE375" s="241"/>
      <c r="DF375" s="241"/>
      <c r="DG375" s="241"/>
      <c r="DH375" s="241"/>
      <c r="DI375" s="241"/>
      <c r="DJ375" s="241"/>
      <c r="DK375" s="241"/>
      <c r="DL375" s="241"/>
      <c r="DM375" s="241"/>
      <c r="DN375" s="241"/>
      <c r="DO375" s="241"/>
      <c r="DP375" s="241"/>
      <c r="DQ375" s="241"/>
      <c r="DR375" s="241"/>
      <c r="DS375" s="241"/>
      <c r="DT375" s="241"/>
      <c r="DU375" s="241"/>
      <c r="DV375" s="241"/>
      <c r="DW375" s="241"/>
      <c r="DX375" s="241"/>
      <c r="DY375" s="241"/>
      <c r="DZ375" s="241"/>
      <c r="EA375" s="241"/>
      <c r="EB375" s="241"/>
      <c r="EC375" s="241"/>
      <c r="ED375" s="241"/>
      <c r="EE375" s="241"/>
      <c r="EF375" s="241"/>
      <c r="EG375" s="241"/>
      <c r="EH375" s="241"/>
      <c r="EI375" s="241"/>
      <c r="EJ375" s="241"/>
      <c r="EK375" s="241"/>
      <c r="EL375" s="241"/>
      <c r="EM375" s="241"/>
      <c r="EN375" s="241"/>
      <c r="EO375" s="241"/>
      <c r="EP375" s="241"/>
      <c r="EQ375" s="241"/>
      <c r="ER375" s="241"/>
      <c r="ES375" s="241"/>
      <c r="ET375" s="241"/>
      <c r="EU375" s="241"/>
      <c r="EV375" s="241"/>
      <c r="EW375" s="241"/>
      <c r="EX375" s="241"/>
      <c r="EY375" s="241"/>
      <c r="EZ375" s="241"/>
      <c r="FA375" s="241"/>
      <c r="FB375" s="241"/>
      <c r="FC375" s="241"/>
      <c r="FD375" s="241"/>
      <c r="FE375" s="241"/>
      <c r="FF375" s="241"/>
      <c r="FG375" s="241"/>
      <c r="FH375" s="241"/>
      <c r="FI375" s="241"/>
      <c r="FJ375" s="241"/>
      <c r="FK375" s="241"/>
      <c r="FL375" s="241"/>
      <c r="FM375" s="241"/>
      <c r="FN375" s="241"/>
      <c r="FO375" s="241"/>
      <c r="FP375" s="241"/>
      <c r="FQ375" s="241"/>
      <c r="FR375" s="241"/>
      <c r="FS375" s="241"/>
      <c r="FT375" s="241"/>
      <c r="FU375" s="241"/>
      <c r="FV375" s="241"/>
      <c r="FW375" s="241"/>
      <c r="FX375" s="241"/>
      <c r="FY375" s="241"/>
      <c r="FZ375" s="241"/>
      <c r="GA375" s="241"/>
      <c r="GB375" s="241"/>
      <c r="GC375" s="241"/>
      <c r="GD375" s="241"/>
      <c r="GE375" s="241"/>
      <c r="GF375" s="241"/>
      <c r="GG375" s="241"/>
      <c r="GH375" s="241"/>
      <c r="GI375" s="241"/>
      <c r="GJ375" s="241"/>
      <c r="GK375" s="241"/>
      <c r="GL375" s="241"/>
      <c r="GM375" s="241"/>
      <c r="GN375" s="241"/>
      <c r="GO375" s="241"/>
      <c r="GP375" s="241"/>
      <c r="GQ375" s="241"/>
      <c r="GR375" s="241"/>
      <c r="GS375" s="241"/>
      <c r="GT375" s="241"/>
      <c r="GU375" s="241"/>
      <c r="GV375" s="241"/>
      <c r="GW375" s="241"/>
      <c r="GX375" s="241"/>
      <c r="GY375" s="241"/>
      <c r="GZ375" s="241"/>
      <c r="HA375" s="241"/>
      <c r="HB375" s="241"/>
      <c r="HC375" s="241"/>
      <c r="HD375" s="241"/>
      <c r="HE375" s="241"/>
      <c r="HF375" s="241"/>
      <c r="HG375" s="241"/>
      <c r="HH375" s="241"/>
      <c r="HI375" s="241"/>
      <c r="HJ375" s="241"/>
      <c r="HK375" s="241"/>
      <c r="HL375" s="241"/>
      <c r="HM375" s="241"/>
    </row>
    <row r="376" spans="1:221" ht="12.75">
      <c r="A376" s="241"/>
      <c r="B376" s="241"/>
      <c r="C376" s="241"/>
      <c r="D376" s="241"/>
      <c r="E376" s="241"/>
      <c r="F376" s="241"/>
      <c r="G376" s="241"/>
      <c r="H376" s="241"/>
      <c r="I376" s="241"/>
      <c r="J376" s="241"/>
      <c r="K376" s="241"/>
      <c r="L376" s="241"/>
      <c r="M376" s="241"/>
      <c r="N376" s="241"/>
      <c r="O376" s="241"/>
      <c r="P376" s="241"/>
      <c r="Q376" s="241"/>
      <c r="R376" s="241"/>
      <c r="S376" s="241"/>
      <c r="T376" s="241"/>
      <c r="U376" s="241"/>
      <c r="V376" s="241"/>
      <c r="W376" s="241"/>
      <c r="X376" s="241"/>
      <c r="Y376" s="241"/>
      <c r="Z376" s="241"/>
      <c r="AA376" s="241"/>
      <c r="AB376" s="241"/>
      <c r="AC376" s="241"/>
      <c r="AD376" s="241"/>
      <c r="AE376" s="241"/>
      <c r="AF376" s="241"/>
      <c r="AG376" s="241"/>
      <c r="AH376" s="241"/>
      <c r="AI376" s="241"/>
      <c r="AJ376" s="241"/>
      <c r="AK376" s="241"/>
      <c r="AL376" s="241"/>
      <c r="AM376" s="241"/>
      <c r="AN376" s="241"/>
      <c r="AO376" s="241"/>
      <c r="AP376" s="241"/>
      <c r="AQ376" s="241"/>
      <c r="AR376" s="241"/>
      <c r="AS376" s="241"/>
      <c r="AT376" s="241"/>
      <c r="AU376" s="241"/>
      <c r="AV376" s="241"/>
      <c r="AW376" s="241"/>
      <c r="AX376" s="241"/>
      <c r="AY376" s="241"/>
      <c r="AZ376" s="241"/>
      <c r="BA376" s="241"/>
      <c r="BB376" s="241"/>
      <c r="BC376" s="241"/>
      <c r="BD376" s="241"/>
      <c r="BE376" s="241"/>
      <c r="BF376" s="241"/>
      <c r="BG376" s="241"/>
      <c r="BH376" s="241"/>
      <c r="BI376" s="241"/>
      <c r="BJ376" s="241"/>
      <c r="BK376" s="241"/>
      <c r="BL376" s="241"/>
      <c r="BM376" s="241"/>
      <c r="BN376" s="241"/>
      <c r="BO376" s="241"/>
      <c r="BP376" s="241"/>
      <c r="BQ376" s="241"/>
      <c r="BR376" s="241"/>
      <c r="BS376" s="241"/>
      <c r="BT376" s="241"/>
      <c r="BU376" s="241"/>
      <c r="BV376" s="241"/>
      <c r="BW376" s="241"/>
      <c r="BX376" s="241"/>
      <c r="BY376" s="241"/>
      <c r="BZ376" s="241"/>
      <c r="CA376" s="241"/>
      <c r="CB376" s="241"/>
      <c r="CC376" s="241"/>
      <c r="CD376" s="241"/>
      <c r="CE376" s="241"/>
      <c r="CF376" s="241"/>
      <c r="CG376" s="241"/>
      <c r="CH376" s="241"/>
      <c r="CI376" s="241"/>
      <c r="CJ376" s="241"/>
      <c r="CK376" s="241"/>
      <c r="CL376" s="241"/>
      <c r="CM376" s="241"/>
      <c r="CN376" s="241"/>
      <c r="CO376" s="241"/>
      <c r="CP376" s="241"/>
      <c r="CQ376" s="241"/>
      <c r="CR376" s="241"/>
      <c r="CS376" s="241"/>
      <c r="CT376" s="241"/>
      <c r="CU376" s="241"/>
      <c r="CV376" s="241"/>
      <c r="CW376" s="241"/>
      <c r="CX376" s="241"/>
      <c r="CY376" s="241"/>
      <c r="CZ376" s="241"/>
      <c r="DA376" s="241"/>
      <c r="DB376" s="241"/>
      <c r="DC376" s="241"/>
      <c r="DD376" s="241"/>
      <c r="DE376" s="241"/>
      <c r="DF376" s="241"/>
      <c r="DG376" s="241"/>
      <c r="DH376" s="241"/>
      <c r="DI376" s="241"/>
      <c r="DJ376" s="241"/>
      <c r="DK376" s="241"/>
      <c r="DL376" s="241"/>
      <c r="DM376" s="241"/>
      <c r="DN376" s="241"/>
      <c r="DO376" s="241"/>
      <c r="DP376" s="241"/>
      <c r="DQ376" s="241"/>
      <c r="DR376" s="241"/>
      <c r="DS376" s="241"/>
      <c r="DT376" s="241"/>
      <c r="DU376" s="241"/>
      <c r="DV376" s="241"/>
      <c r="DW376" s="241"/>
      <c r="DX376" s="241"/>
      <c r="DY376" s="241"/>
      <c r="DZ376" s="241"/>
      <c r="EA376" s="241"/>
      <c r="EB376" s="241"/>
      <c r="EC376" s="241"/>
      <c r="ED376" s="241"/>
      <c r="EE376" s="241"/>
      <c r="EF376" s="241"/>
      <c r="EG376" s="241"/>
      <c r="EH376" s="241"/>
      <c r="EI376" s="241"/>
      <c r="EJ376" s="241"/>
      <c r="EK376" s="241"/>
      <c r="EL376" s="241"/>
      <c r="EM376" s="241"/>
      <c r="EN376" s="241"/>
      <c r="EO376" s="241"/>
      <c r="EP376" s="241"/>
      <c r="EQ376" s="241"/>
      <c r="ER376" s="241"/>
      <c r="ES376" s="241"/>
      <c r="ET376" s="241"/>
      <c r="EU376" s="241"/>
      <c r="EV376" s="241"/>
      <c r="EW376" s="241"/>
      <c r="EX376" s="241"/>
      <c r="EY376" s="241"/>
      <c r="EZ376" s="241"/>
      <c r="FA376" s="241"/>
      <c r="FB376" s="241"/>
      <c r="FC376" s="241"/>
      <c r="FD376" s="241"/>
      <c r="FE376" s="241"/>
      <c r="FF376" s="241"/>
      <c r="FG376" s="241"/>
      <c r="FH376" s="241"/>
      <c r="FI376" s="241"/>
      <c r="FJ376" s="241"/>
      <c r="FK376" s="241"/>
      <c r="FL376" s="241"/>
      <c r="FM376" s="241"/>
      <c r="FN376" s="241"/>
      <c r="FO376" s="241"/>
      <c r="FP376" s="241"/>
      <c r="FQ376" s="241"/>
      <c r="FR376" s="241"/>
      <c r="FS376" s="241"/>
      <c r="FT376" s="241"/>
      <c r="FU376" s="241"/>
      <c r="FV376" s="241"/>
      <c r="FW376" s="241"/>
      <c r="FX376" s="241"/>
      <c r="FY376" s="241"/>
      <c r="FZ376" s="241"/>
      <c r="GA376" s="241"/>
      <c r="GB376" s="241"/>
      <c r="GC376" s="241"/>
      <c r="GD376" s="241"/>
      <c r="GE376" s="241"/>
      <c r="GF376" s="241"/>
      <c r="GG376" s="241"/>
      <c r="GH376" s="241"/>
      <c r="GI376" s="241"/>
      <c r="GJ376" s="241"/>
      <c r="GK376" s="241"/>
      <c r="GL376" s="241"/>
      <c r="GM376" s="241"/>
      <c r="GN376" s="241"/>
      <c r="GO376" s="241"/>
      <c r="GP376" s="241"/>
      <c r="GQ376" s="241"/>
      <c r="GR376" s="241"/>
      <c r="GS376" s="241"/>
      <c r="GT376" s="241"/>
      <c r="GU376" s="241"/>
      <c r="GV376" s="241"/>
      <c r="GW376" s="241"/>
      <c r="GX376" s="241"/>
      <c r="GY376" s="241"/>
      <c r="GZ376" s="241"/>
      <c r="HA376" s="241"/>
      <c r="HB376" s="241"/>
      <c r="HC376" s="241"/>
      <c r="HD376" s="241"/>
      <c r="HE376" s="241"/>
      <c r="HF376" s="241"/>
      <c r="HG376" s="241"/>
      <c r="HH376" s="241"/>
      <c r="HI376" s="241"/>
      <c r="HJ376" s="241"/>
      <c r="HK376" s="241"/>
      <c r="HL376" s="241"/>
      <c r="HM376" s="241"/>
    </row>
    <row r="377" spans="1:221" ht="12.75">
      <c r="A377" s="241"/>
      <c r="B377" s="241"/>
      <c r="C377" s="241"/>
      <c r="D377" s="241"/>
      <c r="E377" s="241"/>
      <c r="F377" s="241"/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  <c r="AA377" s="241"/>
      <c r="AB377" s="241"/>
      <c r="AC377" s="241"/>
      <c r="AD377" s="241"/>
      <c r="AE377" s="241"/>
      <c r="AF377" s="241"/>
      <c r="AG377" s="241"/>
      <c r="AH377" s="241"/>
      <c r="AI377" s="241"/>
      <c r="AJ377" s="241"/>
      <c r="AK377" s="241"/>
      <c r="AL377" s="241"/>
      <c r="AM377" s="241"/>
      <c r="AN377" s="241"/>
      <c r="AO377" s="241"/>
      <c r="AP377" s="241"/>
      <c r="AQ377" s="241"/>
      <c r="AR377" s="241"/>
      <c r="AS377" s="241"/>
      <c r="AT377" s="241"/>
      <c r="AU377" s="241"/>
      <c r="AV377" s="241"/>
      <c r="AW377" s="241"/>
      <c r="AX377" s="241"/>
      <c r="AY377" s="241"/>
      <c r="AZ377" s="241"/>
      <c r="BA377" s="241"/>
      <c r="BB377" s="241"/>
      <c r="BC377" s="241"/>
      <c r="BD377" s="241"/>
      <c r="BE377" s="241"/>
      <c r="BF377" s="241"/>
      <c r="BG377" s="241"/>
      <c r="BH377" s="241"/>
      <c r="BI377" s="241"/>
      <c r="BJ377" s="241"/>
      <c r="BK377" s="241"/>
      <c r="BL377" s="241"/>
      <c r="BM377" s="241"/>
      <c r="BN377" s="241"/>
      <c r="BO377" s="241"/>
      <c r="BP377" s="241"/>
      <c r="BQ377" s="241"/>
      <c r="BR377" s="241"/>
      <c r="BS377" s="241"/>
      <c r="BT377" s="241"/>
      <c r="BU377" s="241"/>
      <c r="BV377" s="241"/>
      <c r="BW377" s="241"/>
      <c r="BX377" s="241"/>
      <c r="BY377" s="241"/>
      <c r="BZ377" s="241"/>
      <c r="CA377" s="241"/>
      <c r="CB377" s="241"/>
      <c r="CC377" s="241"/>
      <c r="CD377" s="241"/>
      <c r="CE377" s="241"/>
      <c r="CF377" s="241"/>
      <c r="CG377" s="241"/>
      <c r="CH377" s="241"/>
      <c r="CI377" s="241"/>
      <c r="CJ377" s="241"/>
      <c r="CK377" s="241"/>
      <c r="CL377" s="241"/>
      <c r="CM377" s="241"/>
      <c r="CN377" s="241"/>
      <c r="CO377" s="241"/>
      <c r="CP377" s="241"/>
      <c r="CQ377" s="241"/>
      <c r="CR377" s="241"/>
      <c r="CS377" s="241"/>
      <c r="CT377" s="241"/>
      <c r="CU377" s="241"/>
      <c r="CV377" s="241"/>
      <c r="CW377" s="241"/>
      <c r="CX377" s="241"/>
      <c r="CY377" s="241"/>
      <c r="CZ377" s="241"/>
      <c r="DA377" s="241"/>
      <c r="DB377" s="241"/>
      <c r="DC377" s="241"/>
      <c r="DD377" s="241"/>
      <c r="DE377" s="241"/>
      <c r="DF377" s="241"/>
      <c r="DG377" s="241"/>
      <c r="DH377" s="241"/>
      <c r="DI377" s="241"/>
      <c r="DJ377" s="241"/>
      <c r="DK377" s="241"/>
      <c r="DL377" s="241"/>
      <c r="DM377" s="241"/>
      <c r="DN377" s="241"/>
      <c r="DO377" s="241"/>
      <c r="DP377" s="241"/>
      <c r="DQ377" s="241"/>
      <c r="DR377" s="241"/>
      <c r="DS377" s="241"/>
      <c r="DT377" s="241"/>
      <c r="DU377" s="241"/>
      <c r="DV377" s="241"/>
      <c r="DW377" s="241"/>
      <c r="DX377" s="241"/>
      <c r="DY377" s="241"/>
      <c r="DZ377" s="241"/>
      <c r="EA377" s="241"/>
      <c r="EB377" s="241"/>
      <c r="EC377" s="241"/>
      <c r="ED377" s="241"/>
      <c r="EE377" s="241"/>
      <c r="EF377" s="241"/>
      <c r="EG377" s="241"/>
      <c r="EH377" s="241"/>
      <c r="EI377" s="241"/>
      <c r="EJ377" s="241"/>
      <c r="EK377" s="241"/>
      <c r="EL377" s="241"/>
      <c r="EM377" s="241"/>
      <c r="EN377" s="241"/>
      <c r="EO377" s="241"/>
      <c r="EP377" s="241"/>
      <c r="EQ377" s="241"/>
      <c r="ER377" s="241"/>
      <c r="ES377" s="241"/>
      <c r="ET377" s="241"/>
      <c r="EU377" s="241"/>
      <c r="EV377" s="241"/>
      <c r="EW377" s="241"/>
      <c r="EX377" s="241"/>
      <c r="EY377" s="241"/>
      <c r="EZ377" s="241"/>
      <c r="FA377" s="241"/>
      <c r="FB377" s="241"/>
      <c r="FC377" s="241"/>
      <c r="FD377" s="241"/>
      <c r="FE377" s="241"/>
      <c r="FF377" s="241"/>
      <c r="FG377" s="241"/>
      <c r="FH377" s="241"/>
      <c r="FI377" s="241"/>
      <c r="FJ377" s="241"/>
      <c r="FK377" s="241"/>
      <c r="FL377" s="241"/>
      <c r="FM377" s="241"/>
      <c r="FN377" s="241"/>
      <c r="FO377" s="241"/>
      <c r="FP377" s="241"/>
      <c r="FQ377" s="241"/>
      <c r="FR377" s="241"/>
      <c r="FS377" s="241"/>
      <c r="FT377" s="241"/>
      <c r="FU377" s="241"/>
      <c r="FV377" s="241"/>
      <c r="FW377" s="241"/>
      <c r="FX377" s="241"/>
      <c r="FY377" s="241"/>
      <c r="FZ377" s="241"/>
      <c r="GA377" s="241"/>
      <c r="GB377" s="241"/>
      <c r="GC377" s="241"/>
      <c r="GD377" s="241"/>
      <c r="GE377" s="241"/>
      <c r="GF377" s="241"/>
      <c r="GG377" s="241"/>
      <c r="GH377" s="241"/>
      <c r="GI377" s="241"/>
      <c r="GJ377" s="241"/>
      <c r="GK377" s="241"/>
      <c r="GL377" s="241"/>
      <c r="GM377" s="241"/>
      <c r="GN377" s="241"/>
      <c r="GO377" s="241"/>
      <c r="GP377" s="241"/>
      <c r="GQ377" s="241"/>
      <c r="GR377" s="241"/>
      <c r="GS377" s="241"/>
      <c r="GT377" s="241"/>
      <c r="GU377" s="241"/>
      <c r="GV377" s="241"/>
      <c r="GW377" s="241"/>
      <c r="GX377" s="241"/>
      <c r="GY377" s="241"/>
      <c r="GZ377" s="241"/>
      <c r="HA377" s="241"/>
      <c r="HB377" s="241"/>
      <c r="HC377" s="241"/>
      <c r="HD377" s="241"/>
      <c r="HE377" s="241"/>
      <c r="HF377" s="241"/>
      <c r="HG377" s="241"/>
      <c r="HH377" s="241"/>
      <c r="HI377" s="241"/>
      <c r="HJ377" s="241"/>
      <c r="HK377" s="241"/>
      <c r="HL377" s="241"/>
      <c r="HM377" s="241"/>
    </row>
    <row r="378" spans="1:221" ht="12.75">
      <c r="A378" s="241"/>
      <c r="B378" s="241"/>
      <c r="C378" s="241"/>
      <c r="D378" s="241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  <c r="T378" s="241"/>
      <c r="U378" s="241"/>
      <c r="V378" s="241"/>
      <c r="W378" s="241"/>
      <c r="X378" s="241"/>
      <c r="Y378" s="241"/>
      <c r="Z378" s="241"/>
      <c r="AA378" s="241"/>
      <c r="AB378" s="241"/>
      <c r="AC378" s="241"/>
      <c r="AD378" s="241"/>
      <c r="AE378" s="241"/>
      <c r="AF378" s="241"/>
      <c r="AG378" s="241"/>
      <c r="AH378" s="241"/>
      <c r="AI378" s="241"/>
      <c r="AJ378" s="241"/>
      <c r="AK378" s="241"/>
      <c r="AL378" s="241"/>
      <c r="AM378" s="241"/>
      <c r="AN378" s="241"/>
      <c r="AO378" s="241"/>
      <c r="AP378" s="241"/>
      <c r="AQ378" s="241"/>
      <c r="AR378" s="241"/>
      <c r="AS378" s="241"/>
      <c r="AT378" s="241"/>
      <c r="AU378" s="241"/>
      <c r="AV378" s="241"/>
      <c r="AW378" s="241"/>
      <c r="AX378" s="241"/>
      <c r="AY378" s="241"/>
      <c r="AZ378" s="241"/>
      <c r="BA378" s="241"/>
      <c r="BB378" s="241"/>
      <c r="BC378" s="241"/>
      <c r="BD378" s="241"/>
      <c r="BE378" s="241"/>
      <c r="BF378" s="241"/>
      <c r="BG378" s="241"/>
      <c r="BH378" s="241"/>
      <c r="BI378" s="241"/>
      <c r="BJ378" s="241"/>
      <c r="BK378" s="241"/>
      <c r="BL378" s="241"/>
      <c r="BM378" s="241"/>
      <c r="BN378" s="241"/>
      <c r="BO378" s="241"/>
      <c r="BP378" s="241"/>
      <c r="BQ378" s="241"/>
      <c r="BR378" s="241"/>
      <c r="BS378" s="241"/>
      <c r="BT378" s="241"/>
      <c r="BU378" s="241"/>
      <c r="BV378" s="241"/>
      <c r="BW378" s="241"/>
      <c r="BX378" s="241"/>
      <c r="BY378" s="241"/>
      <c r="BZ378" s="241"/>
      <c r="CA378" s="241"/>
      <c r="CB378" s="241"/>
      <c r="CC378" s="241"/>
      <c r="CD378" s="241"/>
      <c r="CE378" s="241"/>
      <c r="CF378" s="241"/>
      <c r="CG378" s="241"/>
      <c r="CH378" s="241"/>
      <c r="CI378" s="241"/>
      <c r="CJ378" s="241"/>
      <c r="CK378" s="241"/>
      <c r="CL378" s="241"/>
      <c r="CM378" s="241"/>
      <c r="CN378" s="241"/>
      <c r="CO378" s="241"/>
      <c r="CP378" s="241"/>
      <c r="CQ378" s="241"/>
      <c r="CR378" s="241"/>
      <c r="CS378" s="241"/>
      <c r="CT378" s="241"/>
      <c r="CU378" s="241"/>
      <c r="CV378" s="241"/>
      <c r="CW378" s="241"/>
      <c r="CX378" s="241"/>
      <c r="CY378" s="241"/>
      <c r="CZ378" s="241"/>
      <c r="DA378" s="241"/>
      <c r="DB378" s="241"/>
      <c r="DC378" s="241"/>
      <c r="DD378" s="241"/>
      <c r="DE378" s="241"/>
      <c r="DF378" s="241"/>
      <c r="DG378" s="241"/>
      <c r="DH378" s="241"/>
      <c r="DI378" s="241"/>
      <c r="DJ378" s="241"/>
      <c r="DK378" s="241"/>
      <c r="DL378" s="241"/>
      <c r="DM378" s="241"/>
      <c r="DN378" s="241"/>
      <c r="DO378" s="241"/>
      <c r="DP378" s="241"/>
      <c r="DQ378" s="241"/>
      <c r="DR378" s="241"/>
      <c r="DS378" s="241"/>
      <c r="DT378" s="241"/>
      <c r="DU378" s="241"/>
      <c r="DV378" s="241"/>
      <c r="DW378" s="241"/>
      <c r="DX378" s="241"/>
      <c r="DY378" s="241"/>
      <c r="DZ378" s="241"/>
      <c r="EA378" s="241"/>
      <c r="EB378" s="241"/>
      <c r="EC378" s="241"/>
      <c r="ED378" s="241"/>
      <c r="EE378" s="241"/>
      <c r="EF378" s="241"/>
      <c r="EG378" s="241"/>
      <c r="EH378" s="241"/>
      <c r="EI378" s="241"/>
      <c r="EJ378" s="241"/>
      <c r="EK378" s="241"/>
      <c r="EL378" s="241"/>
      <c r="EM378" s="241"/>
      <c r="EN378" s="241"/>
      <c r="EO378" s="241"/>
      <c r="EP378" s="241"/>
      <c r="EQ378" s="241"/>
      <c r="ER378" s="241"/>
      <c r="ES378" s="241"/>
      <c r="ET378" s="241"/>
      <c r="EU378" s="241"/>
      <c r="EV378" s="241"/>
      <c r="EW378" s="241"/>
      <c r="EX378" s="241"/>
      <c r="EY378" s="241"/>
      <c r="EZ378" s="241"/>
      <c r="FA378" s="241"/>
      <c r="FB378" s="241"/>
      <c r="FC378" s="241"/>
      <c r="FD378" s="241"/>
      <c r="FE378" s="241"/>
      <c r="FF378" s="241"/>
      <c r="FG378" s="241"/>
      <c r="FH378" s="241"/>
      <c r="FI378" s="241"/>
      <c r="FJ378" s="241"/>
      <c r="FK378" s="241"/>
      <c r="FL378" s="241"/>
      <c r="FM378" s="241"/>
      <c r="FN378" s="241"/>
      <c r="FO378" s="241"/>
      <c r="FP378" s="241"/>
      <c r="FQ378" s="241"/>
      <c r="FR378" s="241"/>
      <c r="FS378" s="241"/>
      <c r="FT378" s="241"/>
      <c r="FU378" s="241"/>
      <c r="FV378" s="241"/>
      <c r="FW378" s="241"/>
      <c r="FX378" s="241"/>
      <c r="FY378" s="241"/>
      <c r="FZ378" s="241"/>
      <c r="GA378" s="241"/>
      <c r="GB378" s="241"/>
      <c r="GC378" s="241"/>
      <c r="GD378" s="241"/>
      <c r="GE378" s="241"/>
      <c r="GF378" s="241"/>
      <c r="GG378" s="241"/>
      <c r="GH378" s="241"/>
      <c r="GI378" s="241"/>
      <c r="GJ378" s="241"/>
      <c r="GK378" s="241"/>
      <c r="GL378" s="241"/>
      <c r="GM378" s="241"/>
      <c r="GN378" s="241"/>
      <c r="GO378" s="241"/>
      <c r="GP378" s="241"/>
      <c r="GQ378" s="241"/>
      <c r="GR378" s="241"/>
      <c r="GS378" s="241"/>
      <c r="GT378" s="241"/>
      <c r="GU378" s="241"/>
      <c r="GV378" s="241"/>
      <c r="GW378" s="241"/>
      <c r="GX378" s="241"/>
      <c r="GY378" s="241"/>
      <c r="GZ378" s="241"/>
      <c r="HA378" s="241"/>
      <c r="HB378" s="241"/>
      <c r="HC378" s="241"/>
      <c r="HD378" s="241"/>
      <c r="HE378" s="241"/>
      <c r="HF378" s="241"/>
      <c r="HG378" s="241"/>
      <c r="HH378" s="241"/>
      <c r="HI378" s="241"/>
      <c r="HJ378" s="241"/>
      <c r="HK378" s="241"/>
      <c r="HL378" s="241"/>
      <c r="HM378" s="241"/>
    </row>
    <row r="379" spans="1:221" ht="12.75">
      <c r="A379" s="241"/>
      <c r="B379" s="241"/>
      <c r="C379" s="241"/>
      <c r="D379" s="241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  <c r="AA379" s="241"/>
      <c r="AB379" s="241"/>
      <c r="AC379" s="241"/>
      <c r="AD379" s="241"/>
      <c r="AE379" s="241"/>
      <c r="AF379" s="241"/>
      <c r="AG379" s="241"/>
      <c r="AH379" s="241"/>
      <c r="AI379" s="241"/>
      <c r="AJ379" s="241"/>
      <c r="AK379" s="241"/>
      <c r="AL379" s="241"/>
      <c r="AM379" s="241"/>
      <c r="AN379" s="241"/>
      <c r="AO379" s="241"/>
      <c r="AP379" s="241"/>
      <c r="AQ379" s="241"/>
      <c r="AR379" s="241"/>
      <c r="AS379" s="241"/>
      <c r="AT379" s="241"/>
      <c r="AU379" s="241"/>
      <c r="AV379" s="241"/>
      <c r="AW379" s="241"/>
      <c r="AX379" s="241"/>
      <c r="AY379" s="241"/>
      <c r="AZ379" s="241"/>
      <c r="BA379" s="241"/>
      <c r="BB379" s="241"/>
      <c r="BC379" s="241"/>
      <c r="BD379" s="241"/>
      <c r="BE379" s="241"/>
      <c r="BF379" s="241"/>
      <c r="BG379" s="241"/>
      <c r="BH379" s="241"/>
      <c r="BI379" s="241"/>
      <c r="BJ379" s="241"/>
      <c r="BK379" s="241"/>
      <c r="BL379" s="241"/>
      <c r="BM379" s="241"/>
      <c r="BN379" s="241"/>
      <c r="BO379" s="241"/>
      <c r="BP379" s="241"/>
      <c r="BQ379" s="241"/>
      <c r="BR379" s="241"/>
      <c r="BS379" s="241"/>
      <c r="BT379" s="241"/>
      <c r="BU379" s="241"/>
      <c r="BV379" s="241"/>
      <c r="BW379" s="241"/>
      <c r="BX379" s="241"/>
      <c r="BY379" s="241"/>
      <c r="BZ379" s="241"/>
      <c r="CA379" s="241"/>
      <c r="CB379" s="241"/>
      <c r="CC379" s="241"/>
      <c r="CD379" s="241"/>
      <c r="CE379" s="241"/>
      <c r="CF379" s="241"/>
      <c r="CG379" s="241"/>
      <c r="CH379" s="241"/>
      <c r="CI379" s="241"/>
      <c r="CJ379" s="241"/>
      <c r="CK379" s="241"/>
      <c r="CL379" s="241"/>
      <c r="CM379" s="241"/>
      <c r="CN379" s="241"/>
      <c r="CO379" s="241"/>
      <c r="CP379" s="241"/>
      <c r="CQ379" s="241"/>
      <c r="CR379" s="241"/>
      <c r="CS379" s="241"/>
      <c r="CT379" s="241"/>
      <c r="CU379" s="241"/>
      <c r="CV379" s="241"/>
      <c r="CW379" s="241"/>
      <c r="CX379" s="241"/>
      <c r="CY379" s="241"/>
      <c r="CZ379" s="241"/>
      <c r="DA379" s="241"/>
      <c r="DB379" s="241"/>
      <c r="DC379" s="241"/>
      <c r="DD379" s="241"/>
      <c r="DE379" s="241"/>
      <c r="DF379" s="241"/>
      <c r="DG379" s="241"/>
      <c r="DH379" s="241"/>
      <c r="DI379" s="241"/>
      <c r="DJ379" s="241"/>
      <c r="DK379" s="241"/>
      <c r="DL379" s="241"/>
      <c r="DM379" s="241"/>
      <c r="DN379" s="241"/>
      <c r="DO379" s="241"/>
      <c r="DP379" s="241"/>
      <c r="DQ379" s="241"/>
      <c r="DR379" s="241"/>
      <c r="DS379" s="241"/>
      <c r="DT379" s="241"/>
      <c r="DU379" s="241"/>
      <c r="DV379" s="241"/>
      <c r="DW379" s="241"/>
      <c r="DX379" s="241"/>
      <c r="DY379" s="241"/>
      <c r="DZ379" s="241"/>
      <c r="EA379" s="241"/>
      <c r="EB379" s="241"/>
      <c r="EC379" s="241"/>
      <c r="ED379" s="241"/>
      <c r="EE379" s="241"/>
      <c r="EF379" s="241"/>
      <c r="EG379" s="241"/>
      <c r="EH379" s="241"/>
      <c r="EI379" s="241"/>
      <c r="EJ379" s="241"/>
      <c r="EK379" s="241"/>
      <c r="EL379" s="241"/>
      <c r="EM379" s="241"/>
      <c r="EN379" s="241"/>
      <c r="EO379" s="241"/>
      <c r="EP379" s="241"/>
      <c r="EQ379" s="241"/>
      <c r="ER379" s="241"/>
      <c r="ES379" s="241"/>
      <c r="ET379" s="241"/>
      <c r="EU379" s="241"/>
      <c r="EV379" s="241"/>
      <c r="EW379" s="241"/>
      <c r="EX379" s="241"/>
      <c r="EY379" s="241"/>
      <c r="EZ379" s="241"/>
      <c r="FA379" s="241"/>
      <c r="FB379" s="241"/>
      <c r="FC379" s="241"/>
      <c r="FD379" s="241"/>
      <c r="FE379" s="241"/>
      <c r="FF379" s="241"/>
      <c r="FG379" s="241"/>
      <c r="FH379" s="241"/>
      <c r="FI379" s="241"/>
      <c r="FJ379" s="241"/>
      <c r="FK379" s="241"/>
      <c r="FL379" s="241"/>
      <c r="FM379" s="241"/>
      <c r="FN379" s="241"/>
      <c r="FO379" s="241"/>
      <c r="FP379" s="241"/>
      <c r="FQ379" s="241"/>
      <c r="FR379" s="241"/>
      <c r="FS379" s="241"/>
      <c r="FT379" s="241"/>
      <c r="FU379" s="241"/>
      <c r="FV379" s="241"/>
      <c r="FW379" s="241"/>
      <c r="FX379" s="241"/>
      <c r="FY379" s="241"/>
      <c r="FZ379" s="241"/>
      <c r="GA379" s="241"/>
      <c r="GB379" s="241"/>
      <c r="GC379" s="241"/>
      <c r="GD379" s="241"/>
      <c r="GE379" s="241"/>
      <c r="GF379" s="241"/>
      <c r="GG379" s="241"/>
      <c r="GH379" s="241"/>
      <c r="GI379" s="241"/>
      <c r="GJ379" s="241"/>
      <c r="GK379" s="241"/>
      <c r="GL379" s="241"/>
      <c r="GM379" s="241"/>
      <c r="GN379" s="241"/>
      <c r="GO379" s="241"/>
      <c r="GP379" s="241"/>
      <c r="GQ379" s="241"/>
      <c r="GR379" s="241"/>
      <c r="GS379" s="241"/>
      <c r="GT379" s="241"/>
      <c r="GU379" s="241"/>
      <c r="GV379" s="241"/>
      <c r="GW379" s="241"/>
      <c r="GX379" s="241"/>
      <c r="GY379" s="241"/>
      <c r="GZ379" s="241"/>
      <c r="HA379" s="241"/>
      <c r="HB379" s="241"/>
      <c r="HC379" s="241"/>
      <c r="HD379" s="241"/>
      <c r="HE379" s="241"/>
      <c r="HF379" s="241"/>
      <c r="HG379" s="241"/>
      <c r="HH379" s="241"/>
      <c r="HI379" s="241"/>
      <c r="HJ379" s="241"/>
      <c r="HK379" s="241"/>
      <c r="HL379" s="241"/>
      <c r="HM379" s="241"/>
    </row>
    <row r="380" spans="1:221" ht="12.75">
      <c r="A380" s="241"/>
      <c r="B380" s="241"/>
      <c r="C380" s="241"/>
      <c r="D380" s="241"/>
      <c r="E380" s="241"/>
      <c r="F380" s="241"/>
      <c r="G380" s="241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  <c r="R380" s="241"/>
      <c r="S380" s="241"/>
      <c r="T380" s="241"/>
      <c r="U380" s="241"/>
      <c r="V380" s="241"/>
      <c r="W380" s="241"/>
      <c r="X380" s="241"/>
      <c r="Y380" s="241"/>
      <c r="Z380" s="241"/>
      <c r="AA380" s="241"/>
      <c r="AB380" s="241"/>
      <c r="AC380" s="241"/>
      <c r="AD380" s="241"/>
      <c r="AE380" s="241"/>
      <c r="AF380" s="241"/>
      <c r="AG380" s="241"/>
      <c r="AH380" s="241"/>
      <c r="AI380" s="241"/>
      <c r="AJ380" s="241"/>
      <c r="AK380" s="241"/>
      <c r="AL380" s="241"/>
      <c r="AM380" s="241"/>
      <c r="AN380" s="241"/>
      <c r="AO380" s="241"/>
      <c r="AP380" s="241"/>
      <c r="AQ380" s="241"/>
      <c r="AR380" s="241"/>
      <c r="AS380" s="241"/>
      <c r="AT380" s="241"/>
      <c r="AU380" s="241"/>
      <c r="AV380" s="241"/>
      <c r="AW380" s="241"/>
      <c r="AX380" s="241"/>
      <c r="AY380" s="241"/>
      <c r="AZ380" s="241"/>
      <c r="BA380" s="241"/>
      <c r="BB380" s="241"/>
      <c r="BC380" s="241"/>
      <c r="BD380" s="241"/>
      <c r="BE380" s="241"/>
      <c r="BF380" s="241"/>
      <c r="BG380" s="241"/>
      <c r="BH380" s="241"/>
      <c r="BI380" s="241"/>
      <c r="BJ380" s="241"/>
      <c r="BK380" s="241"/>
      <c r="BL380" s="241"/>
      <c r="BM380" s="241"/>
      <c r="BN380" s="241"/>
      <c r="BO380" s="241"/>
      <c r="BP380" s="241"/>
      <c r="BQ380" s="241"/>
      <c r="BR380" s="241"/>
      <c r="BS380" s="241"/>
      <c r="BT380" s="241"/>
      <c r="BU380" s="241"/>
      <c r="BV380" s="241"/>
      <c r="BW380" s="241"/>
      <c r="BX380" s="241"/>
      <c r="BY380" s="241"/>
      <c r="BZ380" s="241"/>
      <c r="CA380" s="241"/>
      <c r="CB380" s="241"/>
      <c r="CC380" s="241"/>
      <c r="CD380" s="241"/>
      <c r="CE380" s="241"/>
      <c r="CF380" s="241"/>
      <c r="CG380" s="241"/>
      <c r="CH380" s="241"/>
      <c r="CI380" s="241"/>
      <c r="CJ380" s="241"/>
      <c r="CK380" s="241"/>
      <c r="CL380" s="241"/>
      <c r="CM380" s="241"/>
      <c r="CN380" s="241"/>
      <c r="CO380" s="241"/>
      <c r="CP380" s="241"/>
      <c r="CQ380" s="241"/>
      <c r="CR380" s="241"/>
      <c r="CS380" s="241"/>
      <c r="CT380" s="241"/>
      <c r="CU380" s="241"/>
      <c r="CV380" s="241"/>
      <c r="CW380" s="241"/>
      <c r="CX380" s="241"/>
      <c r="CY380" s="241"/>
      <c r="CZ380" s="241"/>
      <c r="DA380" s="241"/>
      <c r="DB380" s="241"/>
      <c r="DC380" s="241"/>
      <c r="DD380" s="241"/>
      <c r="DE380" s="241"/>
      <c r="DF380" s="241"/>
      <c r="DG380" s="241"/>
      <c r="DH380" s="241"/>
      <c r="DI380" s="241"/>
      <c r="DJ380" s="241"/>
      <c r="DK380" s="241"/>
      <c r="DL380" s="241"/>
      <c r="DM380" s="241"/>
      <c r="DN380" s="241"/>
      <c r="DO380" s="241"/>
      <c r="DP380" s="241"/>
      <c r="DQ380" s="241"/>
      <c r="DR380" s="241"/>
      <c r="DS380" s="241"/>
      <c r="DT380" s="241"/>
      <c r="DU380" s="241"/>
      <c r="DV380" s="241"/>
      <c r="DW380" s="241"/>
      <c r="DX380" s="241"/>
      <c r="DY380" s="241"/>
      <c r="DZ380" s="241"/>
      <c r="EA380" s="241"/>
      <c r="EB380" s="241"/>
      <c r="EC380" s="241"/>
      <c r="ED380" s="241"/>
      <c r="EE380" s="241"/>
      <c r="EF380" s="241"/>
      <c r="EG380" s="241"/>
      <c r="EH380" s="241"/>
      <c r="EI380" s="241"/>
      <c r="EJ380" s="241"/>
      <c r="EK380" s="241"/>
      <c r="EL380" s="241"/>
      <c r="EM380" s="241"/>
      <c r="EN380" s="241"/>
      <c r="EO380" s="241"/>
      <c r="EP380" s="241"/>
      <c r="EQ380" s="241"/>
      <c r="ER380" s="241"/>
      <c r="ES380" s="241"/>
      <c r="ET380" s="241"/>
      <c r="EU380" s="241"/>
      <c r="EV380" s="241"/>
      <c r="EW380" s="241"/>
      <c r="EX380" s="241"/>
      <c r="EY380" s="241"/>
      <c r="EZ380" s="241"/>
      <c r="FA380" s="241"/>
      <c r="FB380" s="241"/>
      <c r="FC380" s="241"/>
      <c r="FD380" s="241"/>
      <c r="FE380" s="241"/>
      <c r="FF380" s="241"/>
      <c r="FG380" s="241"/>
      <c r="FH380" s="241"/>
      <c r="FI380" s="241"/>
      <c r="FJ380" s="241"/>
      <c r="FK380" s="241"/>
      <c r="FL380" s="241"/>
      <c r="FM380" s="241"/>
      <c r="FN380" s="241"/>
      <c r="FO380" s="241"/>
      <c r="FP380" s="241"/>
      <c r="FQ380" s="241"/>
      <c r="FR380" s="241"/>
      <c r="FS380" s="241"/>
      <c r="FT380" s="241"/>
      <c r="FU380" s="241"/>
      <c r="FV380" s="241"/>
      <c r="FW380" s="241"/>
      <c r="FX380" s="241"/>
      <c r="FY380" s="241"/>
      <c r="FZ380" s="241"/>
      <c r="GA380" s="241"/>
      <c r="GB380" s="241"/>
      <c r="GC380" s="241"/>
      <c r="GD380" s="241"/>
      <c r="GE380" s="241"/>
      <c r="GF380" s="241"/>
      <c r="GG380" s="241"/>
      <c r="GH380" s="241"/>
      <c r="GI380" s="241"/>
      <c r="GJ380" s="241"/>
      <c r="GK380" s="241"/>
      <c r="GL380" s="241"/>
      <c r="GM380" s="241"/>
      <c r="GN380" s="241"/>
      <c r="GO380" s="241"/>
      <c r="GP380" s="241"/>
      <c r="GQ380" s="241"/>
      <c r="GR380" s="241"/>
      <c r="GS380" s="241"/>
      <c r="GT380" s="241"/>
      <c r="GU380" s="241"/>
      <c r="GV380" s="241"/>
      <c r="GW380" s="241"/>
      <c r="GX380" s="241"/>
      <c r="GY380" s="241"/>
      <c r="GZ380" s="241"/>
      <c r="HA380" s="241"/>
      <c r="HB380" s="241"/>
      <c r="HC380" s="241"/>
      <c r="HD380" s="241"/>
      <c r="HE380" s="241"/>
      <c r="HF380" s="241"/>
      <c r="HG380" s="241"/>
      <c r="HH380" s="241"/>
      <c r="HI380" s="241"/>
      <c r="HJ380" s="241"/>
      <c r="HK380" s="241"/>
      <c r="HL380" s="241"/>
      <c r="HM380" s="241"/>
    </row>
    <row r="381" spans="1:221" ht="12.75">
      <c r="A381" s="241"/>
      <c r="B381" s="241"/>
      <c r="C381" s="241"/>
      <c r="D381" s="241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  <c r="AA381" s="241"/>
      <c r="AB381" s="241"/>
      <c r="AC381" s="241"/>
      <c r="AD381" s="241"/>
      <c r="AE381" s="241"/>
      <c r="AF381" s="241"/>
      <c r="AG381" s="241"/>
      <c r="AH381" s="241"/>
      <c r="AI381" s="241"/>
      <c r="AJ381" s="241"/>
      <c r="AK381" s="241"/>
      <c r="AL381" s="241"/>
      <c r="AM381" s="241"/>
      <c r="AN381" s="241"/>
      <c r="AO381" s="241"/>
      <c r="AP381" s="241"/>
      <c r="AQ381" s="241"/>
      <c r="AR381" s="241"/>
      <c r="AS381" s="241"/>
      <c r="AT381" s="241"/>
      <c r="AU381" s="241"/>
      <c r="AV381" s="241"/>
      <c r="AW381" s="241"/>
      <c r="AX381" s="241"/>
      <c r="AY381" s="241"/>
      <c r="AZ381" s="241"/>
      <c r="BA381" s="241"/>
      <c r="BB381" s="241"/>
      <c r="BC381" s="241"/>
      <c r="BD381" s="241"/>
      <c r="BE381" s="241"/>
      <c r="BF381" s="241"/>
      <c r="BG381" s="241"/>
      <c r="BH381" s="241"/>
      <c r="BI381" s="241"/>
      <c r="BJ381" s="241"/>
      <c r="BK381" s="241"/>
      <c r="BL381" s="241"/>
      <c r="BM381" s="241"/>
      <c r="BN381" s="241"/>
      <c r="BO381" s="241"/>
      <c r="BP381" s="241"/>
      <c r="BQ381" s="241"/>
      <c r="BR381" s="241"/>
      <c r="BS381" s="241"/>
      <c r="BT381" s="241"/>
      <c r="BU381" s="241"/>
      <c r="BV381" s="241"/>
      <c r="BW381" s="241"/>
      <c r="BX381" s="241"/>
      <c r="BY381" s="241"/>
      <c r="BZ381" s="241"/>
      <c r="CA381" s="241"/>
      <c r="CB381" s="241"/>
      <c r="CC381" s="241"/>
      <c r="CD381" s="241"/>
      <c r="CE381" s="241"/>
      <c r="CF381" s="241"/>
      <c r="CG381" s="241"/>
      <c r="CH381" s="241"/>
      <c r="CI381" s="241"/>
      <c r="CJ381" s="241"/>
      <c r="CK381" s="241"/>
      <c r="CL381" s="241"/>
      <c r="CM381" s="241"/>
      <c r="CN381" s="241"/>
      <c r="CO381" s="241"/>
      <c r="CP381" s="241"/>
      <c r="CQ381" s="241"/>
      <c r="CR381" s="241"/>
      <c r="CS381" s="241"/>
      <c r="CT381" s="241"/>
      <c r="CU381" s="241"/>
      <c r="CV381" s="241"/>
      <c r="CW381" s="241"/>
      <c r="CX381" s="241"/>
      <c r="CY381" s="241"/>
      <c r="CZ381" s="241"/>
      <c r="DA381" s="241"/>
      <c r="DB381" s="241"/>
      <c r="DC381" s="241"/>
      <c r="DD381" s="241"/>
      <c r="DE381" s="241"/>
      <c r="DF381" s="241"/>
      <c r="DG381" s="241"/>
      <c r="DH381" s="241"/>
      <c r="DI381" s="241"/>
      <c r="DJ381" s="241"/>
      <c r="DK381" s="241"/>
      <c r="DL381" s="241"/>
      <c r="DM381" s="241"/>
      <c r="DN381" s="241"/>
      <c r="DO381" s="241"/>
      <c r="DP381" s="241"/>
      <c r="DQ381" s="241"/>
      <c r="DR381" s="241"/>
      <c r="DS381" s="241"/>
      <c r="DT381" s="241"/>
      <c r="DU381" s="241"/>
      <c r="DV381" s="241"/>
      <c r="DW381" s="241"/>
      <c r="DX381" s="241"/>
      <c r="DY381" s="241"/>
      <c r="DZ381" s="241"/>
      <c r="EA381" s="241"/>
      <c r="EB381" s="241"/>
      <c r="EC381" s="241"/>
      <c r="ED381" s="241"/>
      <c r="EE381" s="241"/>
      <c r="EF381" s="241"/>
      <c r="EG381" s="241"/>
      <c r="EH381" s="241"/>
      <c r="EI381" s="241"/>
      <c r="EJ381" s="241"/>
      <c r="EK381" s="241"/>
      <c r="EL381" s="241"/>
      <c r="EM381" s="241"/>
      <c r="EN381" s="241"/>
      <c r="EO381" s="241"/>
      <c r="EP381" s="241"/>
      <c r="EQ381" s="241"/>
      <c r="ER381" s="241"/>
      <c r="ES381" s="241"/>
      <c r="ET381" s="241"/>
      <c r="EU381" s="241"/>
      <c r="EV381" s="241"/>
      <c r="EW381" s="241"/>
      <c r="EX381" s="241"/>
      <c r="EY381" s="241"/>
      <c r="EZ381" s="241"/>
      <c r="FA381" s="241"/>
      <c r="FB381" s="241"/>
      <c r="FC381" s="241"/>
      <c r="FD381" s="241"/>
      <c r="FE381" s="241"/>
      <c r="FF381" s="241"/>
      <c r="FG381" s="241"/>
      <c r="FH381" s="241"/>
      <c r="FI381" s="241"/>
      <c r="FJ381" s="241"/>
      <c r="FK381" s="241"/>
      <c r="FL381" s="241"/>
      <c r="FM381" s="241"/>
      <c r="FN381" s="241"/>
      <c r="FO381" s="241"/>
      <c r="FP381" s="241"/>
      <c r="FQ381" s="241"/>
      <c r="FR381" s="241"/>
      <c r="FS381" s="241"/>
      <c r="FT381" s="241"/>
      <c r="FU381" s="241"/>
      <c r="FV381" s="241"/>
      <c r="FW381" s="241"/>
      <c r="FX381" s="241"/>
      <c r="FY381" s="241"/>
      <c r="FZ381" s="241"/>
      <c r="GA381" s="241"/>
      <c r="GB381" s="241"/>
      <c r="GC381" s="241"/>
      <c r="GD381" s="241"/>
      <c r="GE381" s="241"/>
      <c r="GF381" s="241"/>
      <c r="GG381" s="241"/>
      <c r="GH381" s="241"/>
      <c r="GI381" s="241"/>
      <c r="GJ381" s="241"/>
      <c r="GK381" s="241"/>
      <c r="GL381" s="241"/>
      <c r="GM381" s="241"/>
      <c r="GN381" s="241"/>
      <c r="GO381" s="241"/>
      <c r="GP381" s="241"/>
      <c r="GQ381" s="241"/>
      <c r="GR381" s="241"/>
      <c r="GS381" s="241"/>
      <c r="GT381" s="241"/>
      <c r="GU381" s="241"/>
      <c r="GV381" s="241"/>
      <c r="GW381" s="241"/>
      <c r="GX381" s="241"/>
      <c r="GY381" s="241"/>
      <c r="GZ381" s="241"/>
      <c r="HA381" s="241"/>
      <c r="HB381" s="241"/>
      <c r="HC381" s="241"/>
      <c r="HD381" s="241"/>
      <c r="HE381" s="241"/>
      <c r="HF381" s="241"/>
      <c r="HG381" s="241"/>
      <c r="HH381" s="241"/>
      <c r="HI381" s="241"/>
      <c r="HJ381" s="241"/>
      <c r="HK381" s="241"/>
      <c r="HL381" s="241"/>
      <c r="HM381" s="241"/>
    </row>
    <row r="382" spans="1:221" ht="12.75">
      <c r="A382" s="241"/>
      <c r="B382" s="241"/>
      <c r="C382" s="241"/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  <c r="R382" s="241"/>
      <c r="S382" s="241"/>
      <c r="T382" s="241"/>
      <c r="U382" s="241"/>
      <c r="V382" s="241"/>
      <c r="W382" s="241"/>
      <c r="X382" s="241"/>
      <c r="Y382" s="241"/>
      <c r="Z382" s="241"/>
      <c r="AA382" s="241"/>
      <c r="AB382" s="241"/>
      <c r="AC382" s="241"/>
      <c r="AD382" s="241"/>
      <c r="AE382" s="241"/>
      <c r="AF382" s="241"/>
      <c r="AG382" s="241"/>
      <c r="AH382" s="241"/>
      <c r="AI382" s="241"/>
      <c r="AJ382" s="241"/>
      <c r="AK382" s="241"/>
      <c r="AL382" s="241"/>
      <c r="AM382" s="241"/>
      <c r="AN382" s="241"/>
      <c r="AO382" s="241"/>
      <c r="AP382" s="241"/>
      <c r="AQ382" s="241"/>
      <c r="AR382" s="241"/>
      <c r="AS382" s="241"/>
      <c r="AT382" s="241"/>
      <c r="AU382" s="241"/>
      <c r="AV382" s="241"/>
      <c r="AW382" s="241"/>
      <c r="AX382" s="241"/>
      <c r="AY382" s="241"/>
      <c r="AZ382" s="241"/>
      <c r="BA382" s="241"/>
      <c r="BB382" s="241"/>
      <c r="BC382" s="241"/>
      <c r="BD382" s="241"/>
      <c r="BE382" s="241"/>
      <c r="BF382" s="241"/>
      <c r="BG382" s="241"/>
      <c r="BH382" s="241"/>
      <c r="BI382" s="241"/>
      <c r="BJ382" s="241"/>
      <c r="BK382" s="241"/>
      <c r="BL382" s="241"/>
      <c r="BM382" s="241"/>
      <c r="BN382" s="241"/>
      <c r="BO382" s="241"/>
      <c r="BP382" s="241"/>
      <c r="BQ382" s="241"/>
      <c r="BR382" s="241"/>
      <c r="BS382" s="241"/>
      <c r="BT382" s="241"/>
      <c r="BU382" s="241"/>
      <c r="BV382" s="241"/>
      <c r="BW382" s="241"/>
      <c r="BX382" s="241"/>
      <c r="BY382" s="241"/>
      <c r="BZ382" s="241"/>
      <c r="CA382" s="241"/>
      <c r="CB382" s="241"/>
      <c r="CC382" s="241"/>
      <c r="CD382" s="241"/>
      <c r="CE382" s="241"/>
      <c r="CF382" s="241"/>
      <c r="CG382" s="241"/>
      <c r="CH382" s="241"/>
      <c r="CI382" s="241"/>
      <c r="CJ382" s="241"/>
      <c r="CK382" s="241"/>
      <c r="CL382" s="241"/>
      <c r="CM382" s="241"/>
      <c r="CN382" s="241"/>
      <c r="CO382" s="241"/>
      <c r="CP382" s="241"/>
      <c r="CQ382" s="241"/>
      <c r="CR382" s="241"/>
      <c r="CS382" s="241"/>
      <c r="CT382" s="241"/>
      <c r="CU382" s="241"/>
      <c r="CV382" s="241"/>
      <c r="CW382" s="241"/>
      <c r="CX382" s="241"/>
      <c r="CY382" s="241"/>
      <c r="CZ382" s="241"/>
      <c r="DA382" s="241"/>
      <c r="DB382" s="241"/>
      <c r="DC382" s="241"/>
      <c r="DD382" s="241"/>
      <c r="DE382" s="241"/>
      <c r="DF382" s="241"/>
      <c r="DG382" s="241"/>
      <c r="DH382" s="241"/>
      <c r="DI382" s="241"/>
      <c r="DJ382" s="241"/>
      <c r="DK382" s="241"/>
      <c r="DL382" s="241"/>
      <c r="DM382" s="241"/>
      <c r="DN382" s="241"/>
      <c r="DO382" s="241"/>
      <c r="DP382" s="241"/>
      <c r="DQ382" s="241"/>
      <c r="DR382" s="241"/>
      <c r="DS382" s="241"/>
      <c r="DT382" s="241"/>
      <c r="DU382" s="241"/>
      <c r="DV382" s="241"/>
      <c r="DW382" s="241"/>
      <c r="DX382" s="241"/>
      <c r="DY382" s="241"/>
      <c r="DZ382" s="241"/>
      <c r="EA382" s="241"/>
      <c r="EB382" s="241"/>
      <c r="EC382" s="241"/>
      <c r="ED382" s="241"/>
      <c r="EE382" s="241"/>
      <c r="EF382" s="241"/>
      <c r="EG382" s="241"/>
      <c r="EH382" s="241"/>
      <c r="EI382" s="241"/>
      <c r="EJ382" s="241"/>
      <c r="EK382" s="241"/>
      <c r="EL382" s="241"/>
      <c r="EM382" s="241"/>
      <c r="EN382" s="241"/>
      <c r="EO382" s="241"/>
      <c r="EP382" s="241"/>
      <c r="EQ382" s="241"/>
      <c r="ER382" s="241"/>
      <c r="ES382" s="241"/>
      <c r="ET382" s="241"/>
      <c r="EU382" s="241"/>
      <c r="EV382" s="241"/>
      <c r="EW382" s="241"/>
      <c r="EX382" s="241"/>
      <c r="EY382" s="241"/>
      <c r="EZ382" s="241"/>
      <c r="FA382" s="241"/>
      <c r="FB382" s="241"/>
      <c r="FC382" s="241"/>
      <c r="FD382" s="241"/>
      <c r="FE382" s="241"/>
      <c r="FF382" s="241"/>
      <c r="FG382" s="241"/>
      <c r="FH382" s="241"/>
      <c r="FI382" s="241"/>
      <c r="FJ382" s="241"/>
      <c r="FK382" s="241"/>
      <c r="FL382" s="241"/>
      <c r="FM382" s="241"/>
      <c r="FN382" s="241"/>
      <c r="FO382" s="241"/>
      <c r="FP382" s="241"/>
      <c r="FQ382" s="241"/>
      <c r="FR382" s="241"/>
      <c r="FS382" s="241"/>
      <c r="FT382" s="241"/>
      <c r="FU382" s="241"/>
      <c r="FV382" s="241"/>
      <c r="FW382" s="241"/>
      <c r="FX382" s="241"/>
      <c r="FY382" s="241"/>
      <c r="FZ382" s="241"/>
      <c r="GA382" s="241"/>
      <c r="GB382" s="241"/>
      <c r="GC382" s="241"/>
      <c r="GD382" s="241"/>
      <c r="GE382" s="241"/>
      <c r="GF382" s="241"/>
      <c r="GG382" s="241"/>
      <c r="GH382" s="241"/>
      <c r="GI382" s="241"/>
      <c r="GJ382" s="241"/>
      <c r="GK382" s="241"/>
      <c r="GL382" s="241"/>
      <c r="GM382" s="241"/>
      <c r="GN382" s="241"/>
      <c r="GO382" s="241"/>
      <c r="GP382" s="241"/>
      <c r="GQ382" s="241"/>
      <c r="GR382" s="241"/>
      <c r="GS382" s="241"/>
      <c r="GT382" s="241"/>
      <c r="GU382" s="241"/>
      <c r="GV382" s="241"/>
      <c r="GW382" s="241"/>
      <c r="GX382" s="241"/>
      <c r="GY382" s="241"/>
      <c r="GZ382" s="241"/>
      <c r="HA382" s="241"/>
      <c r="HB382" s="241"/>
      <c r="HC382" s="241"/>
      <c r="HD382" s="241"/>
      <c r="HE382" s="241"/>
      <c r="HF382" s="241"/>
      <c r="HG382" s="241"/>
      <c r="HH382" s="241"/>
      <c r="HI382" s="241"/>
      <c r="HJ382" s="241"/>
      <c r="HK382" s="241"/>
      <c r="HL382" s="241"/>
      <c r="HM382" s="241"/>
    </row>
    <row r="383" spans="1:221" ht="12.75">
      <c r="A383" s="241"/>
      <c r="B383" s="241"/>
      <c r="C383" s="241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  <c r="R383" s="241"/>
      <c r="S383" s="241"/>
      <c r="T383" s="241"/>
      <c r="U383" s="241"/>
      <c r="V383" s="241"/>
      <c r="W383" s="241"/>
      <c r="X383" s="241"/>
      <c r="Y383" s="241"/>
      <c r="Z383" s="241"/>
      <c r="AA383" s="241"/>
      <c r="AB383" s="241"/>
      <c r="AC383" s="241"/>
      <c r="AD383" s="241"/>
      <c r="AE383" s="241"/>
      <c r="AF383" s="241"/>
      <c r="AG383" s="241"/>
      <c r="AH383" s="241"/>
      <c r="AI383" s="241"/>
      <c r="AJ383" s="241"/>
      <c r="AK383" s="241"/>
      <c r="AL383" s="241"/>
      <c r="AM383" s="241"/>
      <c r="AN383" s="241"/>
      <c r="AO383" s="241"/>
      <c r="AP383" s="241"/>
      <c r="AQ383" s="241"/>
      <c r="AR383" s="241"/>
      <c r="AS383" s="241"/>
      <c r="AT383" s="241"/>
      <c r="AU383" s="241"/>
      <c r="AV383" s="241"/>
      <c r="AW383" s="241"/>
      <c r="AX383" s="241"/>
      <c r="AY383" s="241"/>
      <c r="AZ383" s="241"/>
      <c r="BA383" s="241"/>
      <c r="BB383" s="241"/>
      <c r="BC383" s="241"/>
      <c r="BD383" s="241"/>
      <c r="BE383" s="241"/>
      <c r="BF383" s="241"/>
      <c r="BG383" s="241"/>
      <c r="BH383" s="241"/>
      <c r="BI383" s="241"/>
      <c r="BJ383" s="241"/>
      <c r="BK383" s="241"/>
      <c r="BL383" s="241"/>
      <c r="BM383" s="241"/>
      <c r="BN383" s="241"/>
      <c r="BO383" s="241"/>
      <c r="BP383" s="241"/>
      <c r="BQ383" s="241"/>
      <c r="BR383" s="241"/>
      <c r="BS383" s="241"/>
      <c r="BT383" s="241"/>
      <c r="BU383" s="241"/>
      <c r="BV383" s="241"/>
      <c r="BW383" s="241"/>
      <c r="BX383" s="241"/>
      <c r="BY383" s="241"/>
      <c r="BZ383" s="241"/>
      <c r="CA383" s="241"/>
      <c r="CB383" s="241"/>
      <c r="CC383" s="241"/>
      <c r="CD383" s="241"/>
      <c r="CE383" s="241"/>
      <c r="CF383" s="241"/>
      <c r="CG383" s="241"/>
      <c r="CH383" s="241"/>
      <c r="CI383" s="241"/>
      <c r="CJ383" s="241"/>
      <c r="CK383" s="241"/>
      <c r="CL383" s="241"/>
      <c r="CM383" s="241"/>
      <c r="CN383" s="241"/>
      <c r="CO383" s="241"/>
      <c r="CP383" s="241"/>
      <c r="CQ383" s="241"/>
      <c r="CR383" s="241"/>
      <c r="CS383" s="241"/>
      <c r="CT383" s="241"/>
      <c r="CU383" s="241"/>
      <c r="CV383" s="241"/>
      <c r="CW383" s="241"/>
      <c r="CX383" s="241"/>
      <c r="CY383" s="241"/>
      <c r="CZ383" s="241"/>
      <c r="DA383" s="241"/>
      <c r="DB383" s="241"/>
      <c r="DC383" s="241"/>
      <c r="DD383" s="241"/>
      <c r="DE383" s="241"/>
      <c r="DF383" s="241"/>
      <c r="DG383" s="241"/>
      <c r="DH383" s="241"/>
      <c r="DI383" s="241"/>
      <c r="DJ383" s="241"/>
      <c r="DK383" s="241"/>
      <c r="DL383" s="241"/>
      <c r="DM383" s="241"/>
      <c r="DN383" s="241"/>
      <c r="DO383" s="241"/>
      <c r="DP383" s="241"/>
      <c r="DQ383" s="241"/>
      <c r="DR383" s="241"/>
      <c r="DS383" s="241"/>
      <c r="DT383" s="241"/>
      <c r="DU383" s="241"/>
      <c r="DV383" s="241"/>
      <c r="DW383" s="241"/>
      <c r="DX383" s="241"/>
      <c r="DY383" s="241"/>
      <c r="DZ383" s="241"/>
      <c r="EA383" s="241"/>
      <c r="EB383" s="241"/>
      <c r="EC383" s="241"/>
      <c r="ED383" s="241"/>
      <c r="EE383" s="241"/>
      <c r="EF383" s="241"/>
      <c r="EG383" s="241"/>
      <c r="EH383" s="241"/>
      <c r="EI383" s="241"/>
      <c r="EJ383" s="241"/>
      <c r="EK383" s="241"/>
      <c r="EL383" s="241"/>
      <c r="EM383" s="241"/>
      <c r="EN383" s="241"/>
      <c r="EO383" s="241"/>
      <c r="EP383" s="241"/>
      <c r="EQ383" s="241"/>
      <c r="ER383" s="241"/>
      <c r="ES383" s="241"/>
      <c r="ET383" s="241"/>
      <c r="EU383" s="241"/>
      <c r="EV383" s="241"/>
      <c r="EW383" s="241"/>
      <c r="EX383" s="241"/>
      <c r="EY383" s="241"/>
      <c r="EZ383" s="241"/>
      <c r="FA383" s="241"/>
      <c r="FB383" s="241"/>
      <c r="FC383" s="241"/>
      <c r="FD383" s="241"/>
      <c r="FE383" s="241"/>
      <c r="FF383" s="241"/>
      <c r="FG383" s="241"/>
      <c r="FH383" s="241"/>
      <c r="FI383" s="241"/>
      <c r="FJ383" s="241"/>
      <c r="FK383" s="241"/>
      <c r="FL383" s="241"/>
      <c r="FM383" s="241"/>
      <c r="FN383" s="241"/>
      <c r="FO383" s="241"/>
      <c r="FP383" s="241"/>
      <c r="FQ383" s="241"/>
      <c r="FR383" s="241"/>
      <c r="FS383" s="241"/>
      <c r="FT383" s="241"/>
      <c r="FU383" s="241"/>
      <c r="FV383" s="241"/>
      <c r="FW383" s="241"/>
      <c r="FX383" s="241"/>
      <c r="FY383" s="241"/>
      <c r="FZ383" s="241"/>
      <c r="GA383" s="241"/>
      <c r="GB383" s="241"/>
      <c r="GC383" s="241"/>
      <c r="GD383" s="241"/>
      <c r="GE383" s="241"/>
      <c r="GF383" s="241"/>
      <c r="GG383" s="241"/>
      <c r="GH383" s="241"/>
      <c r="GI383" s="241"/>
      <c r="GJ383" s="241"/>
      <c r="GK383" s="241"/>
      <c r="GL383" s="241"/>
      <c r="GM383" s="241"/>
      <c r="GN383" s="241"/>
      <c r="GO383" s="241"/>
      <c r="GP383" s="241"/>
      <c r="GQ383" s="241"/>
      <c r="GR383" s="241"/>
      <c r="GS383" s="241"/>
      <c r="GT383" s="241"/>
      <c r="GU383" s="241"/>
      <c r="GV383" s="241"/>
      <c r="GW383" s="241"/>
      <c r="GX383" s="241"/>
      <c r="GY383" s="241"/>
      <c r="GZ383" s="241"/>
      <c r="HA383" s="241"/>
      <c r="HB383" s="241"/>
      <c r="HC383" s="241"/>
      <c r="HD383" s="241"/>
      <c r="HE383" s="241"/>
      <c r="HF383" s="241"/>
      <c r="HG383" s="241"/>
      <c r="HH383" s="241"/>
      <c r="HI383" s="241"/>
      <c r="HJ383" s="241"/>
      <c r="HK383" s="241"/>
      <c r="HL383" s="241"/>
      <c r="HM383" s="241"/>
    </row>
    <row r="384" spans="1:221" ht="12.75">
      <c r="A384" s="241"/>
      <c r="B384" s="241"/>
      <c r="C384" s="241"/>
      <c r="D384" s="241"/>
      <c r="E384" s="241"/>
      <c r="F384" s="241"/>
      <c r="G384" s="241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  <c r="R384" s="241"/>
      <c r="S384" s="241"/>
      <c r="T384" s="241"/>
      <c r="U384" s="241"/>
      <c r="V384" s="241"/>
      <c r="W384" s="241"/>
      <c r="X384" s="241"/>
      <c r="Y384" s="241"/>
      <c r="Z384" s="241"/>
      <c r="AA384" s="241"/>
      <c r="AB384" s="241"/>
      <c r="AC384" s="241"/>
      <c r="AD384" s="241"/>
      <c r="AE384" s="241"/>
      <c r="AF384" s="241"/>
      <c r="AG384" s="241"/>
      <c r="AH384" s="241"/>
      <c r="AI384" s="241"/>
      <c r="AJ384" s="241"/>
      <c r="AK384" s="241"/>
      <c r="AL384" s="241"/>
      <c r="AM384" s="241"/>
      <c r="AN384" s="241"/>
      <c r="AO384" s="241"/>
      <c r="AP384" s="241"/>
      <c r="AQ384" s="241"/>
      <c r="AR384" s="241"/>
      <c r="AS384" s="241"/>
      <c r="AT384" s="241"/>
      <c r="AU384" s="241"/>
      <c r="AV384" s="241"/>
      <c r="AW384" s="241"/>
      <c r="AX384" s="241"/>
      <c r="AY384" s="241"/>
      <c r="AZ384" s="241"/>
      <c r="BA384" s="241"/>
      <c r="BB384" s="241"/>
      <c r="BC384" s="241"/>
      <c r="BD384" s="241"/>
      <c r="BE384" s="241"/>
      <c r="BF384" s="241"/>
      <c r="BG384" s="241"/>
      <c r="BH384" s="241"/>
      <c r="BI384" s="241"/>
      <c r="BJ384" s="241"/>
      <c r="BK384" s="241"/>
      <c r="BL384" s="241"/>
      <c r="BM384" s="241"/>
      <c r="BN384" s="241"/>
      <c r="BO384" s="241"/>
      <c r="BP384" s="241"/>
      <c r="BQ384" s="241"/>
      <c r="BR384" s="241"/>
      <c r="BS384" s="241"/>
      <c r="BT384" s="241"/>
      <c r="BU384" s="241"/>
      <c r="BV384" s="241"/>
      <c r="BW384" s="241"/>
      <c r="BX384" s="241"/>
      <c r="BY384" s="241"/>
      <c r="BZ384" s="241"/>
      <c r="CA384" s="241"/>
      <c r="CB384" s="241"/>
      <c r="CC384" s="241"/>
      <c r="CD384" s="241"/>
      <c r="CE384" s="241"/>
      <c r="CF384" s="241"/>
      <c r="CG384" s="241"/>
      <c r="CH384" s="241"/>
      <c r="CI384" s="241"/>
      <c r="CJ384" s="241"/>
      <c r="CK384" s="241"/>
      <c r="CL384" s="241"/>
      <c r="CM384" s="241"/>
      <c r="CN384" s="241"/>
      <c r="CO384" s="241"/>
      <c r="CP384" s="241"/>
      <c r="CQ384" s="241"/>
      <c r="CR384" s="241"/>
      <c r="CS384" s="241"/>
      <c r="CT384" s="241"/>
      <c r="CU384" s="241"/>
      <c r="CV384" s="241"/>
      <c r="CW384" s="241"/>
      <c r="CX384" s="241"/>
      <c r="CY384" s="241"/>
      <c r="CZ384" s="241"/>
      <c r="DA384" s="241"/>
      <c r="DB384" s="241"/>
      <c r="DC384" s="241"/>
      <c r="DD384" s="241"/>
      <c r="DE384" s="241"/>
      <c r="DF384" s="241"/>
      <c r="DG384" s="241"/>
      <c r="DH384" s="241"/>
      <c r="DI384" s="241"/>
      <c r="DJ384" s="241"/>
      <c r="DK384" s="241"/>
      <c r="DL384" s="241"/>
      <c r="DM384" s="241"/>
      <c r="DN384" s="241"/>
      <c r="DO384" s="241"/>
      <c r="DP384" s="241"/>
      <c r="DQ384" s="241"/>
      <c r="DR384" s="241"/>
      <c r="DS384" s="241"/>
      <c r="DT384" s="241"/>
      <c r="DU384" s="241"/>
      <c r="DV384" s="241"/>
      <c r="DW384" s="241"/>
      <c r="DX384" s="241"/>
      <c r="DY384" s="241"/>
      <c r="DZ384" s="241"/>
      <c r="EA384" s="241"/>
      <c r="EB384" s="241"/>
      <c r="EC384" s="241"/>
      <c r="ED384" s="241"/>
      <c r="EE384" s="241"/>
      <c r="EF384" s="241"/>
      <c r="EG384" s="241"/>
      <c r="EH384" s="241"/>
      <c r="EI384" s="241"/>
      <c r="EJ384" s="241"/>
      <c r="EK384" s="241"/>
      <c r="EL384" s="241"/>
      <c r="EM384" s="241"/>
      <c r="EN384" s="241"/>
      <c r="EO384" s="241"/>
      <c r="EP384" s="241"/>
      <c r="EQ384" s="241"/>
      <c r="ER384" s="241"/>
      <c r="ES384" s="241"/>
      <c r="ET384" s="241"/>
      <c r="EU384" s="241"/>
      <c r="EV384" s="241"/>
      <c r="EW384" s="241"/>
      <c r="EX384" s="241"/>
      <c r="EY384" s="241"/>
      <c r="EZ384" s="241"/>
      <c r="FA384" s="241"/>
      <c r="FB384" s="241"/>
      <c r="FC384" s="241"/>
      <c r="FD384" s="241"/>
      <c r="FE384" s="241"/>
      <c r="FF384" s="241"/>
      <c r="FG384" s="241"/>
      <c r="FH384" s="241"/>
      <c r="FI384" s="241"/>
      <c r="FJ384" s="241"/>
      <c r="FK384" s="241"/>
      <c r="FL384" s="241"/>
      <c r="FM384" s="241"/>
      <c r="FN384" s="241"/>
      <c r="FO384" s="241"/>
      <c r="FP384" s="241"/>
      <c r="FQ384" s="241"/>
      <c r="FR384" s="241"/>
      <c r="FS384" s="241"/>
      <c r="FT384" s="241"/>
      <c r="FU384" s="241"/>
      <c r="FV384" s="241"/>
      <c r="FW384" s="241"/>
      <c r="FX384" s="241"/>
      <c r="FY384" s="241"/>
      <c r="FZ384" s="241"/>
      <c r="GA384" s="241"/>
      <c r="GB384" s="241"/>
      <c r="GC384" s="241"/>
      <c r="GD384" s="241"/>
      <c r="GE384" s="241"/>
      <c r="GF384" s="241"/>
      <c r="GG384" s="241"/>
      <c r="GH384" s="241"/>
      <c r="GI384" s="241"/>
      <c r="GJ384" s="241"/>
      <c r="GK384" s="241"/>
      <c r="GL384" s="241"/>
      <c r="GM384" s="241"/>
      <c r="GN384" s="241"/>
      <c r="GO384" s="241"/>
      <c r="GP384" s="241"/>
      <c r="GQ384" s="241"/>
      <c r="GR384" s="241"/>
      <c r="GS384" s="241"/>
      <c r="GT384" s="241"/>
      <c r="GU384" s="241"/>
      <c r="GV384" s="241"/>
      <c r="GW384" s="241"/>
      <c r="GX384" s="241"/>
      <c r="GY384" s="241"/>
      <c r="GZ384" s="241"/>
      <c r="HA384" s="241"/>
      <c r="HB384" s="241"/>
      <c r="HC384" s="241"/>
      <c r="HD384" s="241"/>
      <c r="HE384" s="241"/>
      <c r="HF384" s="241"/>
      <c r="HG384" s="241"/>
      <c r="HH384" s="241"/>
      <c r="HI384" s="241"/>
      <c r="HJ384" s="241"/>
      <c r="HK384" s="241"/>
      <c r="HL384" s="241"/>
      <c r="HM384" s="241"/>
    </row>
    <row r="385" spans="1:221" ht="12.75">
      <c r="A385" s="241"/>
      <c r="B385" s="241"/>
      <c r="C385" s="241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  <c r="R385" s="241"/>
      <c r="S385" s="241"/>
      <c r="T385" s="241"/>
      <c r="U385" s="241"/>
      <c r="V385" s="241"/>
      <c r="W385" s="241"/>
      <c r="X385" s="241"/>
      <c r="Y385" s="241"/>
      <c r="Z385" s="241"/>
      <c r="AA385" s="241"/>
      <c r="AB385" s="241"/>
      <c r="AC385" s="241"/>
      <c r="AD385" s="241"/>
      <c r="AE385" s="241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  <c r="AP385" s="241"/>
      <c r="AQ385" s="241"/>
      <c r="AR385" s="241"/>
      <c r="AS385" s="241"/>
      <c r="AT385" s="241"/>
      <c r="AU385" s="241"/>
      <c r="AV385" s="241"/>
      <c r="AW385" s="241"/>
      <c r="AX385" s="241"/>
      <c r="AY385" s="241"/>
      <c r="AZ385" s="241"/>
      <c r="BA385" s="241"/>
      <c r="BB385" s="241"/>
      <c r="BC385" s="241"/>
      <c r="BD385" s="241"/>
      <c r="BE385" s="241"/>
      <c r="BF385" s="241"/>
      <c r="BG385" s="241"/>
      <c r="BH385" s="241"/>
      <c r="BI385" s="241"/>
      <c r="BJ385" s="241"/>
      <c r="BK385" s="241"/>
      <c r="BL385" s="241"/>
      <c r="BM385" s="241"/>
      <c r="BN385" s="241"/>
      <c r="BO385" s="241"/>
      <c r="BP385" s="241"/>
      <c r="BQ385" s="241"/>
      <c r="BR385" s="241"/>
      <c r="BS385" s="241"/>
      <c r="BT385" s="241"/>
      <c r="BU385" s="241"/>
      <c r="BV385" s="241"/>
      <c r="BW385" s="241"/>
      <c r="BX385" s="241"/>
      <c r="BY385" s="241"/>
      <c r="BZ385" s="241"/>
      <c r="CA385" s="241"/>
      <c r="CB385" s="241"/>
      <c r="CC385" s="241"/>
      <c r="CD385" s="241"/>
      <c r="CE385" s="241"/>
      <c r="CF385" s="241"/>
      <c r="CG385" s="241"/>
      <c r="CH385" s="241"/>
      <c r="CI385" s="241"/>
      <c r="CJ385" s="241"/>
      <c r="CK385" s="241"/>
      <c r="CL385" s="241"/>
      <c r="CM385" s="241"/>
      <c r="CN385" s="241"/>
      <c r="CO385" s="241"/>
      <c r="CP385" s="241"/>
      <c r="CQ385" s="241"/>
      <c r="CR385" s="241"/>
      <c r="CS385" s="241"/>
      <c r="CT385" s="241"/>
      <c r="CU385" s="241"/>
      <c r="CV385" s="241"/>
      <c r="CW385" s="241"/>
      <c r="CX385" s="241"/>
      <c r="CY385" s="241"/>
      <c r="CZ385" s="241"/>
      <c r="DA385" s="241"/>
      <c r="DB385" s="241"/>
      <c r="DC385" s="241"/>
      <c r="DD385" s="241"/>
      <c r="DE385" s="241"/>
      <c r="DF385" s="241"/>
      <c r="DG385" s="241"/>
      <c r="DH385" s="241"/>
      <c r="DI385" s="241"/>
      <c r="DJ385" s="241"/>
      <c r="DK385" s="241"/>
      <c r="DL385" s="241"/>
      <c r="DM385" s="241"/>
      <c r="DN385" s="241"/>
      <c r="DO385" s="241"/>
      <c r="DP385" s="241"/>
      <c r="DQ385" s="241"/>
      <c r="DR385" s="241"/>
      <c r="DS385" s="241"/>
      <c r="DT385" s="241"/>
      <c r="DU385" s="241"/>
      <c r="DV385" s="241"/>
      <c r="DW385" s="241"/>
      <c r="DX385" s="241"/>
      <c r="DY385" s="241"/>
      <c r="DZ385" s="241"/>
      <c r="EA385" s="241"/>
      <c r="EB385" s="241"/>
      <c r="EC385" s="241"/>
      <c r="ED385" s="241"/>
      <c r="EE385" s="241"/>
      <c r="EF385" s="241"/>
      <c r="EG385" s="241"/>
      <c r="EH385" s="241"/>
      <c r="EI385" s="241"/>
      <c r="EJ385" s="241"/>
      <c r="EK385" s="241"/>
      <c r="EL385" s="241"/>
      <c r="EM385" s="241"/>
      <c r="EN385" s="241"/>
      <c r="EO385" s="241"/>
      <c r="EP385" s="241"/>
      <c r="EQ385" s="241"/>
      <c r="ER385" s="241"/>
      <c r="ES385" s="241"/>
      <c r="ET385" s="241"/>
      <c r="EU385" s="241"/>
      <c r="EV385" s="241"/>
      <c r="EW385" s="241"/>
      <c r="EX385" s="241"/>
      <c r="EY385" s="241"/>
      <c r="EZ385" s="241"/>
      <c r="FA385" s="241"/>
      <c r="FB385" s="241"/>
      <c r="FC385" s="241"/>
      <c r="FD385" s="241"/>
      <c r="FE385" s="241"/>
      <c r="FF385" s="241"/>
      <c r="FG385" s="241"/>
      <c r="FH385" s="241"/>
      <c r="FI385" s="241"/>
      <c r="FJ385" s="241"/>
      <c r="FK385" s="241"/>
      <c r="FL385" s="241"/>
      <c r="FM385" s="241"/>
      <c r="FN385" s="241"/>
      <c r="FO385" s="241"/>
      <c r="FP385" s="241"/>
      <c r="FQ385" s="241"/>
      <c r="FR385" s="241"/>
      <c r="FS385" s="241"/>
      <c r="FT385" s="241"/>
      <c r="FU385" s="241"/>
      <c r="FV385" s="241"/>
      <c r="FW385" s="241"/>
      <c r="FX385" s="241"/>
      <c r="FY385" s="241"/>
      <c r="FZ385" s="241"/>
      <c r="GA385" s="241"/>
      <c r="GB385" s="241"/>
      <c r="GC385" s="241"/>
      <c r="GD385" s="241"/>
      <c r="GE385" s="241"/>
      <c r="GF385" s="241"/>
      <c r="GG385" s="241"/>
      <c r="GH385" s="241"/>
      <c r="GI385" s="241"/>
      <c r="GJ385" s="241"/>
      <c r="GK385" s="241"/>
      <c r="GL385" s="241"/>
      <c r="GM385" s="241"/>
      <c r="GN385" s="241"/>
      <c r="GO385" s="241"/>
      <c r="GP385" s="241"/>
      <c r="GQ385" s="241"/>
      <c r="GR385" s="241"/>
      <c r="GS385" s="241"/>
      <c r="GT385" s="241"/>
      <c r="GU385" s="241"/>
      <c r="GV385" s="241"/>
      <c r="GW385" s="241"/>
      <c r="GX385" s="241"/>
      <c r="GY385" s="241"/>
      <c r="GZ385" s="241"/>
      <c r="HA385" s="241"/>
      <c r="HB385" s="241"/>
      <c r="HC385" s="241"/>
      <c r="HD385" s="241"/>
      <c r="HE385" s="241"/>
      <c r="HF385" s="241"/>
      <c r="HG385" s="241"/>
      <c r="HH385" s="241"/>
      <c r="HI385" s="241"/>
      <c r="HJ385" s="241"/>
      <c r="HK385" s="241"/>
      <c r="HL385" s="241"/>
      <c r="HM385" s="241"/>
    </row>
    <row r="386" spans="1:221" ht="12.75">
      <c r="A386" s="241"/>
      <c r="B386" s="241"/>
      <c r="C386" s="241"/>
      <c r="D386" s="241"/>
      <c r="E386" s="241"/>
      <c r="F386" s="241"/>
      <c r="G386" s="241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  <c r="R386" s="241"/>
      <c r="S386" s="241"/>
      <c r="T386" s="241"/>
      <c r="U386" s="241"/>
      <c r="V386" s="241"/>
      <c r="W386" s="241"/>
      <c r="X386" s="241"/>
      <c r="Y386" s="241"/>
      <c r="Z386" s="241"/>
      <c r="AA386" s="241"/>
      <c r="AB386" s="241"/>
      <c r="AC386" s="241"/>
      <c r="AD386" s="241"/>
      <c r="AE386" s="241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  <c r="AP386" s="241"/>
      <c r="AQ386" s="241"/>
      <c r="AR386" s="241"/>
      <c r="AS386" s="241"/>
      <c r="AT386" s="241"/>
      <c r="AU386" s="241"/>
      <c r="AV386" s="241"/>
      <c r="AW386" s="241"/>
      <c r="AX386" s="241"/>
      <c r="AY386" s="241"/>
      <c r="AZ386" s="241"/>
      <c r="BA386" s="241"/>
      <c r="BB386" s="241"/>
      <c r="BC386" s="241"/>
      <c r="BD386" s="241"/>
      <c r="BE386" s="241"/>
      <c r="BF386" s="241"/>
      <c r="BG386" s="241"/>
      <c r="BH386" s="241"/>
      <c r="BI386" s="241"/>
      <c r="BJ386" s="241"/>
      <c r="BK386" s="241"/>
      <c r="BL386" s="241"/>
      <c r="BM386" s="241"/>
      <c r="BN386" s="241"/>
      <c r="BO386" s="241"/>
      <c r="BP386" s="241"/>
      <c r="BQ386" s="241"/>
      <c r="BR386" s="241"/>
      <c r="BS386" s="241"/>
      <c r="BT386" s="241"/>
      <c r="BU386" s="241"/>
      <c r="BV386" s="241"/>
      <c r="BW386" s="241"/>
      <c r="BX386" s="241"/>
      <c r="BY386" s="241"/>
      <c r="BZ386" s="241"/>
      <c r="CA386" s="241"/>
      <c r="CB386" s="241"/>
      <c r="CC386" s="241"/>
      <c r="CD386" s="241"/>
      <c r="CE386" s="241"/>
      <c r="CF386" s="241"/>
      <c r="CG386" s="241"/>
      <c r="CH386" s="241"/>
      <c r="CI386" s="241"/>
      <c r="CJ386" s="241"/>
      <c r="CK386" s="241"/>
      <c r="CL386" s="241"/>
      <c r="CM386" s="241"/>
      <c r="CN386" s="241"/>
      <c r="CO386" s="241"/>
      <c r="CP386" s="241"/>
      <c r="CQ386" s="241"/>
      <c r="CR386" s="241"/>
      <c r="CS386" s="241"/>
      <c r="CT386" s="241"/>
      <c r="CU386" s="241"/>
      <c r="CV386" s="241"/>
      <c r="CW386" s="241"/>
      <c r="CX386" s="241"/>
      <c r="CY386" s="241"/>
      <c r="CZ386" s="241"/>
      <c r="DA386" s="241"/>
      <c r="DB386" s="241"/>
      <c r="DC386" s="241"/>
      <c r="DD386" s="241"/>
      <c r="DE386" s="241"/>
      <c r="DF386" s="241"/>
      <c r="DG386" s="241"/>
      <c r="DH386" s="241"/>
      <c r="DI386" s="241"/>
      <c r="DJ386" s="241"/>
      <c r="DK386" s="241"/>
      <c r="DL386" s="241"/>
      <c r="DM386" s="241"/>
      <c r="DN386" s="241"/>
      <c r="DO386" s="241"/>
      <c r="DP386" s="241"/>
      <c r="DQ386" s="241"/>
      <c r="DR386" s="241"/>
      <c r="DS386" s="241"/>
      <c r="DT386" s="241"/>
      <c r="DU386" s="241"/>
      <c r="DV386" s="241"/>
      <c r="DW386" s="241"/>
      <c r="DX386" s="241"/>
      <c r="DY386" s="241"/>
      <c r="DZ386" s="241"/>
      <c r="EA386" s="241"/>
      <c r="EB386" s="241"/>
      <c r="EC386" s="241"/>
      <c r="ED386" s="241"/>
      <c r="EE386" s="241"/>
      <c r="EF386" s="241"/>
      <c r="EG386" s="241"/>
      <c r="EH386" s="241"/>
      <c r="EI386" s="241"/>
      <c r="EJ386" s="241"/>
      <c r="EK386" s="241"/>
      <c r="EL386" s="241"/>
      <c r="EM386" s="241"/>
      <c r="EN386" s="241"/>
      <c r="EO386" s="241"/>
      <c r="EP386" s="241"/>
      <c r="EQ386" s="241"/>
      <c r="ER386" s="241"/>
      <c r="ES386" s="241"/>
      <c r="ET386" s="241"/>
      <c r="EU386" s="241"/>
      <c r="EV386" s="241"/>
      <c r="EW386" s="241"/>
      <c r="EX386" s="241"/>
      <c r="EY386" s="241"/>
      <c r="EZ386" s="241"/>
      <c r="FA386" s="241"/>
      <c r="FB386" s="241"/>
      <c r="FC386" s="241"/>
      <c r="FD386" s="241"/>
      <c r="FE386" s="241"/>
      <c r="FF386" s="241"/>
      <c r="FG386" s="241"/>
      <c r="FH386" s="241"/>
      <c r="FI386" s="241"/>
      <c r="FJ386" s="241"/>
      <c r="FK386" s="241"/>
      <c r="FL386" s="241"/>
      <c r="FM386" s="241"/>
      <c r="FN386" s="241"/>
      <c r="FO386" s="241"/>
      <c r="FP386" s="241"/>
      <c r="FQ386" s="241"/>
      <c r="FR386" s="241"/>
      <c r="FS386" s="241"/>
      <c r="FT386" s="241"/>
      <c r="FU386" s="241"/>
      <c r="FV386" s="241"/>
      <c r="FW386" s="241"/>
      <c r="FX386" s="241"/>
      <c r="FY386" s="241"/>
      <c r="FZ386" s="241"/>
      <c r="GA386" s="241"/>
      <c r="GB386" s="241"/>
      <c r="GC386" s="241"/>
      <c r="GD386" s="241"/>
      <c r="GE386" s="241"/>
      <c r="GF386" s="241"/>
      <c r="GG386" s="241"/>
      <c r="GH386" s="241"/>
      <c r="GI386" s="241"/>
      <c r="GJ386" s="241"/>
      <c r="GK386" s="241"/>
      <c r="GL386" s="241"/>
      <c r="GM386" s="241"/>
      <c r="GN386" s="241"/>
      <c r="GO386" s="241"/>
      <c r="GP386" s="241"/>
      <c r="GQ386" s="241"/>
      <c r="GR386" s="241"/>
      <c r="GS386" s="241"/>
      <c r="GT386" s="241"/>
      <c r="GU386" s="241"/>
      <c r="GV386" s="241"/>
      <c r="GW386" s="241"/>
      <c r="GX386" s="241"/>
      <c r="GY386" s="241"/>
      <c r="GZ386" s="241"/>
      <c r="HA386" s="241"/>
      <c r="HB386" s="241"/>
      <c r="HC386" s="241"/>
      <c r="HD386" s="241"/>
      <c r="HE386" s="241"/>
      <c r="HF386" s="241"/>
      <c r="HG386" s="241"/>
      <c r="HH386" s="241"/>
      <c r="HI386" s="241"/>
      <c r="HJ386" s="241"/>
      <c r="HK386" s="241"/>
      <c r="HL386" s="241"/>
      <c r="HM386" s="241"/>
    </row>
    <row r="387" spans="1:221" ht="12.75">
      <c r="A387" s="241"/>
      <c r="B387" s="241"/>
      <c r="C387" s="241"/>
      <c r="D387" s="241"/>
      <c r="E387" s="241"/>
      <c r="F387" s="241"/>
      <c r="G387" s="241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  <c r="Z387" s="241"/>
      <c r="AA387" s="241"/>
      <c r="AB387" s="241"/>
      <c r="AC387" s="241"/>
      <c r="AD387" s="241"/>
      <c r="AE387" s="241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  <c r="AP387" s="241"/>
      <c r="AQ387" s="241"/>
      <c r="AR387" s="241"/>
      <c r="AS387" s="241"/>
      <c r="AT387" s="241"/>
      <c r="AU387" s="241"/>
      <c r="AV387" s="241"/>
      <c r="AW387" s="241"/>
      <c r="AX387" s="241"/>
      <c r="AY387" s="241"/>
      <c r="AZ387" s="241"/>
      <c r="BA387" s="241"/>
      <c r="BB387" s="241"/>
      <c r="BC387" s="241"/>
      <c r="BD387" s="241"/>
      <c r="BE387" s="241"/>
      <c r="BF387" s="241"/>
      <c r="BG387" s="241"/>
      <c r="BH387" s="241"/>
      <c r="BI387" s="241"/>
      <c r="BJ387" s="241"/>
      <c r="BK387" s="241"/>
      <c r="BL387" s="241"/>
      <c r="BM387" s="241"/>
      <c r="BN387" s="241"/>
      <c r="BO387" s="241"/>
      <c r="BP387" s="241"/>
      <c r="BQ387" s="241"/>
      <c r="BR387" s="241"/>
      <c r="BS387" s="241"/>
      <c r="BT387" s="241"/>
      <c r="BU387" s="241"/>
      <c r="BV387" s="241"/>
      <c r="BW387" s="241"/>
      <c r="BX387" s="241"/>
      <c r="BY387" s="241"/>
      <c r="BZ387" s="241"/>
      <c r="CA387" s="241"/>
      <c r="CB387" s="241"/>
      <c r="CC387" s="241"/>
      <c r="CD387" s="241"/>
      <c r="CE387" s="241"/>
      <c r="CF387" s="241"/>
      <c r="CG387" s="241"/>
      <c r="CH387" s="241"/>
      <c r="CI387" s="241"/>
      <c r="CJ387" s="241"/>
      <c r="CK387" s="241"/>
      <c r="CL387" s="241"/>
      <c r="CM387" s="241"/>
      <c r="CN387" s="241"/>
      <c r="CO387" s="241"/>
      <c r="CP387" s="241"/>
      <c r="CQ387" s="241"/>
      <c r="CR387" s="241"/>
      <c r="CS387" s="241"/>
      <c r="CT387" s="241"/>
      <c r="CU387" s="241"/>
      <c r="CV387" s="241"/>
      <c r="CW387" s="241"/>
      <c r="CX387" s="241"/>
      <c r="CY387" s="241"/>
      <c r="CZ387" s="241"/>
      <c r="DA387" s="241"/>
      <c r="DB387" s="241"/>
      <c r="DC387" s="241"/>
      <c r="DD387" s="241"/>
      <c r="DE387" s="241"/>
      <c r="DF387" s="241"/>
      <c r="DG387" s="241"/>
      <c r="DH387" s="241"/>
      <c r="DI387" s="241"/>
      <c r="DJ387" s="241"/>
      <c r="DK387" s="241"/>
      <c r="DL387" s="241"/>
      <c r="DM387" s="241"/>
      <c r="DN387" s="241"/>
      <c r="DO387" s="241"/>
      <c r="DP387" s="241"/>
      <c r="DQ387" s="241"/>
      <c r="DR387" s="241"/>
      <c r="DS387" s="241"/>
      <c r="DT387" s="241"/>
      <c r="DU387" s="241"/>
      <c r="DV387" s="241"/>
      <c r="DW387" s="241"/>
      <c r="DX387" s="241"/>
      <c r="DY387" s="241"/>
      <c r="DZ387" s="241"/>
      <c r="EA387" s="241"/>
      <c r="EB387" s="241"/>
      <c r="EC387" s="241"/>
      <c r="ED387" s="241"/>
      <c r="EE387" s="241"/>
      <c r="EF387" s="241"/>
      <c r="EG387" s="241"/>
      <c r="EH387" s="241"/>
      <c r="EI387" s="241"/>
      <c r="EJ387" s="241"/>
      <c r="EK387" s="241"/>
      <c r="EL387" s="241"/>
      <c r="EM387" s="241"/>
      <c r="EN387" s="241"/>
      <c r="EO387" s="241"/>
      <c r="EP387" s="241"/>
      <c r="EQ387" s="241"/>
      <c r="ER387" s="241"/>
      <c r="ES387" s="241"/>
      <c r="ET387" s="241"/>
      <c r="EU387" s="241"/>
      <c r="EV387" s="241"/>
      <c r="EW387" s="241"/>
      <c r="EX387" s="241"/>
      <c r="EY387" s="241"/>
      <c r="EZ387" s="241"/>
      <c r="FA387" s="241"/>
      <c r="FB387" s="241"/>
      <c r="FC387" s="241"/>
      <c r="FD387" s="241"/>
      <c r="FE387" s="241"/>
      <c r="FF387" s="241"/>
      <c r="FG387" s="241"/>
      <c r="FH387" s="241"/>
      <c r="FI387" s="241"/>
      <c r="FJ387" s="241"/>
      <c r="FK387" s="241"/>
      <c r="FL387" s="241"/>
      <c r="FM387" s="241"/>
      <c r="FN387" s="241"/>
      <c r="FO387" s="241"/>
      <c r="FP387" s="241"/>
      <c r="FQ387" s="241"/>
      <c r="FR387" s="241"/>
      <c r="FS387" s="241"/>
      <c r="FT387" s="241"/>
      <c r="FU387" s="241"/>
      <c r="FV387" s="241"/>
      <c r="FW387" s="241"/>
      <c r="FX387" s="241"/>
      <c r="FY387" s="241"/>
      <c r="FZ387" s="241"/>
      <c r="GA387" s="241"/>
      <c r="GB387" s="241"/>
      <c r="GC387" s="241"/>
      <c r="GD387" s="241"/>
      <c r="GE387" s="241"/>
      <c r="GF387" s="241"/>
      <c r="GG387" s="241"/>
      <c r="GH387" s="241"/>
      <c r="GI387" s="241"/>
      <c r="GJ387" s="241"/>
      <c r="GK387" s="241"/>
      <c r="GL387" s="241"/>
      <c r="GM387" s="241"/>
      <c r="GN387" s="241"/>
      <c r="GO387" s="241"/>
      <c r="GP387" s="241"/>
      <c r="GQ387" s="241"/>
      <c r="GR387" s="241"/>
      <c r="GS387" s="241"/>
      <c r="GT387" s="241"/>
      <c r="GU387" s="241"/>
      <c r="GV387" s="241"/>
      <c r="GW387" s="241"/>
      <c r="GX387" s="241"/>
      <c r="GY387" s="241"/>
      <c r="GZ387" s="241"/>
      <c r="HA387" s="241"/>
      <c r="HB387" s="241"/>
      <c r="HC387" s="241"/>
      <c r="HD387" s="241"/>
      <c r="HE387" s="241"/>
      <c r="HF387" s="241"/>
      <c r="HG387" s="241"/>
      <c r="HH387" s="241"/>
      <c r="HI387" s="241"/>
      <c r="HJ387" s="241"/>
      <c r="HK387" s="241"/>
      <c r="HL387" s="241"/>
      <c r="HM387" s="241"/>
    </row>
    <row r="388" spans="1:221" ht="12.75">
      <c r="A388" s="241"/>
      <c r="B388" s="241"/>
      <c r="C388" s="241"/>
      <c r="D388" s="241"/>
      <c r="E388" s="241"/>
      <c r="F388" s="241"/>
      <c r="G388" s="241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241"/>
      <c r="Y388" s="241"/>
      <c r="Z388" s="241"/>
      <c r="AA388" s="241"/>
      <c r="AB388" s="241"/>
      <c r="AC388" s="241"/>
      <c r="AD388" s="241"/>
      <c r="AE388" s="241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  <c r="AP388" s="241"/>
      <c r="AQ388" s="241"/>
      <c r="AR388" s="241"/>
      <c r="AS388" s="241"/>
      <c r="AT388" s="241"/>
      <c r="AU388" s="241"/>
      <c r="AV388" s="241"/>
      <c r="AW388" s="241"/>
      <c r="AX388" s="241"/>
      <c r="AY388" s="241"/>
      <c r="AZ388" s="241"/>
      <c r="BA388" s="241"/>
      <c r="BB388" s="241"/>
      <c r="BC388" s="241"/>
      <c r="BD388" s="241"/>
      <c r="BE388" s="241"/>
      <c r="BF388" s="241"/>
      <c r="BG388" s="241"/>
      <c r="BH388" s="241"/>
      <c r="BI388" s="241"/>
      <c r="BJ388" s="241"/>
      <c r="BK388" s="241"/>
      <c r="BL388" s="241"/>
      <c r="BM388" s="241"/>
      <c r="BN388" s="241"/>
      <c r="BO388" s="241"/>
      <c r="BP388" s="241"/>
      <c r="BQ388" s="241"/>
      <c r="BR388" s="241"/>
      <c r="BS388" s="241"/>
      <c r="BT388" s="241"/>
      <c r="BU388" s="241"/>
      <c r="BV388" s="241"/>
      <c r="BW388" s="241"/>
      <c r="BX388" s="241"/>
      <c r="BY388" s="241"/>
      <c r="BZ388" s="241"/>
      <c r="CA388" s="241"/>
      <c r="CB388" s="241"/>
      <c r="CC388" s="241"/>
      <c r="CD388" s="241"/>
      <c r="CE388" s="241"/>
      <c r="CF388" s="241"/>
      <c r="CG388" s="241"/>
      <c r="CH388" s="241"/>
      <c r="CI388" s="241"/>
      <c r="CJ388" s="241"/>
      <c r="CK388" s="241"/>
      <c r="CL388" s="241"/>
      <c r="CM388" s="241"/>
      <c r="CN388" s="241"/>
      <c r="CO388" s="241"/>
      <c r="CP388" s="241"/>
      <c r="CQ388" s="241"/>
      <c r="CR388" s="241"/>
      <c r="CS388" s="241"/>
      <c r="CT388" s="241"/>
      <c r="CU388" s="241"/>
      <c r="CV388" s="241"/>
      <c r="CW388" s="241"/>
      <c r="CX388" s="241"/>
      <c r="CY388" s="241"/>
      <c r="CZ388" s="241"/>
      <c r="DA388" s="241"/>
      <c r="DB388" s="241"/>
      <c r="DC388" s="241"/>
      <c r="DD388" s="241"/>
      <c r="DE388" s="241"/>
      <c r="DF388" s="241"/>
      <c r="DG388" s="241"/>
      <c r="DH388" s="241"/>
      <c r="DI388" s="241"/>
      <c r="DJ388" s="241"/>
      <c r="DK388" s="241"/>
      <c r="DL388" s="241"/>
      <c r="DM388" s="241"/>
      <c r="DN388" s="241"/>
      <c r="DO388" s="241"/>
      <c r="DP388" s="241"/>
      <c r="DQ388" s="241"/>
      <c r="DR388" s="241"/>
      <c r="DS388" s="241"/>
      <c r="DT388" s="241"/>
      <c r="DU388" s="241"/>
      <c r="DV388" s="241"/>
      <c r="DW388" s="241"/>
      <c r="DX388" s="241"/>
      <c r="DY388" s="241"/>
      <c r="DZ388" s="241"/>
      <c r="EA388" s="241"/>
      <c r="EB388" s="241"/>
      <c r="EC388" s="241"/>
      <c r="ED388" s="241"/>
      <c r="EE388" s="241"/>
      <c r="EF388" s="241"/>
      <c r="EG388" s="241"/>
      <c r="EH388" s="241"/>
      <c r="EI388" s="241"/>
      <c r="EJ388" s="241"/>
      <c r="EK388" s="241"/>
      <c r="EL388" s="241"/>
      <c r="EM388" s="241"/>
      <c r="EN388" s="241"/>
      <c r="EO388" s="241"/>
      <c r="EP388" s="241"/>
      <c r="EQ388" s="241"/>
      <c r="ER388" s="241"/>
      <c r="ES388" s="241"/>
      <c r="ET388" s="241"/>
      <c r="EU388" s="241"/>
      <c r="EV388" s="241"/>
      <c r="EW388" s="241"/>
      <c r="EX388" s="241"/>
      <c r="EY388" s="241"/>
      <c r="EZ388" s="241"/>
      <c r="FA388" s="241"/>
      <c r="FB388" s="241"/>
      <c r="FC388" s="241"/>
      <c r="FD388" s="241"/>
      <c r="FE388" s="241"/>
      <c r="FF388" s="241"/>
      <c r="FG388" s="241"/>
      <c r="FH388" s="241"/>
      <c r="FI388" s="241"/>
      <c r="FJ388" s="241"/>
      <c r="FK388" s="241"/>
      <c r="FL388" s="241"/>
      <c r="FM388" s="241"/>
      <c r="FN388" s="241"/>
      <c r="FO388" s="241"/>
      <c r="FP388" s="241"/>
      <c r="FQ388" s="241"/>
      <c r="FR388" s="241"/>
      <c r="FS388" s="241"/>
      <c r="FT388" s="241"/>
      <c r="FU388" s="241"/>
      <c r="FV388" s="241"/>
      <c r="FW388" s="241"/>
      <c r="FX388" s="241"/>
      <c r="FY388" s="241"/>
      <c r="FZ388" s="241"/>
      <c r="GA388" s="241"/>
      <c r="GB388" s="241"/>
      <c r="GC388" s="241"/>
      <c r="GD388" s="241"/>
      <c r="GE388" s="241"/>
      <c r="GF388" s="241"/>
      <c r="GG388" s="241"/>
      <c r="GH388" s="241"/>
      <c r="GI388" s="241"/>
      <c r="GJ388" s="241"/>
      <c r="GK388" s="241"/>
      <c r="GL388" s="241"/>
      <c r="GM388" s="241"/>
      <c r="GN388" s="241"/>
      <c r="GO388" s="241"/>
      <c r="GP388" s="241"/>
      <c r="GQ388" s="241"/>
      <c r="GR388" s="241"/>
      <c r="GS388" s="241"/>
      <c r="GT388" s="241"/>
      <c r="GU388" s="241"/>
      <c r="GV388" s="241"/>
      <c r="GW388" s="241"/>
      <c r="GX388" s="241"/>
      <c r="GY388" s="241"/>
      <c r="GZ388" s="241"/>
      <c r="HA388" s="241"/>
      <c r="HB388" s="241"/>
      <c r="HC388" s="241"/>
      <c r="HD388" s="241"/>
      <c r="HE388" s="241"/>
      <c r="HF388" s="241"/>
      <c r="HG388" s="241"/>
      <c r="HH388" s="241"/>
      <c r="HI388" s="241"/>
      <c r="HJ388" s="241"/>
      <c r="HK388" s="241"/>
      <c r="HL388" s="241"/>
      <c r="HM388" s="241"/>
    </row>
    <row r="389" spans="1:221" ht="12.75">
      <c r="A389" s="241"/>
      <c r="B389" s="241"/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1"/>
      <c r="Z389" s="241"/>
      <c r="AA389" s="241"/>
      <c r="AB389" s="241"/>
      <c r="AC389" s="241"/>
      <c r="AD389" s="241"/>
      <c r="AE389" s="241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  <c r="AP389" s="241"/>
      <c r="AQ389" s="241"/>
      <c r="AR389" s="241"/>
      <c r="AS389" s="241"/>
      <c r="AT389" s="241"/>
      <c r="AU389" s="241"/>
      <c r="AV389" s="241"/>
      <c r="AW389" s="241"/>
      <c r="AX389" s="241"/>
      <c r="AY389" s="241"/>
      <c r="AZ389" s="241"/>
      <c r="BA389" s="241"/>
      <c r="BB389" s="241"/>
      <c r="BC389" s="241"/>
      <c r="BD389" s="241"/>
      <c r="BE389" s="241"/>
      <c r="BF389" s="241"/>
      <c r="BG389" s="241"/>
      <c r="BH389" s="241"/>
      <c r="BI389" s="241"/>
      <c r="BJ389" s="241"/>
      <c r="BK389" s="241"/>
      <c r="BL389" s="241"/>
      <c r="BM389" s="241"/>
      <c r="BN389" s="241"/>
      <c r="BO389" s="241"/>
      <c r="BP389" s="241"/>
      <c r="BQ389" s="241"/>
      <c r="BR389" s="241"/>
      <c r="BS389" s="241"/>
      <c r="BT389" s="241"/>
      <c r="BU389" s="241"/>
      <c r="BV389" s="241"/>
      <c r="BW389" s="241"/>
      <c r="BX389" s="241"/>
      <c r="BY389" s="241"/>
      <c r="BZ389" s="241"/>
      <c r="CA389" s="241"/>
      <c r="CB389" s="241"/>
      <c r="CC389" s="241"/>
      <c r="CD389" s="241"/>
      <c r="CE389" s="241"/>
      <c r="CF389" s="241"/>
      <c r="CG389" s="241"/>
      <c r="CH389" s="241"/>
      <c r="CI389" s="241"/>
      <c r="CJ389" s="241"/>
      <c r="CK389" s="241"/>
      <c r="CL389" s="241"/>
      <c r="CM389" s="241"/>
      <c r="CN389" s="241"/>
      <c r="CO389" s="241"/>
      <c r="CP389" s="241"/>
      <c r="CQ389" s="241"/>
      <c r="CR389" s="241"/>
      <c r="CS389" s="241"/>
      <c r="CT389" s="241"/>
      <c r="CU389" s="241"/>
      <c r="CV389" s="241"/>
      <c r="CW389" s="241"/>
      <c r="CX389" s="241"/>
      <c r="CY389" s="241"/>
      <c r="CZ389" s="241"/>
      <c r="DA389" s="241"/>
      <c r="DB389" s="241"/>
      <c r="DC389" s="241"/>
      <c r="DD389" s="241"/>
      <c r="DE389" s="241"/>
      <c r="DF389" s="241"/>
      <c r="DG389" s="241"/>
      <c r="DH389" s="241"/>
      <c r="DI389" s="241"/>
      <c r="DJ389" s="241"/>
      <c r="DK389" s="241"/>
      <c r="DL389" s="241"/>
      <c r="DM389" s="241"/>
      <c r="DN389" s="241"/>
      <c r="DO389" s="241"/>
      <c r="DP389" s="241"/>
      <c r="DQ389" s="241"/>
      <c r="DR389" s="241"/>
      <c r="DS389" s="241"/>
      <c r="DT389" s="241"/>
      <c r="DU389" s="241"/>
      <c r="DV389" s="241"/>
      <c r="DW389" s="241"/>
      <c r="DX389" s="241"/>
      <c r="DY389" s="241"/>
      <c r="DZ389" s="241"/>
      <c r="EA389" s="241"/>
      <c r="EB389" s="241"/>
      <c r="EC389" s="241"/>
      <c r="ED389" s="241"/>
      <c r="EE389" s="241"/>
      <c r="EF389" s="241"/>
      <c r="EG389" s="241"/>
      <c r="EH389" s="241"/>
      <c r="EI389" s="241"/>
      <c r="EJ389" s="241"/>
      <c r="EK389" s="241"/>
      <c r="EL389" s="241"/>
      <c r="EM389" s="241"/>
      <c r="EN389" s="241"/>
      <c r="EO389" s="241"/>
      <c r="EP389" s="241"/>
      <c r="EQ389" s="241"/>
      <c r="ER389" s="241"/>
      <c r="ES389" s="241"/>
      <c r="ET389" s="241"/>
      <c r="EU389" s="241"/>
      <c r="EV389" s="241"/>
      <c r="EW389" s="241"/>
      <c r="EX389" s="241"/>
      <c r="EY389" s="241"/>
      <c r="EZ389" s="241"/>
      <c r="FA389" s="241"/>
      <c r="FB389" s="241"/>
      <c r="FC389" s="241"/>
      <c r="FD389" s="241"/>
      <c r="FE389" s="241"/>
      <c r="FF389" s="241"/>
      <c r="FG389" s="241"/>
      <c r="FH389" s="241"/>
      <c r="FI389" s="241"/>
      <c r="FJ389" s="241"/>
      <c r="FK389" s="241"/>
      <c r="FL389" s="241"/>
      <c r="FM389" s="241"/>
      <c r="FN389" s="241"/>
      <c r="FO389" s="241"/>
      <c r="FP389" s="241"/>
      <c r="FQ389" s="241"/>
      <c r="FR389" s="241"/>
      <c r="FS389" s="241"/>
      <c r="FT389" s="241"/>
      <c r="FU389" s="241"/>
      <c r="FV389" s="241"/>
      <c r="FW389" s="241"/>
      <c r="FX389" s="241"/>
      <c r="FY389" s="241"/>
      <c r="FZ389" s="241"/>
      <c r="GA389" s="241"/>
      <c r="GB389" s="241"/>
      <c r="GC389" s="241"/>
      <c r="GD389" s="241"/>
      <c r="GE389" s="241"/>
      <c r="GF389" s="241"/>
      <c r="GG389" s="241"/>
      <c r="GH389" s="241"/>
      <c r="GI389" s="241"/>
      <c r="GJ389" s="241"/>
      <c r="GK389" s="241"/>
      <c r="GL389" s="241"/>
      <c r="GM389" s="241"/>
      <c r="GN389" s="241"/>
      <c r="GO389" s="241"/>
      <c r="GP389" s="241"/>
      <c r="GQ389" s="241"/>
      <c r="GR389" s="241"/>
      <c r="GS389" s="241"/>
      <c r="GT389" s="241"/>
      <c r="GU389" s="241"/>
      <c r="GV389" s="241"/>
      <c r="GW389" s="241"/>
      <c r="GX389" s="241"/>
      <c r="GY389" s="241"/>
      <c r="GZ389" s="241"/>
      <c r="HA389" s="241"/>
      <c r="HB389" s="241"/>
      <c r="HC389" s="241"/>
      <c r="HD389" s="241"/>
      <c r="HE389" s="241"/>
      <c r="HF389" s="241"/>
      <c r="HG389" s="241"/>
      <c r="HH389" s="241"/>
      <c r="HI389" s="241"/>
      <c r="HJ389" s="241"/>
      <c r="HK389" s="241"/>
      <c r="HL389" s="241"/>
      <c r="HM389" s="241"/>
    </row>
    <row r="390" spans="1:221" ht="12.75">
      <c r="A390" s="241"/>
      <c r="B390" s="241"/>
      <c r="C390" s="241"/>
      <c r="D390" s="241"/>
      <c r="E390" s="241"/>
      <c r="F390" s="241"/>
      <c r="G390" s="241"/>
      <c r="H390" s="241"/>
      <c r="I390" s="241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241"/>
      <c r="Y390" s="241"/>
      <c r="Z390" s="241"/>
      <c r="AA390" s="241"/>
      <c r="AB390" s="241"/>
      <c r="AC390" s="241"/>
      <c r="AD390" s="241"/>
      <c r="AE390" s="241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  <c r="AP390" s="241"/>
      <c r="AQ390" s="241"/>
      <c r="AR390" s="241"/>
      <c r="AS390" s="241"/>
      <c r="AT390" s="241"/>
      <c r="AU390" s="241"/>
      <c r="AV390" s="241"/>
      <c r="AW390" s="241"/>
      <c r="AX390" s="241"/>
      <c r="AY390" s="241"/>
      <c r="AZ390" s="241"/>
      <c r="BA390" s="241"/>
      <c r="BB390" s="241"/>
      <c r="BC390" s="241"/>
      <c r="BD390" s="241"/>
      <c r="BE390" s="241"/>
      <c r="BF390" s="241"/>
      <c r="BG390" s="241"/>
      <c r="BH390" s="241"/>
      <c r="BI390" s="241"/>
      <c r="BJ390" s="241"/>
      <c r="BK390" s="241"/>
      <c r="BL390" s="241"/>
      <c r="BM390" s="241"/>
      <c r="BN390" s="241"/>
      <c r="BO390" s="241"/>
      <c r="BP390" s="241"/>
      <c r="BQ390" s="241"/>
      <c r="BR390" s="241"/>
      <c r="BS390" s="241"/>
      <c r="BT390" s="241"/>
      <c r="BU390" s="241"/>
      <c r="BV390" s="241"/>
      <c r="BW390" s="241"/>
      <c r="BX390" s="241"/>
      <c r="BY390" s="241"/>
      <c r="BZ390" s="241"/>
      <c r="CA390" s="241"/>
      <c r="CB390" s="241"/>
      <c r="CC390" s="241"/>
      <c r="CD390" s="241"/>
      <c r="CE390" s="241"/>
      <c r="CF390" s="241"/>
      <c r="CG390" s="241"/>
      <c r="CH390" s="241"/>
      <c r="CI390" s="241"/>
      <c r="CJ390" s="241"/>
      <c r="CK390" s="241"/>
      <c r="CL390" s="241"/>
      <c r="CM390" s="241"/>
      <c r="CN390" s="241"/>
      <c r="CO390" s="241"/>
      <c r="CP390" s="241"/>
      <c r="CQ390" s="241"/>
      <c r="CR390" s="241"/>
      <c r="CS390" s="241"/>
      <c r="CT390" s="241"/>
      <c r="CU390" s="241"/>
      <c r="CV390" s="241"/>
      <c r="CW390" s="241"/>
      <c r="CX390" s="241"/>
      <c r="CY390" s="241"/>
      <c r="CZ390" s="241"/>
      <c r="DA390" s="241"/>
      <c r="DB390" s="241"/>
      <c r="DC390" s="241"/>
      <c r="DD390" s="241"/>
      <c r="DE390" s="241"/>
      <c r="DF390" s="241"/>
      <c r="DG390" s="241"/>
      <c r="DH390" s="241"/>
      <c r="DI390" s="241"/>
      <c r="DJ390" s="241"/>
      <c r="DK390" s="241"/>
      <c r="DL390" s="241"/>
      <c r="DM390" s="241"/>
      <c r="DN390" s="241"/>
      <c r="DO390" s="241"/>
      <c r="DP390" s="241"/>
      <c r="DQ390" s="241"/>
      <c r="DR390" s="241"/>
      <c r="DS390" s="241"/>
      <c r="DT390" s="241"/>
      <c r="DU390" s="241"/>
      <c r="DV390" s="241"/>
      <c r="DW390" s="241"/>
      <c r="DX390" s="241"/>
      <c r="DY390" s="241"/>
      <c r="DZ390" s="241"/>
      <c r="EA390" s="241"/>
      <c r="EB390" s="241"/>
      <c r="EC390" s="241"/>
      <c r="ED390" s="241"/>
      <c r="EE390" s="241"/>
      <c r="EF390" s="241"/>
      <c r="EG390" s="241"/>
      <c r="EH390" s="241"/>
      <c r="EI390" s="241"/>
      <c r="EJ390" s="241"/>
      <c r="EK390" s="241"/>
      <c r="EL390" s="241"/>
      <c r="EM390" s="241"/>
      <c r="EN390" s="241"/>
      <c r="EO390" s="241"/>
      <c r="EP390" s="241"/>
      <c r="EQ390" s="241"/>
      <c r="ER390" s="241"/>
      <c r="ES390" s="241"/>
      <c r="ET390" s="241"/>
      <c r="EU390" s="241"/>
      <c r="EV390" s="241"/>
      <c r="EW390" s="241"/>
      <c r="EX390" s="241"/>
      <c r="EY390" s="241"/>
      <c r="EZ390" s="241"/>
      <c r="FA390" s="241"/>
      <c r="FB390" s="241"/>
      <c r="FC390" s="241"/>
      <c r="FD390" s="241"/>
      <c r="FE390" s="241"/>
      <c r="FF390" s="241"/>
      <c r="FG390" s="241"/>
      <c r="FH390" s="241"/>
      <c r="FI390" s="241"/>
      <c r="FJ390" s="241"/>
      <c r="FK390" s="241"/>
      <c r="FL390" s="241"/>
      <c r="FM390" s="241"/>
      <c r="FN390" s="241"/>
      <c r="FO390" s="241"/>
      <c r="FP390" s="241"/>
      <c r="FQ390" s="241"/>
      <c r="FR390" s="241"/>
      <c r="FS390" s="241"/>
      <c r="FT390" s="241"/>
      <c r="FU390" s="241"/>
      <c r="FV390" s="241"/>
      <c r="FW390" s="241"/>
      <c r="FX390" s="241"/>
      <c r="FY390" s="241"/>
      <c r="FZ390" s="241"/>
      <c r="GA390" s="241"/>
      <c r="GB390" s="241"/>
      <c r="GC390" s="241"/>
      <c r="GD390" s="241"/>
      <c r="GE390" s="241"/>
      <c r="GF390" s="241"/>
      <c r="GG390" s="241"/>
      <c r="GH390" s="241"/>
      <c r="GI390" s="241"/>
      <c r="GJ390" s="241"/>
      <c r="GK390" s="241"/>
      <c r="GL390" s="241"/>
      <c r="GM390" s="241"/>
      <c r="GN390" s="241"/>
      <c r="GO390" s="241"/>
      <c r="GP390" s="241"/>
      <c r="GQ390" s="241"/>
      <c r="GR390" s="241"/>
      <c r="GS390" s="241"/>
      <c r="GT390" s="241"/>
      <c r="GU390" s="241"/>
      <c r="GV390" s="241"/>
      <c r="GW390" s="241"/>
      <c r="GX390" s="241"/>
      <c r="GY390" s="241"/>
      <c r="GZ390" s="241"/>
      <c r="HA390" s="241"/>
      <c r="HB390" s="241"/>
      <c r="HC390" s="241"/>
      <c r="HD390" s="241"/>
      <c r="HE390" s="241"/>
      <c r="HF390" s="241"/>
      <c r="HG390" s="241"/>
      <c r="HH390" s="241"/>
      <c r="HI390" s="241"/>
      <c r="HJ390" s="241"/>
      <c r="HK390" s="241"/>
      <c r="HL390" s="241"/>
      <c r="HM390" s="241"/>
    </row>
    <row r="391" spans="1:221" ht="12.75">
      <c r="A391" s="241"/>
      <c r="B391" s="241"/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1"/>
      <c r="Z391" s="241"/>
      <c r="AA391" s="241"/>
      <c r="AB391" s="241"/>
      <c r="AC391" s="241"/>
      <c r="AD391" s="241"/>
      <c r="AE391" s="241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  <c r="AP391" s="241"/>
      <c r="AQ391" s="241"/>
      <c r="AR391" s="241"/>
      <c r="AS391" s="241"/>
      <c r="AT391" s="241"/>
      <c r="AU391" s="241"/>
      <c r="AV391" s="241"/>
      <c r="AW391" s="241"/>
      <c r="AX391" s="241"/>
      <c r="AY391" s="241"/>
      <c r="AZ391" s="241"/>
      <c r="BA391" s="241"/>
      <c r="BB391" s="241"/>
      <c r="BC391" s="241"/>
      <c r="BD391" s="241"/>
      <c r="BE391" s="241"/>
      <c r="BF391" s="241"/>
      <c r="BG391" s="241"/>
      <c r="BH391" s="241"/>
      <c r="BI391" s="241"/>
      <c r="BJ391" s="241"/>
      <c r="BK391" s="241"/>
      <c r="BL391" s="241"/>
      <c r="BM391" s="241"/>
      <c r="BN391" s="241"/>
      <c r="BO391" s="241"/>
      <c r="BP391" s="241"/>
      <c r="BQ391" s="241"/>
      <c r="BR391" s="241"/>
      <c r="BS391" s="241"/>
      <c r="BT391" s="241"/>
      <c r="BU391" s="241"/>
      <c r="BV391" s="241"/>
      <c r="BW391" s="241"/>
      <c r="BX391" s="241"/>
      <c r="BY391" s="241"/>
      <c r="BZ391" s="241"/>
      <c r="CA391" s="241"/>
      <c r="CB391" s="241"/>
      <c r="CC391" s="241"/>
      <c r="CD391" s="241"/>
      <c r="CE391" s="241"/>
      <c r="CF391" s="241"/>
      <c r="CG391" s="241"/>
      <c r="CH391" s="241"/>
      <c r="CI391" s="241"/>
      <c r="CJ391" s="241"/>
      <c r="CK391" s="241"/>
      <c r="CL391" s="241"/>
      <c r="CM391" s="241"/>
      <c r="CN391" s="241"/>
      <c r="CO391" s="241"/>
      <c r="CP391" s="241"/>
      <c r="CQ391" s="241"/>
      <c r="CR391" s="241"/>
      <c r="CS391" s="241"/>
      <c r="CT391" s="241"/>
      <c r="CU391" s="241"/>
      <c r="CV391" s="241"/>
      <c r="CW391" s="241"/>
      <c r="CX391" s="241"/>
      <c r="CY391" s="241"/>
      <c r="CZ391" s="241"/>
      <c r="DA391" s="241"/>
      <c r="DB391" s="241"/>
      <c r="DC391" s="241"/>
      <c r="DD391" s="241"/>
      <c r="DE391" s="241"/>
      <c r="DF391" s="241"/>
      <c r="DG391" s="241"/>
      <c r="DH391" s="241"/>
      <c r="DI391" s="241"/>
      <c r="DJ391" s="241"/>
      <c r="DK391" s="241"/>
      <c r="DL391" s="241"/>
      <c r="DM391" s="241"/>
      <c r="DN391" s="241"/>
      <c r="DO391" s="241"/>
      <c r="DP391" s="241"/>
      <c r="DQ391" s="241"/>
      <c r="DR391" s="241"/>
      <c r="DS391" s="241"/>
      <c r="DT391" s="241"/>
      <c r="DU391" s="241"/>
      <c r="DV391" s="241"/>
      <c r="DW391" s="241"/>
      <c r="DX391" s="241"/>
      <c r="DY391" s="241"/>
      <c r="DZ391" s="241"/>
      <c r="EA391" s="241"/>
      <c r="EB391" s="241"/>
      <c r="EC391" s="241"/>
      <c r="ED391" s="241"/>
      <c r="EE391" s="241"/>
      <c r="EF391" s="241"/>
      <c r="EG391" s="241"/>
      <c r="EH391" s="241"/>
      <c r="EI391" s="241"/>
      <c r="EJ391" s="241"/>
      <c r="EK391" s="241"/>
      <c r="EL391" s="241"/>
      <c r="EM391" s="241"/>
      <c r="EN391" s="241"/>
      <c r="EO391" s="241"/>
      <c r="EP391" s="241"/>
      <c r="EQ391" s="241"/>
      <c r="ER391" s="241"/>
      <c r="ES391" s="241"/>
      <c r="ET391" s="241"/>
      <c r="EU391" s="241"/>
      <c r="EV391" s="241"/>
      <c r="EW391" s="241"/>
      <c r="EX391" s="241"/>
      <c r="EY391" s="241"/>
      <c r="EZ391" s="241"/>
      <c r="FA391" s="241"/>
      <c r="FB391" s="241"/>
      <c r="FC391" s="241"/>
      <c r="FD391" s="241"/>
      <c r="FE391" s="241"/>
      <c r="FF391" s="241"/>
      <c r="FG391" s="241"/>
      <c r="FH391" s="241"/>
      <c r="FI391" s="241"/>
      <c r="FJ391" s="241"/>
      <c r="FK391" s="241"/>
      <c r="FL391" s="241"/>
      <c r="FM391" s="241"/>
      <c r="FN391" s="241"/>
      <c r="FO391" s="241"/>
      <c r="FP391" s="241"/>
      <c r="FQ391" s="241"/>
      <c r="FR391" s="241"/>
      <c r="FS391" s="241"/>
      <c r="FT391" s="241"/>
      <c r="FU391" s="241"/>
      <c r="FV391" s="241"/>
      <c r="FW391" s="241"/>
      <c r="FX391" s="241"/>
      <c r="FY391" s="241"/>
      <c r="FZ391" s="241"/>
      <c r="GA391" s="241"/>
      <c r="GB391" s="241"/>
      <c r="GC391" s="241"/>
      <c r="GD391" s="241"/>
      <c r="GE391" s="241"/>
      <c r="GF391" s="241"/>
      <c r="GG391" s="241"/>
      <c r="GH391" s="241"/>
      <c r="GI391" s="241"/>
      <c r="GJ391" s="241"/>
      <c r="GK391" s="241"/>
      <c r="GL391" s="241"/>
      <c r="GM391" s="241"/>
      <c r="GN391" s="241"/>
      <c r="GO391" s="241"/>
      <c r="GP391" s="241"/>
      <c r="GQ391" s="241"/>
      <c r="GR391" s="241"/>
      <c r="GS391" s="241"/>
      <c r="GT391" s="241"/>
      <c r="GU391" s="241"/>
      <c r="GV391" s="241"/>
      <c r="GW391" s="241"/>
      <c r="GX391" s="241"/>
      <c r="GY391" s="241"/>
      <c r="GZ391" s="241"/>
      <c r="HA391" s="241"/>
      <c r="HB391" s="241"/>
      <c r="HC391" s="241"/>
      <c r="HD391" s="241"/>
      <c r="HE391" s="241"/>
      <c r="HF391" s="241"/>
      <c r="HG391" s="241"/>
      <c r="HH391" s="241"/>
      <c r="HI391" s="241"/>
      <c r="HJ391" s="241"/>
      <c r="HK391" s="241"/>
      <c r="HL391" s="241"/>
      <c r="HM391" s="241"/>
    </row>
    <row r="392" spans="1:221" ht="12.75">
      <c r="A392" s="241"/>
      <c r="B392" s="241"/>
      <c r="C392" s="241"/>
      <c r="D392" s="241"/>
      <c r="E392" s="241"/>
      <c r="F392" s="241"/>
      <c r="G392" s="241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241"/>
      <c r="Y392" s="241"/>
      <c r="Z392" s="241"/>
      <c r="AA392" s="241"/>
      <c r="AB392" s="241"/>
      <c r="AC392" s="241"/>
      <c r="AD392" s="241"/>
      <c r="AE392" s="241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  <c r="AP392" s="241"/>
      <c r="AQ392" s="241"/>
      <c r="AR392" s="241"/>
      <c r="AS392" s="241"/>
      <c r="AT392" s="241"/>
      <c r="AU392" s="241"/>
      <c r="AV392" s="241"/>
      <c r="AW392" s="241"/>
      <c r="AX392" s="241"/>
      <c r="AY392" s="241"/>
      <c r="AZ392" s="241"/>
      <c r="BA392" s="241"/>
      <c r="BB392" s="241"/>
      <c r="BC392" s="241"/>
      <c r="BD392" s="241"/>
      <c r="BE392" s="241"/>
      <c r="BF392" s="241"/>
      <c r="BG392" s="241"/>
      <c r="BH392" s="241"/>
      <c r="BI392" s="241"/>
      <c r="BJ392" s="241"/>
      <c r="BK392" s="241"/>
      <c r="BL392" s="241"/>
      <c r="BM392" s="241"/>
      <c r="BN392" s="241"/>
      <c r="BO392" s="241"/>
      <c r="BP392" s="241"/>
      <c r="BQ392" s="241"/>
      <c r="BR392" s="241"/>
      <c r="BS392" s="241"/>
      <c r="BT392" s="241"/>
      <c r="BU392" s="241"/>
      <c r="BV392" s="241"/>
      <c r="BW392" s="241"/>
      <c r="BX392" s="241"/>
      <c r="BY392" s="241"/>
      <c r="BZ392" s="241"/>
      <c r="CA392" s="241"/>
      <c r="CB392" s="241"/>
      <c r="CC392" s="241"/>
      <c r="CD392" s="241"/>
      <c r="CE392" s="241"/>
      <c r="CF392" s="241"/>
      <c r="CG392" s="241"/>
      <c r="CH392" s="241"/>
      <c r="CI392" s="241"/>
      <c r="CJ392" s="241"/>
      <c r="CK392" s="241"/>
      <c r="CL392" s="241"/>
      <c r="CM392" s="241"/>
      <c r="CN392" s="241"/>
      <c r="CO392" s="241"/>
      <c r="CP392" s="241"/>
      <c r="CQ392" s="241"/>
      <c r="CR392" s="241"/>
      <c r="CS392" s="241"/>
      <c r="CT392" s="241"/>
      <c r="CU392" s="241"/>
      <c r="CV392" s="241"/>
      <c r="CW392" s="241"/>
      <c r="CX392" s="241"/>
      <c r="CY392" s="241"/>
      <c r="CZ392" s="241"/>
      <c r="DA392" s="241"/>
      <c r="DB392" s="241"/>
      <c r="DC392" s="241"/>
      <c r="DD392" s="241"/>
      <c r="DE392" s="241"/>
      <c r="DF392" s="241"/>
      <c r="DG392" s="241"/>
      <c r="DH392" s="241"/>
      <c r="DI392" s="241"/>
      <c r="DJ392" s="241"/>
      <c r="DK392" s="241"/>
      <c r="DL392" s="241"/>
      <c r="DM392" s="241"/>
      <c r="DN392" s="241"/>
      <c r="DO392" s="241"/>
      <c r="DP392" s="241"/>
      <c r="DQ392" s="241"/>
      <c r="DR392" s="241"/>
      <c r="DS392" s="241"/>
      <c r="DT392" s="241"/>
      <c r="DU392" s="241"/>
      <c r="DV392" s="241"/>
      <c r="DW392" s="241"/>
      <c r="DX392" s="241"/>
      <c r="DY392" s="241"/>
      <c r="DZ392" s="241"/>
      <c r="EA392" s="241"/>
      <c r="EB392" s="241"/>
      <c r="EC392" s="241"/>
      <c r="ED392" s="241"/>
      <c r="EE392" s="241"/>
      <c r="EF392" s="241"/>
      <c r="EG392" s="241"/>
      <c r="EH392" s="241"/>
      <c r="EI392" s="241"/>
      <c r="EJ392" s="241"/>
      <c r="EK392" s="241"/>
      <c r="EL392" s="241"/>
      <c r="EM392" s="241"/>
      <c r="EN392" s="241"/>
      <c r="EO392" s="241"/>
      <c r="EP392" s="241"/>
      <c r="EQ392" s="241"/>
      <c r="ER392" s="241"/>
      <c r="ES392" s="241"/>
      <c r="ET392" s="241"/>
      <c r="EU392" s="241"/>
      <c r="EV392" s="241"/>
      <c r="EW392" s="241"/>
      <c r="EX392" s="241"/>
      <c r="EY392" s="241"/>
      <c r="EZ392" s="241"/>
      <c r="FA392" s="241"/>
      <c r="FB392" s="241"/>
      <c r="FC392" s="241"/>
      <c r="FD392" s="241"/>
      <c r="FE392" s="241"/>
      <c r="FF392" s="241"/>
      <c r="FG392" s="241"/>
      <c r="FH392" s="241"/>
      <c r="FI392" s="241"/>
      <c r="FJ392" s="241"/>
      <c r="FK392" s="241"/>
      <c r="FL392" s="241"/>
      <c r="FM392" s="241"/>
      <c r="FN392" s="241"/>
      <c r="FO392" s="241"/>
      <c r="FP392" s="241"/>
      <c r="FQ392" s="241"/>
      <c r="FR392" s="241"/>
      <c r="FS392" s="241"/>
      <c r="FT392" s="241"/>
      <c r="FU392" s="241"/>
      <c r="FV392" s="241"/>
      <c r="FW392" s="241"/>
      <c r="FX392" s="241"/>
      <c r="FY392" s="241"/>
      <c r="FZ392" s="241"/>
      <c r="GA392" s="241"/>
      <c r="GB392" s="241"/>
      <c r="GC392" s="241"/>
      <c r="GD392" s="241"/>
      <c r="GE392" s="241"/>
      <c r="GF392" s="241"/>
      <c r="GG392" s="241"/>
      <c r="GH392" s="241"/>
      <c r="GI392" s="241"/>
      <c r="GJ392" s="241"/>
      <c r="GK392" s="241"/>
      <c r="GL392" s="241"/>
      <c r="GM392" s="241"/>
      <c r="GN392" s="241"/>
      <c r="GO392" s="241"/>
      <c r="GP392" s="241"/>
      <c r="GQ392" s="241"/>
      <c r="GR392" s="241"/>
      <c r="GS392" s="241"/>
      <c r="GT392" s="241"/>
      <c r="GU392" s="241"/>
      <c r="GV392" s="241"/>
      <c r="GW392" s="241"/>
      <c r="GX392" s="241"/>
      <c r="GY392" s="241"/>
      <c r="GZ392" s="241"/>
      <c r="HA392" s="241"/>
      <c r="HB392" s="241"/>
      <c r="HC392" s="241"/>
      <c r="HD392" s="241"/>
      <c r="HE392" s="241"/>
      <c r="HF392" s="241"/>
      <c r="HG392" s="241"/>
      <c r="HH392" s="241"/>
      <c r="HI392" s="241"/>
      <c r="HJ392" s="241"/>
      <c r="HK392" s="241"/>
      <c r="HL392" s="241"/>
      <c r="HM392" s="241"/>
    </row>
    <row r="393" spans="1:221" ht="12.75">
      <c r="A393" s="241"/>
      <c r="B393" s="241"/>
      <c r="C393" s="241"/>
      <c r="D393" s="241"/>
      <c r="E393" s="241"/>
      <c r="F393" s="241"/>
      <c r="G393" s="241"/>
      <c r="H393" s="241"/>
      <c r="I393" s="241"/>
      <c r="J393" s="241"/>
      <c r="K393" s="241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241"/>
      <c r="Y393" s="241"/>
      <c r="Z393" s="241"/>
      <c r="AA393" s="241"/>
      <c r="AB393" s="241"/>
      <c r="AC393" s="241"/>
      <c r="AD393" s="241"/>
      <c r="AE393" s="241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  <c r="AP393" s="241"/>
      <c r="AQ393" s="241"/>
      <c r="AR393" s="241"/>
      <c r="AS393" s="241"/>
      <c r="AT393" s="241"/>
      <c r="AU393" s="241"/>
      <c r="AV393" s="241"/>
      <c r="AW393" s="241"/>
      <c r="AX393" s="241"/>
      <c r="AY393" s="241"/>
      <c r="AZ393" s="241"/>
      <c r="BA393" s="241"/>
      <c r="BB393" s="241"/>
      <c r="BC393" s="241"/>
      <c r="BD393" s="241"/>
      <c r="BE393" s="241"/>
      <c r="BF393" s="241"/>
      <c r="BG393" s="241"/>
      <c r="BH393" s="241"/>
      <c r="BI393" s="241"/>
      <c r="BJ393" s="241"/>
      <c r="BK393" s="241"/>
      <c r="BL393" s="241"/>
      <c r="BM393" s="241"/>
      <c r="BN393" s="241"/>
      <c r="BO393" s="241"/>
      <c r="BP393" s="241"/>
      <c r="BQ393" s="241"/>
      <c r="BR393" s="241"/>
      <c r="BS393" s="241"/>
      <c r="BT393" s="241"/>
      <c r="BU393" s="241"/>
      <c r="BV393" s="241"/>
      <c r="BW393" s="241"/>
      <c r="BX393" s="241"/>
      <c r="BY393" s="241"/>
      <c r="BZ393" s="241"/>
      <c r="CA393" s="241"/>
      <c r="CB393" s="241"/>
      <c r="CC393" s="241"/>
      <c r="CD393" s="241"/>
      <c r="CE393" s="241"/>
      <c r="CF393" s="241"/>
      <c r="CG393" s="241"/>
      <c r="CH393" s="241"/>
      <c r="CI393" s="241"/>
      <c r="CJ393" s="241"/>
      <c r="CK393" s="241"/>
      <c r="CL393" s="241"/>
      <c r="CM393" s="241"/>
      <c r="CN393" s="241"/>
      <c r="CO393" s="241"/>
      <c r="CP393" s="241"/>
      <c r="CQ393" s="241"/>
      <c r="CR393" s="241"/>
      <c r="CS393" s="241"/>
      <c r="CT393" s="241"/>
      <c r="CU393" s="241"/>
      <c r="CV393" s="241"/>
      <c r="CW393" s="241"/>
      <c r="CX393" s="241"/>
      <c r="CY393" s="241"/>
      <c r="CZ393" s="241"/>
      <c r="DA393" s="241"/>
      <c r="DB393" s="241"/>
      <c r="DC393" s="241"/>
      <c r="DD393" s="241"/>
      <c r="DE393" s="241"/>
      <c r="DF393" s="241"/>
      <c r="DG393" s="241"/>
      <c r="DH393" s="241"/>
      <c r="DI393" s="241"/>
      <c r="DJ393" s="241"/>
      <c r="DK393" s="241"/>
      <c r="DL393" s="241"/>
      <c r="DM393" s="241"/>
      <c r="DN393" s="241"/>
      <c r="DO393" s="241"/>
      <c r="DP393" s="241"/>
      <c r="DQ393" s="241"/>
      <c r="DR393" s="241"/>
      <c r="DS393" s="241"/>
      <c r="DT393" s="241"/>
      <c r="DU393" s="241"/>
      <c r="DV393" s="241"/>
      <c r="DW393" s="241"/>
      <c r="DX393" s="241"/>
      <c r="DY393" s="241"/>
      <c r="DZ393" s="241"/>
      <c r="EA393" s="241"/>
      <c r="EB393" s="241"/>
      <c r="EC393" s="241"/>
      <c r="ED393" s="241"/>
      <c r="EE393" s="241"/>
      <c r="EF393" s="241"/>
      <c r="EG393" s="241"/>
      <c r="EH393" s="241"/>
      <c r="EI393" s="241"/>
      <c r="EJ393" s="241"/>
      <c r="EK393" s="241"/>
      <c r="EL393" s="241"/>
      <c r="EM393" s="241"/>
      <c r="EN393" s="241"/>
      <c r="EO393" s="241"/>
      <c r="EP393" s="241"/>
      <c r="EQ393" s="241"/>
      <c r="ER393" s="241"/>
      <c r="ES393" s="241"/>
      <c r="ET393" s="241"/>
      <c r="EU393" s="241"/>
      <c r="EV393" s="241"/>
      <c r="EW393" s="241"/>
      <c r="EX393" s="241"/>
      <c r="EY393" s="241"/>
      <c r="EZ393" s="241"/>
      <c r="FA393" s="241"/>
      <c r="FB393" s="241"/>
      <c r="FC393" s="241"/>
      <c r="FD393" s="241"/>
      <c r="FE393" s="241"/>
      <c r="FF393" s="241"/>
      <c r="FG393" s="241"/>
      <c r="FH393" s="241"/>
      <c r="FI393" s="241"/>
      <c r="FJ393" s="241"/>
      <c r="FK393" s="241"/>
      <c r="FL393" s="241"/>
      <c r="FM393" s="241"/>
      <c r="FN393" s="241"/>
      <c r="FO393" s="241"/>
      <c r="FP393" s="241"/>
      <c r="FQ393" s="241"/>
      <c r="FR393" s="241"/>
      <c r="FS393" s="241"/>
      <c r="FT393" s="241"/>
      <c r="FU393" s="241"/>
      <c r="FV393" s="241"/>
      <c r="FW393" s="241"/>
      <c r="FX393" s="241"/>
      <c r="FY393" s="241"/>
      <c r="FZ393" s="241"/>
      <c r="GA393" s="241"/>
      <c r="GB393" s="241"/>
      <c r="GC393" s="241"/>
      <c r="GD393" s="241"/>
      <c r="GE393" s="241"/>
      <c r="GF393" s="241"/>
      <c r="GG393" s="241"/>
      <c r="GH393" s="241"/>
      <c r="GI393" s="241"/>
      <c r="GJ393" s="241"/>
      <c r="GK393" s="241"/>
      <c r="GL393" s="241"/>
      <c r="GM393" s="241"/>
      <c r="GN393" s="241"/>
      <c r="GO393" s="241"/>
      <c r="GP393" s="241"/>
      <c r="GQ393" s="241"/>
      <c r="GR393" s="241"/>
      <c r="GS393" s="241"/>
      <c r="GT393" s="241"/>
      <c r="GU393" s="241"/>
      <c r="GV393" s="241"/>
      <c r="GW393" s="241"/>
      <c r="GX393" s="241"/>
      <c r="GY393" s="241"/>
      <c r="GZ393" s="241"/>
      <c r="HA393" s="241"/>
      <c r="HB393" s="241"/>
      <c r="HC393" s="241"/>
      <c r="HD393" s="241"/>
      <c r="HE393" s="241"/>
      <c r="HF393" s="241"/>
      <c r="HG393" s="241"/>
      <c r="HH393" s="241"/>
      <c r="HI393" s="241"/>
      <c r="HJ393" s="241"/>
      <c r="HK393" s="241"/>
      <c r="HL393" s="241"/>
      <c r="HM393" s="241"/>
    </row>
    <row r="394" spans="1:221" ht="12.75">
      <c r="A394" s="241"/>
      <c r="B394" s="241"/>
      <c r="C394" s="241"/>
      <c r="D394" s="241"/>
      <c r="E394" s="241"/>
      <c r="F394" s="241"/>
      <c r="G394" s="241"/>
      <c r="H394" s="241"/>
      <c r="I394" s="241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241"/>
      <c r="Y394" s="241"/>
      <c r="Z394" s="241"/>
      <c r="AA394" s="241"/>
      <c r="AB394" s="241"/>
      <c r="AC394" s="241"/>
      <c r="AD394" s="241"/>
      <c r="AE394" s="241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  <c r="AP394" s="241"/>
      <c r="AQ394" s="241"/>
      <c r="AR394" s="241"/>
      <c r="AS394" s="241"/>
      <c r="AT394" s="241"/>
      <c r="AU394" s="241"/>
      <c r="AV394" s="241"/>
      <c r="AW394" s="241"/>
      <c r="AX394" s="241"/>
      <c r="AY394" s="241"/>
      <c r="AZ394" s="241"/>
      <c r="BA394" s="241"/>
      <c r="BB394" s="241"/>
      <c r="BC394" s="241"/>
      <c r="BD394" s="241"/>
      <c r="BE394" s="241"/>
      <c r="BF394" s="241"/>
      <c r="BG394" s="241"/>
      <c r="BH394" s="241"/>
      <c r="BI394" s="241"/>
      <c r="BJ394" s="241"/>
      <c r="BK394" s="241"/>
      <c r="BL394" s="241"/>
      <c r="BM394" s="241"/>
      <c r="BN394" s="241"/>
      <c r="BO394" s="241"/>
      <c r="BP394" s="241"/>
      <c r="BQ394" s="241"/>
      <c r="BR394" s="241"/>
      <c r="BS394" s="241"/>
      <c r="BT394" s="241"/>
      <c r="BU394" s="241"/>
      <c r="BV394" s="241"/>
      <c r="BW394" s="241"/>
      <c r="BX394" s="241"/>
      <c r="BY394" s="241"/>
      <c r="BZ394" s="241"/>
      <c r="CA394" s="241"/>
      <c r="CB394" s="241"/>
      <c r="CC394" s="241"/>
      <c r="CD394" s="241"/>
      <c r="CE394" s="241"/>
      <c r="CF394" s="241"/>
      <c r="CG394" s="241"/>
      <c r="CH394" s="241"/>
      <c r="CI394" s="241"/>
      <c r="CJ394" s="241"/>
      <c r="CK394" s="241"/>
      <c r="CL394" s="241"/>
      <c r="CM394" s="241"/>
      <c r="CN394" s="241"/>
      <c r="CO394" s="241"/>
      <c r="CP394" s="241"/>
      <c r="CQ394" s="241"/>
      <c r="CR394" s="241"/>
      <c r="CS394" s="241"/>
      <c r="CT394" s="241"/>
      <c r="CU394" s="241"/>
      <c r="CV394" s="241"/>
      <c r="CW394" s="241"/>
      <c r="CX394" s="241"/>
      <c r="CY394" s="241"/>
      <c r="CZ394" s="241"/>
      <c r="DA394" s="241"/>
      <c r="DB394" s="241"/>
      <c r="DC394" s="241"/>
      <c r="DD394" s="241"/>
      <c r="DE394" s="241"/>
      <c r="DF394" s="241"/>
      <c r="DG394" s="241"/>
      <c r="DH394" s="241"/>
      <c r="DI394" s="241"/>
      <c r="DJ394" s="241"/>
      <c r="DK394" s="241"/>
      <c r="DL394" s="241"/>
      <c r="DM394" s="241"/>
      <c r="DN394" s="241"/>
      <c r="DO394" s="241"/>
      <c r="DP394" s="241"/>
      <c r="DQ394" s="241"/>
      <c r="DR394" s="241"/>
      <c r="DS394" s="241"/>
      <c r="DT394" s="241"/>
      <c r="DU394" s="241"/>
      <c r="DV394" s="241"/>
      <c r="DW394" s="241"/>
      <c r="DX394" s="241"/>
      <c r="DY394" s="241"/>
      <c r="DZ394" s="241"/>
      <c r="EA394" s="241"/>
      <c r="EB394" s="241"/>
      <c r="EC394" s="241"/>
      <c r="ED394" s="241"/>
      <c r="EE394" s="241"/>
      <c r="EF394" s="241"/>
      <c r="EG394" s="241"/>
      <c r="EH394" s="241"/>
      <c r="EI394" s="241"/>
      <c r="EJ394" s="241"/>
      <c r="EK394" s="241"/>
      <c r="EL394" s="241"/>
      <c r="EM394" s="241"/>
      <c r="EN394" s="241"/>
      <c r="EO394" s="241"/>
      <c r="EP394" s="241"/>
      <c r="EQ394" s="241"/>
      <c r="ER394" s="241"/>
      <c r="ES394" s="241"/>
      <c r="ET394" s="241"/>
      <c r="EU394" s="241"/>
      <c r="EV394" s="241"/>
      <c r="EW394" s="241"/>
      <c r="EX394" s="241"/>
      <c r="EY394" s="241"/>
      <c r="EZ394" s="241"/>
      <c r="FA394" s="241"/>
      <c r="FB394" s="241"/>
      <c r="FC394" s="241"/>
      <c r="FD394" s="241"/>
      <c r="FE394" s="241"/>
      <c r="FF394" s="241"/>
      <c r="FG394" s="241"/>
      <c r="FH394" s="241"/>
      <c r="FI394" s="241"/>
      <c r="FJ394" s="241"/>
      <c r="FK394" s="241"/>
      <c r="FL394" s="241"/>
      <c r="FM394" s="241"/>
      <c r="FN394" s="241"/>
      <c r="FO394" s="241"/>
      <c r="FP394" s="241"/>
      <c r="FQ394" s="241"/>
      <c r="FR394" s="241"/>
      <c r="FS394" s="241"/>
      <c r="FT394" s="241"/>
      <c r="FU394" s="241"/>
      <c r="FV394" s="241"/>
      <c r="FW394" s="241"/>
      <c r="FX394" s="241"/>
      <c r="FY394" s="241"/>
      <c r="FZ394" s="241"/>
      <c r="GA394" s="241"/>
      <c r="GB394" s="241"/>
      <c r="GC394" s="241"/>
      <c r="GD394" s="241"/>
      <c r="GE394" s="241"/>
      <c r="GF394" s="241"/>
      <c r="GG394" s="241"/>
      <c r="GH394" s="241"/>
      <c r="GI394" s="241"/>
      <c r="GJ394" s="241"/>
      <c r="GK394" s="241"/>
      <c r="GL394" s="241"/>
      <c r="GM394" s="241"/>
      <c r="GN394" s="241"/>
      <c r="GO394" s="241"/>
      <c r="GP394" s="241"/>
      <c r="GQ394" s="241"/>
      <c r="GR394" s="241"/>
      <c r="GS394" s="241"/>
      <c r="GT394" s="241"/>
      <c r="GU394" s="241"/>
      <c r="GV394" s="241"/>
      <c r="GW394" s="241"/>
      <c r="GX394" s="241"/>
      <c r="GY394" s="241"/>
      <c r="GZ394" s="241"/>
      <c r="HA394" s="241"/>
      <c r="HB394" s="241"/>
      <c r="HC394" s="241"/>
      <c r="HD394" s="241"/>
      <c r="HE394" s="241"/>
      <c r="HF394" s="241"/>
      <c r="HG394" s="241"/>
      <c r="HH394" s="241"/>
      <c r="HI394" s="241"/>
      <c r="HJ394" s="241"/>
      <c r="HK394" s="241"/>
      <c r="HL394" s="241"/>
      <c r="HM394" s="241"/>
    </row>
    <row r="395" spans="1:221" ht="12.75">
      <c r="A395" s="241"/>
      <c r="B395" s="241"/>
      <c r="C395" s="241"/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241"/>
      <c r="Y395" s="241"/>
      <c r="Z395" s="241"/>
      <c r="AA395" s="241"/>
      <c r="AB395" s="241"/>
      <c r="AC395" s="241"/>
      <c r="AD395" s="241"/>
      <c r="AE395" s="241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  <c r="AP395" s="241"/>
      <c r="AQ395" s="241"/>
      <c r="AR395" s="241"/>
      <c r="AS395" s="241"/>
      <c r="AT395" s="241"/>
      <c r="AU395" s="241"/>
      <c r="AV395" s="241"/>
      <c r="AW395" s="241"/>
      <c r="AX395" s="241"/>
      <c r="AY395" s="241"/>
      <c r="AZ395" s="241"/>
      <c r="BA395" s="241"/>
      <c r="BB395" s="241"/>
      <c r="BC395" s="241"/>
      <c r="BD395" s="241"/>
      <c r="BE395" s="241"/>
      <c r="BF395" s="241"/>
      <c r="BG395" s="241"/>
      <c r="BH395" s="241"/>
      <c r="BI395" s="241"/>
      <c r="BJ395" s="241"/>
      <c r="BK395" s="241"/>
      <c r="BL395" s="241"/>
      <c r="BM395" s="241"/>
      <c r="BN395" s="241"/>
      <c r="BO395" s="241"/>
      <c r="BP395" s="241"/>
      <c r="BQ395" s="241"/>
      <c r="BR395" s="241"/>
      <c r="BS395" s="241"/>
      <c r="BT395" s="241"/>
      <c r="BU395" s="241"/>
      <c r="BV395" s="241"/>
      <c r="BW395" s="241"/>
      <c r="BX395" s="241"/>
      <c r="BY395" s="241"/>
      <c r="BZ395" s="241"/>
      <c r="CA395" s="241"/>
      <c r="CB395" s="241"/>
      <c r="CC395" s="241"/>
      <c r="CD395" s="241"/>
      <c r="CE395" s="241"/>
      <c r="CF395" s="241"/>
      <c r="CG395" s="241"/>
      <c r="CH395" s="241"/>
      <c r="CI395" s="241"/>
      <c r="CJ395" s="241"/>
      <c r="CK395" s="241"/>
      <c r="CL395" s="241"/>
      <c r="CM395" s="241"/>
      <c r="CN395" s="241"/>
      <c r="CO395" s="241"/>
      <c r="CP395" s="241"/>
      <c r="CQ395" s="241"/>
      <c r="CR395" s="241"/>
      <c r="CS395" s="241"/>
      <c r="CT395" s="241"/>
      <c r="CU395" s="241"/>
      <c r="CV395" s="241"/>
      <c r="CW395" s="241"/>
      <c r="CX395" s="241"/>
      <c r="CY395" s="241"/>
      <c r="CZ395" s="241"/>
      <c r="DA395" s="241"/>
      <c r="DB395" s="241"/>
      <c r="DC395" s="241"/>
      <c r="DD395" s="241"/>
      <c r="DE395" s="241"/>
      <c r="DF395" s="241"/>
      <c r="DG395" s="241"/>
      <c r="DH395" s="241"/>
      <c r="DI395" s="241"/>
      <c r="DJ395" s="241"/>
      <c r="DK395" s="241"/>
      <c r="DL395" s="241"/>
      <c r="DM395" s="241"/>
      <c r="DN395" s="241"/>
      <c r="DO395" s="241"/>
      <c r="DP395" s="241"/>
      <c r="DQ395" s="241"/>
      <c r="DR395" s="241"/>
      <c r="DS395" s="241"/>
      <c r="DT395" s="241"/>
      <c r="DU395" s="241"/>
      <c r="DV395" s="241"/>
      <c r="DW395" s="241"/>
      <c r="DX395" s="241"/>
      <c r="DY395" s="241"/>
      <c r="DZ395" s="241"/>
      <c r="EA395" s="241"/>
      <c r="EB395" s="241"/>
      <c r="EC395" s="241"/>
      <c r="ED395" s="241"/>
      <c r="EE395" s="241"/>
      <c r="EF395" s="241"/>
      <c r="EG395" s="241"/>
      <c r="EH395" s="241"/>
      <c r="EI395" s="241"/>
      <c r="EJ395" s="241"/>
      <c r="EK395" s="241"/>
      <c r="EL395" s="241"/>
      <c r="EM395" s="241"/>
      <c r="EN395" s="241"/>
      <c r="EO395" s="241"/>
      <c r="EP395" s="241"/>
      <c r="EQ395" s="241"/>
      <c r="ER395" s="241"/>
      <c r="ES395" s="241"/>
      <c r="ET395" s="241"/>
      <c r="EU395" s="241"/>
      <c r="EV395" s="241"/>
      <c r="EW395" s="241"/>
      <c r="EX395" s="241"/>
      <c r="EY395" s="241"/>
      <c r="EZ395" s="241"/>
      <c r="FA395" s="241"/>
      <c r="FB395" s="241"/>
      <c r="FC395" s="241"/>
      <c r="FD395" s="241"/>
      <c r="FE395" s="241"/>
      <c r="FF395" s="241"/>
      <c r="FG395" s="241"/>
      <c r="FH395" s="241"/>
      <c r="FI395" s="241"/>
      <c r="FJ395" s="241"/>
      <c r="FK395" s="241"/>
      <c r="FL395" s="241"/>
      <c r="FM395" s="241"/>
      <c r="FN395" s="241"/>
      <c r="FO395" s="241"/>
      <c r="FP395" s="241"/>
      <c r="FQ395" s="241"/>
      <c r="FR395" s="241"/>
      <c r="FS395" s="241"/>
      <c r="FT395" s="241"/>
      <c r="FU395" s="241"/>
      <c r="FV395" s="241"/>
      <c r="FW395" s="241"/>
      <c r="FX395" s="241"/>
      <c r="FY395" s="241"/>
      <c r="FZ395" s="241"/>
      <c r="GA395" s="241"/>
      <c r="GB395" s="241"/>
      <c r="GC395" s="241"/>
      <c r="GD395" s="241"/>
      <c r="GE395" s="241"/>
      <c r="GF395" s="241"/>
      <c r="GG395" s="241"/>
      <c r="GH395" s="241"/>
      <c r="GI395" s="241"/>
      <c r="GJ395" s="241"/>
      <c r="GK395" s="241"/>
      <c r="GL395" s="241"/>
      <c r="GM395" s="241"/>
      <c r="GN395" s="241"/>
      <c r="GO395" s="241"/>
      <c r="GP395" s="241"/>
      <c r="GQ395" s="241"/>
      <c r="GR395" s="241"/>
      <c r="GS395" s="241"/>
      <c r="GT395" s="241"/>
      <c r="GU395" s="241"/>
      <c r="GV395" s="241"/>
      <c r="GW395" s="241"/>
      <c r="GX395" s="241"/>
      <c r="GY395" s="241"/>
      <c r="GZ395" s="241"/>
      <c r="HA395" s="241"/>
      <c r="HB395" s="241"/>
      <c r="HC395" s="241"/>
      <c r="HD395" s="241"/>
      <c r="HE395" s="241"/>
      <c r="HF395" s="241"/>
      <c r="HG395" s="241"/>
      <c r="HH395" s="241"/>
      <c r="HI395" s="241"/>
      <c r="HJ395" s="241"/>
      <c r="HK395" s="241"/>
      <c r="HL395" s="241"/>
      <c r="HM395" s="241"/>
    </row>
    <row r="396" spans="1:221" ht="12.75">
      <c r="A396" s="241"/>
      <c r="B396" s="241"/>
      <c r="C396" s="241"/>
      <c r="D396" s="241"/>
      <c r="E396" s="241"/>
      <c r="F396" s="241"/>
      <c r="G396" s="241"/>
      <c r="H396" s="241"/>
      <c r="I396" s="241"/>
      <c r="J396" s="241"/>
      <c r="K396" s="241"/>
      <c r="L396" s="241"/>
      <c r="M396" s="241"/>
      <c r="N396" s="241"/>
      <c r="O396" s="241"/>
      <c r="P396" s="241"/>
      <c r="Q396" s="241"/>
      <c r="R396" s="241"/>
      <c r="S396" s="241"/>
      <c r="T396" s="241"/>
      <c r="U396" s="241"/>
      <c r="V396" s="241"/>
      <c r="W396" s="241"/>
      <c r="X396" s="241"/>
      <c r="Y396" s="241"/>
      <c r="Z396" s="241"/>
      <c r="AA396" s="241"/>
      <c r="AB396" s="241"/>
      <c r="AC396" s="241"/>
      <c r="AD396" s="241"/>
      <c r="AE396" s="241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  <c r="AP396" s="241"/>
      <c r="AQ396" s="241"/>
      <c r="AR396" s="241"/>
      <c r="AS396" s="241"/>
      <c r="AT396" s="241"/>
      <c r="AU396" s="241"/>
      <c r="AV396" s="241"/>
      <c r="AW396" s="241"/>
      <c r="AX396" s="241"/>
      <c r="AY396" s="241"/>
      <c r="AZ396" s="241"/>
      <c r="BA396" s="241"/>
      <c r="BB396" s="241"/>
      <c r="BC396" s="241"/>
      <c r="BD396" s="241"/>
      <c r="BE396" s="241"/>
      <c r="BF396" s="241"/>
      <c r="BG396" s="241"/>
      <c r="BH396" s="241"/>
      <c r="BI396" s="241"/>
      <c r="BJ396" s="241"/>
      <c r="BK396" s="241"/>
      <c r="BL396" s="241"/>
      <c r="BM396" s="241"/>
      <c r="BN396" s="241"/>
      <c r="BO396" s="241"/>
      <c r="BP396" s="241"/>
      <c r="BQ396" s="241"/>
      <c r="BR396" s="241"/>
      <c r="BS396" s="241"/>
      <c r="BT396" s="241"/>
      <c r="BU396" s="241"/>
      <c r="BV396" s="241"/>
      <c r="BW396" s="241"/>
      <c r="BX396" s="241"/>
      <c r="BY396" s="241"/>
      <c r="BZ396" s="241"/>
      <c r="CA396" s="241"/>
      <c r="CB396" s="241"/>
      <c r="CC396" s="241"/>
      <c r="CD396" s="241"/>
      <c r="CE396" s="241"/>
      <c r="CF396" s="241"/>
      <c r="CG396" s="241"/>
      <c r="CH396" s="241"/>
      <c r="CI396" s="241"/>
      <c r="CJ396" s="241"/>
      <c r="CK396" s="241"/>
      <c r="CL396" s="241"/>
      <c r="CM396" s="241"/>
      <c r="CN396" s="241"/>
      <c r="CO396" s="241"/>
      <c r="CP396" s="241"/>
      <c r="CQ396" s="241"/>
      <c r="CR396" s="241"/>
      <c r="CS396" s="241"/>
      <c r="CT396" s="241"/>
      <c r="CU396" s="241"/>
      <c r="CV396" s="241"/>
      <c r="CW396" s="241"/>
      <c r="CX396" s="241"/>
      <c r="CY396" s="241"/>
      <c r="CZ396" s="241"/>
      <c r="DA396" s="241"/>
      <c r="DB396" s="241"/>
      <c r="DC396" s="241"/>
      <c r="DD396" s="241"/>
      <c r="DE396" s="241"/>
      <c r="DF396" s="241"/>
      <c r="DG396" s="241"/>
      <c r="DH396" s="241"/>
      <c r="DI396" s="241"/>
      <c r="DJ396" s="241"/>
      <c r="DK396" s="241"/>
      <c r="DL396" s="241"/>
      <c r="DM396" s="241"/>
      <c r="DN396" s="241"/>
      <c r="DO396" s="241"/>
      <c r="DP396" s="241"/>
      <c r="DQ396" s="241"/>
      <c r="DR396" s="241"/>
      <c r="DS396" s="241"/>
      <c r="DT396" s="241"/>
      <c r="DU396" s="241"/>
      <c r="DV396" s="241"/>
      <c r="DW396" s="241"/>
      <c r="DX396" s="241"/>
      <c r="DY396" s="241"/>
      <c r="DZ396" s="241"/>
      <c r="EA396" s="241"/>
      <c r="EB396" s="241"/>
      <c r="EC396" s="241"/>
      <c r="ED396" s="241"/>
      <c r="EE396" s="241"/>
      <c r="EF396" s="241"/>
      <c r="EG396" s="241"/>
      <c r="EH396" s="241"/>
      <c r="EI396" s="241"/>
      <c r="EJ396" s="241"/>
      <c r="EK396" s="241"/>
      <c r="EL396" s="241"/>
      <c r="EM396" s="241"/>
      <c r="EN396" s="241"/>
      <c r="EO396" s="241"/>
      <c r="EP396" s="241"/>
      <c r="EQ396" s="241"/>
      <c r="ER396" s="241"/>
      <c r="ES396" s="241"/>
      <c r="ET396" s="241"/>
      <c r="EU396" s="241"/>
      <c r="EV396" s="241"/>
      <c r="EW396" s="241"/>
      <c r="EX396" s="241"/>
      <c r="EY396" s="241"/>
      <c r="EZ396" s="241"/>
      <c r="FA396" s="241"/>
      <c r="FB396" s="241"/>
      <c r="FC396" s="241"/>
      <c r="FD396" s="241"/>
      <c r="FE396" s="241"/>
      <c r="FF396" s="241"/>
      <c r="FG396" s="241"/>
      <c r="FH396" s="241"/>
      <c r="FI396" s="241"/>
      <c r="FJ396" s="241"/>
      <c r="FK396" s="241"/>
      <c r="FL396" s="241"/>
      <c r="FM396" s="241"/>
      <c r="FN396" s="241"/>
      <c r="FO396" s="241"/>
      <c r="FP396" s="241"/>
      <c r="FQ396" s="241"/>
      <c r="FR396" s="241"/>
      <c r="FS396" s="241"/>
      <c r="FT396" s="241"/>
      <c r="FU396" s="241"/>
      <c r="FV396" s="241"/>
      <c r="FW396" s="241"/>
      <c r="FX396" s="241"/>
      <c r="FY396" s="241"/>
      <c r="FZ396" s="241"/>
      <c r="GA396" s="241"/>
      <c r="GB396" s="241"/>
      <c r="GC396" s="241"/>
      <c r="GD396" s="241"/>
      <c r="GE396" s="241"/>
      <c r="GF396" s="241"/>
      <c r="GG396" s="241"/>
      <c r="GH396" s="241"/>
      <c r="GI396" s="241"/>
      <c r="GJ396" s="241"/>
      <c r="GK396" s="241"/>
      <c r="GL396" s="241"/>
      <c r="GM396" s="241"/>
      <c r="GN396" s="241"/>
      <c r="GO396" s="241"/>
      <c r="GP396" s="241"/>
      <c r="GQ396" s="241"/>
      <c r="GR396" s="241"/>
      <c r="GS396" s="241"/>
      <c r="GT396" s="241"/>
      <c r="GU396" s="241"/>
      <c r="GV396" s="241"/>
      <c r="GW396" s="241"/>
      <c r="GX396" s="241"/>
      <c r="GY396" s="241"/>
      <c r="GZ396" s="241"/>
      <c r="HA396" s="241"/>
      <c r="HB396" s="241"/>
      <c r="HC396" s="241"/>
      <c r="HD396" s="241"/>
      <c r="HE396" s="241"/>
      <c r="HF396" s="241"/>
      <c r="HG396" s="241"/>
      <c r="HH396" s="241"/>
      <c r="HI396" s="241"/>
      <c r="HJ396" s="241"/>
      <c r="HK396" s="241"/>
      <c r="HL396" s="241"/>
      <c r="HM396" s="241"/>
    </row>
    <row r="397" spans="1:221" ht="12.75">
      <c r="A397" s="241"/>
      <c r="B397" s="241"/>
      <c r="C397" s="241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241"/>
      <c r="Y397" s="241"/>
      <c r="Z397" s="241"/>
      <c r="AA397" s="241"/>
      <c r="AB397" s="241"/>
      <c r="AC397" s="241"/>
      <c r="AD397" s="241"/>
      <c r="AE397" s="241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  <c r="AP397" s="241"/>
      <c r="AQ397" s="241"/>
      <c r="AR397" s="241"/>
      <c r="AS397" s="241"/>
      <c r="AT397" s="241"/>
      <c r="AU397" s="241"/>
      <c r="AV397" s="241"/>
      <c r="AW397" s="241"/>
      <c r="AX397" s="241"/>
      <c r="AY397" s="241"/>
      <c r="AZ397" s="241"/>
      <c r="BA397" s="241"/>
      <c r="BB397" s="241"/>
      <c r="BC397" s="241"/>
      <c r="BD397" s="241"/>
      <c r="BE397" s="241"/>
      <c r="BF397" s="241"/>
      <c r="BG397" s="241"/>
      <c r="BH397" s="241"/>
      <c r="BI397" s="241"/>
      <c r="BJ397" s="241"/>
      <c r="BK397" s="241"/>
      <c r="BL397" s="241"/>
      <c r="BM397" s="241"/>
      <c r="BN397" s="241"/>
      <c r="BO397" s="241"/>
      <c r="BP397" s="241"/>
      <c r="BQ397" s="241"/>
      <c r="BR397" s="241"/>
      <c r="BS397" s="241"/>
      <c r="BT397" s="241"/>
      <c r="BU397" s="241"/>
      <c r="BV397" s="241"/>
      <c r="BW397" s="241"/>
      <c r="BX397" s="241"/>
      <c r="BY397" s="241"/>
      <c r="BZ397" s="241"/>
      <c r="CA397" s="241"/>
      <c r="CB397" s="241"/>
      <c r="CC397" s="241"/>
      <c r="CD397" s="241"/>
      <c r="CE397" s="241"/>
      <c r="CF397" s="241"/>
      <c r="CG397" s="241"/>
      <c r="CH397" s="241"/>
      <c r="CI397" s="241"/>
      <c r="CJ397" s="241"/>
      <c r="CK397" s="241"/>
      <c r="CL397" s="241"/>
      <c r="CM397" s="241"/>
      <c r="CN397" s="241"/>
      <c r="CO397" s="241"/>
      <c r="CP397" s="241"/>
      <c r="CQ397" s="241"/>
      <c r="CR397" s="241"/>
      <c r="CS397" s="241"/>
      <c r="CT397" s="241"/>
      <c r="CU397" s="241"/>
      <c r="CV397" s="241"/>
      <c r="CW397" s="241"/>
      <c r="CX397" s="241"/>
      <c r="CY397" s="241"/>
      <c r="CZ397" s="241"/>
      <c r="DA397" s="241"/>
      <c r="DB397" s="241"/>
      <c r="DC397" s="241"/>
      <c r="DD397" s="241"/>
      <c r="DE397" s="241"/>
      <c r="DF397" s="241"/>
      <c r="DG397" s="241"/>
      <c r="DH397" s="241"/>
      <c r="DI397" s="241"/>
      <c r="DJ397" s="241"/>
      <c r="DK397" s="241"/>
      <c r="DL397" s="241"/>
      <c r="DM397" s="241"/>
      <c r="DN397" s="241"/>
      <c r="DO397" s="241"/>
      <c r="DP397" s="241"/>
      <c r="DQ397" s="241"/>
      <c r="DR397" s="241"/>
      <c r="DS397" s="241"/>
      <c r="DT397" s="241"/>
      <c r="DU397" s="241"/>
      <c r="DV397" s="241"/>
      <c r="DW397" s="241"/>
      <c r="DX397" s="241"/>
      <c r="DY397" s="241"/>
      <c r="DZ397" s="241"/>
      <c r="EA397" s="241"/>
      <c r="EB397" s="241"/>
      <c r="EC397" s="241"/>
      <c r="ED397" s="241"/>
      <c r="EE397" s="241"/>
      <c r="EF397" s="241"/>
      <c r="EG397" s="241"/>
      <c r="EH397" s="241"/>
      <c r="EI397" s="241"/>
      <c r="EJ397" s="241"/>
      <c r="EK397" s="241"/>
      <c r="EL397" s="241"/>
      <c r="EM397" s="241"/>
      <c r="EN397" s="241"/>
      <c r="EO397" s="241"/>
      <c r="EP397" s="241"/>
      <c r="EQ397" s="241"/>
      <c r="ER397" s="241"/>
      <c r="ES397" s="241"/>
      <c r="ET397" s="241"/>
      <c r="EU397" s="241"/>
      <c r="EV397" s="241"/>
      <c r="EW397" s="241"/>
      <c r="EX397" s="241"/>
      <c r="EY397" s="241"/>
      <c r="EZ397" s="241"/>
      <c r="FA397" s="241"/>
      <c r="FB397" s="241"/>
      <c r="FC397" s="241"/>
      <c r="FD397" s="241"/>
      <c r="FE397" s="241"/>
      <c r="FF397" s="241"/>
      <c r="FG397" s="241"/>
      <c r="FH397" s="241"/>
      <c r="FI397" s="241"/>
      <c r="FJ397" s="241"/>
      <c r="FK397" s="241"/>
      <c r="FL397" s="241"/>
      <c r="FM397" s="241"/>
      <c r="FN397" s="241"/>
      <c r="FO397" s="241"/>
      <c r="FP397" s="241"/>
      <c r="FQ397" s="241"/>
      <c r="FR397" s="241"/>
      <c r="FS397" s="241"/>
      <c r="FT397" s="241"/>
      <c r="FU397" s="241"/>
      <c r="FV397" s="241"/>
      <c r="FW397" s="241"/>
      <c r="FX397" s="241"/>
      <c r="FY397" s="241"/>
      <c r="FZ397" s="241"/>
      <c r="GA397" s="241"/>
      <c r="GB397" s="241"/>
      <c r="GC397" s="241"/>
      <c r="GD397" s="241"/>
      <c r="GE397" s="241"/>
      <c r="GF397" s="241"/>
      <c r="GG397" s="241"/>
      <c r="GH397" s="241"/>
      <c r="GI397" s="241"/>
      <c r="GJ397" s="241"/>
      <c r="GK397" s="241"/>
      <c r="GL397" s="241"/>
      <c r="GM397" s="241"/>
      <c r="GN397" s="241"/>
      <c r="GO397" s="241"/>
      <c r="GP397" s="241"/>
      <c r="GQ397" s="241"/>
      <c r="GR397" s="241"/>
      <c r="GS397" s="241"/>
      <c r="GT397" s="241"/>
      <c r="GU397" s="241"/>
      <c r="GV397" s="241"/>
      <c r="GW397" s="241"/>
      <c r="GX397" s="241"/>
      <c r="GY397" s="241"/>
      <c r="GZ397" s="241"/>
      <c r="HA397" s="241"/>
      <c r="HB397" s="241"/>
      <c r="HC397" s="241"/>
      <c r="HD397" s="241"/>
      <c r="HE397" s="241"/>
      <c r="HF397" s="241"/>
      <c r="HG397" s="241"/>
      <c r="HH397" s="241"/>
      <c r="HI397" s="241"/>
      <c r="HJ397" s="241"/>
      <c r="HK397" s="241"/>
      <c r="HL397" s="241"/>
      <c r="HM397" s="241"/>
    </row>
    <row r="398" spans="1:221" ht="12.75">
      <c r="A398" s="241"/>
      <c r="B398" s="241"/>
      <c r="C398" s="241"/>
      <c r="D398" s="241"/>
      <c r="E398" s="241"/>
      <c r="F398" s="241"/>
      <c r="G398" s="241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241"/>
      <c r="Y398" s="241"/>
      <c r="Z398" s="241"/>
      <c r="AA398" s="241"/>
      <c r="AB398" s="241"/>
      <c r="AC398" s="241"/>
      <c r="AD398" s="241"/>
      <c r="AE398" s="241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  <c r="AP398" s="241"/>
      <c r="AQ398" s="241"/>
      <c r="AR398" s="241"/>
      <c r="AS398" s="241"/>
      <c r="AT398" s="241"/>
      <c r="AU398" s="241"/>
      <c r="AV398" s="241"/>
      <c r="AW398" s="241"/>
      <c r="AX398" s="241"/>
      <c r="AY398" s="241"/>
      <c r="AZ398" s="241"/>
      <c r="BA398" s="241"/>
      <c r="BB398" s="241"/>
      <c r="BC398" s="241"/>
      <c r="BD398" s="241"/>
      <c r="BE398" s="241"/>
      <c r="BF398" s="241"/>
      <c r="BG398" s="241"/>
      <c r="BH398" s="241"/>
      <c r="BI398" s="241"/>
      <c r="BJ398" s="241"/>
      <c r="BK398" s="241"/>
      <c r="BL398" s="241"/>
      <c r="BM398" s="241"/>
      <c r="BN398" s="241"/>
      <c r="BO398" s="241"/>
      <c r="BP398" s="241"/>
      <c r="BQ398" s="241"/>
      <c r="BR398" s="241"/>
      <c r="BS398" s="241"/>
      <c r="BT398" s="241"/>
      <c r="BU398" s="241"/>
      <c r="BV398" s="241"/>
      <c r="BW398" s="241"/>
      <c r="BX398" s="241"/>
      <c r="BY398" s="241"/>
      <c r="BZ398" s="241"/>
      <c r="CA398" s="241"/>
      <c r="CB398" s="241"/>
      <c r="CC398" s="241"/>
      <c r="CD398" s="241"/>
      <c r="CE398" s="241"/>
      <c r="CF398" s="241"/>
      <c r="CG398" s="241"/>
      <c r="CH398" s="241"/>
      <c r="CI398" s="241"/>
      <c r="CJ398" s="241"/>
      <c r="CK398" s="241"/>
      <c r="CL398" s="241"/>
      <c r="CM398" s="241"/>
      <c r="CN398" s="241"/>
      <c r="CO398" s="241"/>
      <c r="CP398" s="241"/>
      <c r="CQ398" s="241"/>
      <c r="CR398" s="241"/>
      <c r="CS398" s="241"/>
      <c r="CT398" s="241"/>
      <c r="CU398" s="241"/>
      <c r="CV398" s="241"/>
      <c r="CW398" s="241"/>
      <c r="CX398" s="241"/>
      <c r="CY398" s="241"/>
      <c r="CZ398" s="241"/>
      <c r="DA398" s="241"/>
      <c r="DB398" s="241"/>
      <c r="DC398" s="241"/>
      <c r="DD398" s="241"/>
      <c r="DE398" s="241"/>
      <c r="DF398" s="241"/>
      <c r="DG398" s="241"/>
      <c r="DH398" s="241"/>
      <c r="DI398" s="241"/>
      <c r="DJ398" s="241"/>
      <c r="DK398" s="241"/>
      <c r="DL398" s="241"/>
      <c r="DM398" s="241"/>
      <c r="DN398" s="241"/>
      <c r="DO398" s="241"/>
      <c r="DP398" s="241"/>
      <c r="DQ398" s="241"/>
      <c r="DR398" s="241"/>
      <c r="DS398" s="241"/>
      <c r="DT398" s="241"/>
      <c r="DU398" s="241"/>
      <c r="DV398" s="241"/>
      <c r="DW398" s="241"/>
      <c r="DX398" s="241"/>
      <c r="DY398" s="241"/>
      <c r="DZ398" s="241"/>
      <c r="EA398" s="241"/>
      <c r="EB398" s="241"/>
      <c r="EC398" s="241"/>
      <c r="ED398" s="241"/>
      <c r="EE398" s="241"/>
      <c r="EF398" s="241"/>
      <c r="EG398" s="241"/>
      <c r="EH398" s="241"/>
      <c r="EI398" s="241"/>
      <c r="EJ398" s="241"/>
      <c r="EK398" s="241"/>
      <c r="EL398" s="241"/>
      <c r="EM398" s="241"/>
      <c r="EN398" s="241"/>
      <c r="EO398" s="241"/>
      <c r="EP398" s="241"/>
      <c r="EQ398" s="241"/>
      <c r="ER398" s="241"/>
      <c r="ES398" s="241"/>
      <c r="ET398" s="241"/>
      <c r="EU398" s="241"/>
      <c r="EV398" s="241"/>
      <c r="EW398" s="241"/>
      <c r="EX398" s="241"/>
      <c r="EY398" s="241"/>
      <c r="EZ398" s="241"/>
      <c r="FA398" s="241"/>
      <c r="FB398" s="241"/>
      <c r="FC398" s="241"/>
      <c r="FD398" s="241"/>
      <c r="FE398" s="241"/>
      <c r="FF398" s="241"/>
      <c r="FG398" s="241"/>
      <c r="FH398" s="241"/>
      <c r="FI398" s="241"/>
      <c r="FJ398" s="241"/>
      <c r="FK398" s="241"/>
      <c r="FL398" s="241"/>
      <c r="FM398" s="241"/>
      <c r="FN398" s="241"/>
      <c r="FO398" s="241"/>
      <c r="FP398" s="241"/>
      <c r="FQ398" s="241"/>
      <c r="FR398" s="241"/>
      <c r="FS398" s="241"/>
      <c r="FT398" s="241"/>
      <c r="FU398" s="241"/>
      <c r="FV398" s="241"/>
      <c r="FW398" s="241"/>
      <c r="FX398" s="241"/>
      <c r="FY398" s="241"/>
      <c r="FZ398" s="241"/>
      <c r="GA398" s="241"/>
      <c r="GB398" s="241"/>
      <c r="GC398" s="241"/>
      <c r="GD398" s="241"/>
      <c r="GE398" s="241"/>
      <c r="GF398" s="241"/>
      <c r="GG398" s="241"/>
      <c r="GH398" s="241"/>
      <c r="GI398" s="241"/>
      <c r="GJ398" s="241"/>
      <c r="GK398" s="241"/>
      <c r="GL398" s="241"/>
      <c r="GM398" s="241"/>
      <c r="GN398" s="241"/>
      <c r="GO398" s="241"/>
      <c r="GP398" s="241"/>
      <c r="GQ398" s="241"/>
      <c r="GR398" s="241"/>
      <c r="GS398" s="241"/>
      <c r="GT398" s="241"/>
      <c r="GU398" s="241"/>
      <c r="GV398" s="241"/>
      <c r="GW398" s="241"/>
      <c r="GX398" s="241"/>
      <c r="GY398" s="241"/>
      <c r="GZ398" s="241"/>
      <c r="HA398" s="241"/>
      <c r="HB398" s="241"/>
      <c r="HC398" s="241"/>
      <c r="HD398" s="241"/>
      <c r="HE398" s="241"/>
      <c r="HF398" s="241"/>
      <c r="HG398" s="241"/>
      <c r="HH398" s="241"/>
      <c r="HI398" s="241"/>
      <c r="HJ398" s="241"/>
      <c r="HK398" s="241"/>
      <c r="HL398" s="241"/>
      <c r="HM398" s="241"/>
    </row>
    <row r="399" spans="1:221" ht="12.75">
      <c r="A399" s="241"/>
      <c r="B399" s="241"/>
      <c r="C399" s="241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  <c r="R399" s="241"/>
      <c r="S399" s="241"/>
      <c r="T399" s="241"/>
      <c r="U399" s="241"/>
      <c r="V399" s="241"/>
      <c r="W399" s="241"/>
      <c r="X399" s="241"/>
      <c r="Y399" s="241"/>
      <c r="Z399" s="241"/>
      <c r="AA399" s="241"/>
      <c r="AB399" s="241"/>
      <c r="AC399" s="241"/>
      <c r="AD399" s="241"/>
      <c r="AE399" s="241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  <c r="AP399" s="241"/>
      <c r="AQ399" s="241"/>
      <c r="AR399" s="241"/>
      <c r="AS399" s="241"/>
      <c r="AT399" s="241"/>
      <c r="AU399" s="241"/>
      <c r="AV399" s="241"/>
      <c r="AW399" s="241"/>
      <c r="AX399" s="241"/>
      <c r="AY399" s="241"/>
      <c r="AZ399" s="241"/>
      <c r="BA399" s="241"/>
      <c r="BB399" s="241"/>
      <c r="BC399" s="241"/>
      <c r="BD399" s="241"/>
      <c r="BE399" s="241"/>
      <c r="BF399" s="241"/>
      <c r="BG399" s="241"/>
      <c r="BH399" s="241"/>
      <c r="BI399" s="241"/>
      <c r="BJ399" s="241"/>
      <c r="BK399" s="241"/>
      <c r="BL399" s="241"/>
      <c r="BM399" s="241"/>
      <c r="BN399" s="241"/>
      <c r="BO399" s="241"/>
      <c r="BP399" s="241"/>
      <c r="BQ399" s="241"/>
      <c r="BR399" s="241"/>
      <c r="BS399" s="241"/>
      <c r="BT399" s="241"/>
      <c r="BU399" s="241"/>
      <c r="BV399" s="241"/>
      <c r="BW399" s="241"/>
      <c r="BX399" s="241"/>
      <c r="BY399" s="241"/>
      <c r="BZ399" s="241"/>
      <c r="CA399" s="241"/>
      <c r="CB399" s="241"/>
      <c r="CC399" s="241"/>
      <c r="CD399" s="241"/>
      <c r="CE399" s="241"/>
      <c r="CF399" s="241"/>
      <c r="CG399" s="241"/>
      <c r="CH399" s="241"/>
      <c r="CI399" s="241"/>
      <c r="CJ399" s="241"/>
      <c r="CK399" s="241"/>
      <c r="CL399" s="241"/>
      <c r="CM399" s="241"/>
      <c r="CN399" s="241"/>
      <c r="CO399" s="241"/>
      <c r="CP399" s="241"/>
      <c r="CQ399" s="241"/>
      <c r="CR399" s="241"/>
      <c r="CS399" s="241"/>
      <c r="CT399" s="241"/>
      <c r="CU399" s="241"/>
      <c r="CV399" s="241"/>
      <c r="CW399" s="241"/>
      <c r="CX399" s="241"/>
      <c r="CY399" s="241"/>
      <c r="CZ399" s="241"/>
      <c r="DA399" s="241"/>
      <c r="DB399" s="241"/>
      <c r="DC399" s="241"/>
      <c r="DD399" s="241"/>
      <c r="DE399" s="241"/>
      <c r="DF399" s="241"/>
      <c r="DG399" s="241"/>
      <c r="DH399" s="241"/>
      <c r="DI399" s="241"/>
      <c r="DJ399" s="241"/>
      <c r="DK399" s="241"/>
      <c r="DL399" s="241"/>
      <c r="DM399" s="241"/>
      <c r="DN399" s="241"/>
      <c r="DO399" s="241"/>
      <c r="DP399" s="241"/>
      <c r="DQ399" s="241"/>
      <c r="DR399" s="241"/>
      <c r="DS399" s="241"/>
      <c r="DT399" s="241"/>
      <c r="DU399" s="241"/>
      <c r="DV399" s="241"/>
      <c r="DW399" s="241"/>
      <c r="DX399" s="241"/>
      <c r="DY399" s="241"/>
      <c r="DZ399" s="241"/>
      <c r="EA399" s="241"/>
      <c r="EB399" s="241"/>
      <c r="EC399" s="241"/>
      <c r="ED399" s="241"/>
      <c r="EE399" s="241"/>
      <c r="EF399" s="241"/>
      <c r="EG399" s="241"/>
      <c r="EH399" s="241"/>
      <c r="EI399" s="241"/>
      <c r="EJ399" s="241"/>
      <c r="EK399" s="241"/>
      <c r="EL399" s="241"/>
      <c r="EM399" s="241"/>
      <c r="EN399" s="241"/>
      <c r="EO399" s="241"/>
      <c r="EP399" s="241"/>
      <c r="EQ399" s="241"/>
      <c r="ER399" s="241"/>
      <c r="ES399" s="241"/>
      <c r="ET399" s="241"/>
      <c r="EU399" s="241"/>
      <c r="EV399" s="241"/>
      <c r="EW399" s="241"/>
      <c r="EX399" s="241"/>
      <c r="EY399" s="241"/>
      <c r="EZ399" s="241"/>
      <c r="FA399" s="241"/>
      <c r="FB399" s="241"/>
      <c r="FC399" s="241"/>
      <c r="FD399" s="241"/>
      <c r="FE399" s="241"/>
      <c r="FF399" s="241"/>
      <c r="FG399" s="241"/>
      <c r="FH399" s="241"/>
      <c r="FI399" s="241"/>
      <c r="FJ399" s="241"/>
      <c r="FK399" s="241"/>
      <c r="FL399" s="241"/>
      <c r="FM399" s="241"/>
      <c r="FN399" s="241"/>
      <c r="FO399" s="241"/>
      <c r="FP399" s="241"/>
      <c r="FQ399" s="241"/>
      <c r="FR399" s="241"/>
      <c r="FS399" s="241"/>
      <c r="FT399" s="241"/>
      <c r="FU399" s="241"/>
      <c r="FV399" s="241"/>
      <c r="FW399" s="241"/>
      <c r="FX399" s="241"/>
      <c r="FY399" s="241"/>
      <c r="FZ399" s="241"/>
      <c r="GA399" s="241"/>
      <c r="GB399" s="241"/>
      <c r="GC399" s="241"/>
      <c r="GD399" s="241"/>
      <c r="GE399" s="241"/>
      <c r="GF399" s="241"/>
      <c r="GG399" s="241"/>
      <c r="GH399" s="241"/>
      <c r="GI399" s="241"/>
      <c r="GJ399" s="241"/>
      <c r="GK399" s="241"/>
      <c r="GL399" s="241"/>
      <c r="GM399" s="241"/>
      <c r="GN399" s="241"/>
      <c r="GO399" s="241"/>
      <c r="GP399" s="241"/>
      <c r="GQ399" s="241"/>
      <c r="GR399" s="241"/>
      <c r="GS399" s="241"/>
      <c r="GT399" s="241"/>
      <c r="GU399" s="241"/>
      <c r="GV399" s="241"/>
      <c r="GW399" s="241"/>
      <c r="GX399" s="241"/>
      <c r="GY399" s="241"/>
      <c r="GZ399" s="241"/>
      <c r="HA399" s="241"/>
      <c r="HB399" s="241"/>
      <c r="HC399" s="241"/>
      <c r="HD399" s="241"/>
      <c r="HE399" s="241"/>
      <c r="HF399" s="241"/>
      <c r="HG399" s="241"/>
      <c r="HH399" s="241"/>
      <c r="HI399" s="241"/>
      <c r="HJ399" s="241"/>
      <c r="HK399" s="241"/>
      <c r="HL399" s="241"/>
      <c r="HM399" s="241"/>
    </row>
    <row r="400" spans="1:221" ht="12.75">
      <c r="A400" s="241"/>
      <c r="B400" s="241"/>
      <c r="C400" s="241"/>
      <c r="D400" s="241"/>
      <c r="E400" s="241"/>
      <c r="F400" s="241"/>
      <c r="G400" s="241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241"/>
      <c r="Y400" s="241"/>
      <c r="Z400" s="241"/>
      <c r="AA400" s="241"/>
      <c r="AB400" s="241"/>
      <c r="AC400" s="241"/>
      <c r="AD400" s="241"/>
      <c r="AE400" s="241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  <c r="AP400" s="241"/>
      <c r="AQ400" s="241"/>
      <c r="AR400" s="241"/>
      <c r="AS400" s="241"/>
      <c r="AT400" s="241"/>
      <c r="AU400" s="241"/>
      <c r="AV400" s="241"/>
      <c r="AW400" s="241"/>
      <c r="AX400" s="241"/>
      <c r="AY400" s="241"/>
      <c r="AZ400" s="241"/>
      <c r="BA400" s="241"/>
      <c r="BB400" s="241"/>
      <c r="BC400" s="241"/>
      <c r="BD400" s="241"/>
      <c r="BE400" s="241"/>
      <c r="BF400" s="241"/>
      <c r="BG400" s="241"/>
      <c r="BH400" s="241"/>
      <c r="BI400" s="241"/>
      <c r="BJ400" s="241"/>
      <c r="BK400" s="241"/>
      <c r="BL400" s="241"/>
      <c r="BM400" s="241"/>
      <c r="BN400" s="241"/>
      <c r="BO400" s="241"/>
      <c r="BP400" s="241"/>
      <c r="BQ400" s="241"/>
      <c r="BR400" s="241"/>
      <c r="BS400" s="241"/>
      <c r="BT400" s="241"/>
      <c r="BU400" s="241"/>
      <c r="BV400" s="241"/>
      <c r="BW400" s="241"/>
      <c r="BX400" s="241"/>
      <c r="BY400" s="241"/>
      <c r="BZ400" s="241"/>
      <c r="CA400" s="241"/>
      <c r="CB400" s="241"/>
      <c r="CC400" s="241"/>
      <c r="CD400" s="241"/>
      <c r="CE400" s="241"/>
      <c r="CF400" s="241"/>
      <c r="CG400" s="241"/>
      <c r="CH400" s="241"/>
      <c r="CI400" s="241"/>
      <c r="CJ400" s="241"/>
      <c r="CK400" s="241"/>
      <c r="CL400" s="241"/>
      <c r="CM400" s="241"/>
      <c r="CN400" s="241"/>
      <c r="CO400" s="241"/>
      <c r="CP400" s="241"/>
      <c r="CQ400" s="241"/>
      <c r="CR400" s="241"/>
      <c r="CS400" s="241"/>
      <c r="CT400" s="241"/>
      <c r="CU400" s="241"/>
      <c r="CV400" s="241"/>
      <c r="CW400" s="241"/>
      <c r="CX400" s="241"/>
      <c r="CY400" s="241"/>
      <c r="CZ400" s="241"/>
      <c r="DA400" s="241"/>
      <c r="DB400" s="241"/>
      <c r="DC400" s="241"/>
      <c r="DD400" s="241"/>
      <c r="DE400" s="241"/>
      <c r="DF400" s="241"/>
      <c r="DG400" s="241"/>
      <c r="DH400" s="241"/>
      <c r="DI400" s="241"/>
      <c r="DJ400" s="241"/>
      <c r="DK400" s="241"/>
      <c r="DL400" s="241"/>
      <c r="DM400" s="241"/>
      <c r="DN400" s="241"/>
      <c r="DO400" s="241"/>
      <c r="DP400" s="241"/>
      <c r="DQ400" s="241"/>
      <c r="DR400" s="241"/>
      <c r="DS400" s="241"/>
      <c r="DT400" s="241"/>
      <c r="DU400" s="241"/>
      <c r="DV400" s="241"/>
      <c r="DW400" s="241"/>
      <c r="DX400" s="241"/>
      <c r="DY400" s="241"/>
      <c r="DZ400" s="241"/>
      <c r="EA400" s="241"/>
      <c r="EB400" s="241"/>
      <c r="EC400" s="241"/>
      <c r="ED400" s="241"/>
      <c r="EE400" s="241"/>
      <c r="EF400" s="241"/>
      <c r="EG400" s="241"/>
      <c r="EH400" s="241"/>
      <c r="EI400" s="241"/>
      <c r="EJ400" s="241"/>
      <c r="EK400" s="241"/>
      <c r="EL400" s="241"/>
      <c r="EM400" s="241"/>
      <c r="EN400" s="241"/>
      <c r="EO400" s="241"/>
      <c r="EP400" s="241"/>
      <c r="EQ400" s="241"/>
      <c r="ER400" s="241"/>
      <c r="ES400" s="241"/>
      <c r="ET400" s="241"/>
      <c r="EU400" s="241"/>
      <c r="EV400" s="241"/>
      <c r="EW400" s="241"/>
      <c r="EX400" s="241"/>
      <c r="EY400" s="241"/>
      <c r="EZ400" s="241"/>
      <c r="FA400" s="241"/>
      <c r="FB400" s="241"/>
      <c r="FC400" s="241"/>
      <c r="FD400" s="241"/>
      <c r="FE400" s="241"/>
      <c r="FF400" s="241"/>
      <c r="FG400" s="241"/>
      <c r="FH400" s="241"/>
      <c r="FI400" s="241"/>
      <c r="FJ400" s="241"/>
      <c r="FK400" s="241"/>
      <c r="FL400" s="241"/>
      <c r="FM400" s="241"/>
      <c r="FN400" s="241"/>
      <c r="FO400" s="241"/>
      <c r="FP400" s="241"/>
      <c r="FQ400" s="241"/>
      <c r="FR400" s="241"/>
      <c r="FS400" s="241"/>
      <c r="FT400" s="241"/>
      <c r="FU400" s="241"/>
      <c r="FV400" s="241"/>
      <c r="FW400" s="241"/>
      <c r="FX400" s="241"/>
      <c r="FY400" s="241"/>
      <c r="FZ400" s="241"/>
      <c r="GA400" s="241"/>
      <c r="GB400" s="241"/>
      <c r="GC400" s="241"/>
      <c r="GD400" s="241"/>
      <c r="GE400" s="241"/>
      <c r="GF400" s="241"/>
      <c r="GG400" s="241"/>
      <c r="GH400" s="241"/>
      <c r="GI400" s="241"/>
      <c r="GJ400" s="241"/>
      <c r="GK400" s="241"/>
      <c r="GL400" s="241"/>
      <c r="GM400" s="241"/>
      <c r="GN400" s="241"/>
      <c r="GO400" s="241"/>
      <c r="GP400" s="241"/>
      <c r="GQ400" s="241"/>
      <c r="GR400" s="241"/>
      <c r="GS400" s="241"/>
      <c r="GT400" s="241"/>
      <c r="GU400" s="241"/>
      <c r="GV400" s="241"/>
      <c r="GW400" s="241"/>
      <c r="GX400" s="241"/>
      <c r="GY400" s="241"/>
      <c r="GZ400" s="241"/>
      <c r="HA400" s="241"/>
      <c r="HB400" s="241"/>
      <c r="HC400" s="241"/>
      <c r="HD400" s="241"/>
      <c r="HE400" s="241"/>
      <c r="HF400" s="241"/>
      <c r="HG400" s="241"/>
      <c r="HH400" s="241"/>
      <c r="HI400" s="241"/>
      <c r="HJ400" s="241"/>
      <c r="HK400" s="241"/>
      <c r="HL400" s="241"/>
      <c r="HM400" s="241"/>
    </row>
    <row r="401" spans="1:221" ht="12.75">
      <c r="A401" s="241"/>
      <c r="B401" s="241"/>
      <c r="C401" s="241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  <c r="R401" s="241"/>
      <c r="S401" s="241"/>
      <c r="T401" s="241"/>
      <c r="U401" s="241"/>
      <c r="V401" s="241"/>
      <c r="W401" s="241"/>
      <c r="X401" s="241"/>
      <c r="Y401" s="241"/>
      <c r="Z401" s="241"/>
      <c r="AA401" s="241"/>
      <c r="AB401" s="241"/>
      <c r="AC401" s="241"/>
      <c r="AD401" s="241"/>
      <c r="AE401" s="241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  <c r="AP401" s="241"/>
      <c r="AQ401" s="241"/>
      <c r="AR401" s="241"/>
      <c r="AS401" s="241"/>
      <c r="AT401" s="241"/>
      <c r="AU401" s="241"/>
      <c r="AV401" s="241"/>
      <c r="AW401" s="241"/>
      <c r="AX401" s="241"/>
      <c r="AY401" s="241"/>
      <c r="AZ401" s="241"/>
      <c r="BA401" s="241"/>
      <c r="BB401" s="241"/>
      <c r="BC401" s="241"/>
      <c r="BD401" s="241"/>
      <c r="BE401" s="241"/>
      <c r="BF401" s="241"/>
      <c r="BG401" s="241"/>
      <c r="BH401" s="241"/>
      <c r="BI401" s="241"/>
      <c r="BJ401" s="241"/>
      <c r="BK401" s="241"/>
      <c r="BL401" s="241"/>
      <c r="BM401" s="241"/>
      <c r="BN401" s="241"/>
      <c r="BO401" s="241"/>
      <c r="BP401" s="241"/>
      <c r="BQ401" s="241"/>
      <c r="BR401" s="241"/>
      <c r="BS401" s="241"/>
      <c r="BT401" s="241"/>
      <c r="BU401" s="241"/>
      <c r="BV401" s="241"/>
      <c r="BW401" s="241"/>
      <c r="BX401" s="241"/>
      <c r="BY401" s="241"/>
      <c r="BZ401" s="241"/>
      <c r="CA401" s="241"/>
      <c r="CB401" s="241"/>
      <c r="CC401" s="241"/>
      <c r="CD401" s="241"/>
      <c r="CE401" s="241"/>
      <c r="CF401" s="241"/>
      <c r="CG401" s="241"/>
      <c r="CH401" s="241"/>
      <c r="CI401" s="241"/>
      <c r="CJ401" s="241"/>
      <c r="CK401" s="241"/>
      <c r="CL401" s="241"/>
      <c r="CM401" s="241"/>
      <c r="CN401" s="241"/>
      <c r="CO401" s="241"/>
      <c r="CP401" s="241"/>
      <c r="CQ401" s="241"/>
      <c r="CR401" s="241"/>
      <c r="CS401" s="241"/>
      <c r="CT401" s="241"/>
      <c r="CU401" s="241"/>
      <c r="CV401" s="241"/>
      <c r="CW401" s="241"/>
      <c r="CX401" s="241"/>
      <c r="CY401" s="241"/>
      <c r="CZ401" s="241"/>
      <c r="DA401" s="241"/>
      <c r="DB401" s="241"/>
      <c r="DC401" s="241"/>
      <c r="DD401" s="241"/>
      <c r="DE401" s="241"/>
      <c r="DF401" s="241"/>
      <c r="DG401" s="241"/>
      <c r="DH401" s="241"/>
      <c r="DI401" s="241"/>
      <c r="DJ401" s="241"/>
      <c r="DK401" s="241"/>
      <c r="DL401" s="241"/>
      <c r="DM401" s="241"/>
      <c r="DN401" s="241"/>
      <c r="DO401" s="241"/>
      <c r="DP401" s="241"/>
      <c r="DQ401" s="241"/>
      <c r="DR401" s="241"/>
      <c r="DS401" s="241"/>
      <c r="DT401" s="241"/>
      <c r="DU401" s="241"/>
      <c r="DV401" s="241"/>
      <c r="DW401" s="241"/>
      <c r="DX401" s="241"/>
      <c r="DY401" s="241"/>
      <c r="DZ401" s="241"/>
      <c r="EA401" s="241"/>
      <c r="EB401" s="241"/>
      <c r="EC401" s="241"/>
      <c r="ED401" s="241"/>
      <c r="EE401" s="241"/>
      <c r="EF401" s="241"/>
      <c r="EG401" s="241"/>
      <c r="EH401" s="241"/>
      <c r="EI401" s="241"/>
      <c r="EJ401" s="241"/>
      <c r="EK401" s="241"/>
      <c r="EL401" s="241"/>
      <c r="EM401" s="241"/>
      <c r="EN401" s="241"/>
      <c r="EO401" s="241"/>
      <c r="EP401" s="241"/>
      <c r="EQ401" s="241"/>
      <c r="ER401" s="241"/>
      <c r="ES401" s="241"/>
      <c r="ET401" s="241"/>
      <c r="EU401" s="241"/>
      <c r="EV401" s="241"/>
      <c r="EW401" s="241"/>
      <c r="EX401" s="241"/>
      <c r="EY401" s="241"/>
      <c r="EZ401" s="241"/>
      <c r="FA401" s="241"/>
      <c r="FB401" s="241"/>
      <c r="FC401" s="241"/>
      <c r="FD401" s="241"/>
      <c r="FE401" s="241"/>
      <c r="FF401" s="241"/>
      <c r="FG401" s="241"/>
      <c r="FH401" s="241"/>
      <c r="FI401" s="241"/>
      <c r="FJ401" s="241"/>
      <c r="FK401" s="241"/>
      <c r="FL401" s="241"/>
      <c r="FM401" s="241"/>
      <c r="FN401" s="241"/>
      <c r="FO401" s="241"/>
      <c r="FP401" s="241"/>
      <c r="FQ401" s="241"/>
      <c r="FR401" s="241"/>
      <c r="FS401" s="241"/>
      <c r="FT401" s="241"/>
      <c r="FU401" s="241"/>
      <c r="FV401" s="241"/>
      <c r="FW401" s="241"/>
      <c r="FX401" s="241"/>
      <c r="FY401" s="241"/>
      <c r="FZ401" s="241"/>
      <c r="GA401" s="241"/>
      <c r="GB401" s="241"/>
      <c r="GC401" s="241"/>
      <c r="GD401" s="241"/>
      <c r="GE401" s="241"/>
      <c r="GF401" s="241"/>
      <c r="GG401" s="241"/>
      <c r="GH401" s="241"/>
      <c r="GI401" s="241"/>
      <c r="GJ401" s="241"/>
      <c r="GK401" s="241"/>
      <c r="GL401" s="241"/>
      <c r="GM401" s="241"/>
      <c r="GN401" s="241"/>
      <c r="GO401" s="241"/>
      <c r="GP401" s="241"/>
      <c r="GQ401" s="241"/>
      <c r="GR401" s="241"/>
      <c r="GS401" s="241"/>
      <c r="GT401" s="241"/>
      <c r="GU401" s="241"/>
      <c r="GV401" s="241"/>
      <c r="GW401" s="241"/>
      <c r="GX401" s="241"/>
      <c r="GY401" s="241"/>
      <c r="GZ401" s="241"/>
      <c r="HA401" s="241"/>
      <c r="HB401" s="241"/>
      <c r="HC401" s="241"/>
      <c r="HD401" s="241"/>
      <c r="HE401" s="241"/>
      <c r="HF401" s="241"/>
      <c r="HG401" s="241"/>
      <c r="HH401" s="241"/>
      <c r="HI401" s="241"/>
      <c r="HJ401" s="241"/>
      <c r="HK401" s="241"/>
      <c r="HL401" s="241"/>
      <c r="HM401" s="241"/>
    </row>
    <row r="402" spans="1:221" ht="12.75">
      <c r="A402" s="241"/>
      <c r="B402" s="241"/>
      <c r="C402" s="241"/>
      <c r="D402" s="241"/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  <c r="X402" s="241"/>
      <c r="Y402" s="241"/>
      <c r="Z402" s="241"/>
      <c r="AA402" s="241"/>
      <c r="AB402" s="241"/>
      <c r="AC402" s="241"/>
      <c r="AD402" s="241"/>
      <c r="AE402" s="241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  <c r="AP402" s="241"/>
      <c r="AQ402" s="241"/>
      <c r="AR402" s="241"/>
      <c r="AS402" s="241"/>
      <c r="AT402" s="241"/>
      <c r="AU402" s="241"/>
      <c r="AV402" s="241"/>
      <c r="AW402" s="241"/>
      <c r="AX402" s="241"/>
      <c r="AY402" s="241"/>
      <c r="AZ402" s="241"/>
      <c r="BA402" s="241"/>
      <c r="BB402" s="241"/>
      <c r="BC402" s="241"/>
      <c r="BD402" s="241"/>
      <c r="BE402" s="241"/>
      <c r="BF402" s="241"/>
      <c r="BG402" s="241"/>
      <c r="BH402" s="241"/>
      <c r="BI402" s="241"/>
      <c r="BJ402" s="241"/>
      <c r="BK402" s="241"/>
      <c r="BL402" s="241"/>
      <c r="BM402" s="241"/>
      <c r="BN402" s="241"/>
      <c r="BO402" s="241"/>
      <c r="BP402" s="241"/>
      <c r="BQ402" s="241"/>
      <c r="BR402" s="241"/>
      <c r="BS402" s="241"/>
      <c r="BT402" s="241"/>
      <c r="BU402" s="241"/>
      <c r="BV402" s="241"/>
      <c r="BW402" s="241"/>
      <c r="BX402" s="241"/>
      <c r="BY402" s="241"/>
      <c r="BZ402" s="241"/>
      <c r="CA402" s="241"/>
      <c r="CB402" s="241"/>
      <c r="CC402" s="241"/>
      <c r="CD402" s="241"/>
      <c r="CE402" s="241"/>
      <c r="CF402" s="241"/>
      <c r="CG402" s="241"/>
      <c r="CH402" s="241"/>
      <c r="CI402" s="241"/>
      <c r="CJ402" s="241"/>
      <c r="CK402" s="241"/>
      <c r="CL402" s="241"/>
      <c r="CM402" s="241"/>
      <c r="CN402" s="241"/>
      <c r="CO402" s="241"/>
      <c r="CP402" s="241"/>
      <c r="CQ402" s="241"/>
      <c r="CR402" s="241"/>
      <c r="CS402" s="241"/>
      <c r="CT402" s="241"/>
      <c r="CU402" s="241"/>
      <c r="CV402" s="241"/>
      <c r="CW402" s="241"/>
      <c r="CX402" s="241"/>
      <c r="CY402" s="241"/>
      <c r="CZ402" s="241"/>
      <c r="DA402" s="241"/>
      <c r="DB402" s="241"/>
      <c r="DC402" s="241"/>
      <c r="DD402" s="241"/>
      <c r="DE402" s="241"/>
      <c r="DF402" s="241"/>
      <c r="DG402" s="241"/>
      <c r="DH402" s="241"/>
      <c r="DI402" s="241"/>
      <c r="DJ402" s="241"/>
      <c r="DK402" s="241"/>
      <c r="DL402" s="241"/>
      <c r="DM402" s="241"/>
      <c r="DN402" s="241"/>
      <c r="DO402" s="241"/>
      <c r="DP402" s="241"/>
      <c r="DQ402" s="241"/>
      <c r="DR402" s="241"/>
      <c r="DS402" s="241"/>
      <c r="DT402" s="241"/>
      <c r="DU402" s="241"/>
      <c r="DV402" s="241"/>
      <c r="DW402" s="241"/>
      <c r="DX402" s="241"/>
      <c r="DY402" s="241"/>
      <c r="DZ402" s="241"/>
      <c r="EA402" s="241"/>
      <c r="EB402" s="241"/>
      <c r="EC402" s="241"/>
      <c r="ED402" s="241"/>
      <c r="EE402" s="241"/>
      <c r="EF402" s="241"/>
      <c r="EG402" s="241"/>
      <c r="EH402" s="241"/>
      <c r="EI402" s="241"/>
      <c r="EJ402" s="241"/>
      <c r="EK402" s="241"/>
      <c r="EL402" s="241"/>
      <c r="EM402" s="241"/>
      <c r="EN402" s="241"/>
      <c r="EO402" s="241"/>
      <c r="EP402" s="241"/>
      <c r="EQ402" s="241"/>
      <c r="ER402" s="241"/>
      <c r="ES402" s="241"/>
      <c r="ET402" s="241"/>
      <c r="EU402" s="241"/>
      <c r="EV402" s="241"/>
      <c r="EW402" s="241"/>
      <c r="EX402" s="241"/>
      <c r="EY402" s="241"/>
      <c r="EZ402" s="241"/>
      <c r="FA402" s="241"/>
      <c r="FB402" s="241"/>
      <c r="FC402" s="241"/>
      <c r="FD402" s="241"/>
      <c r="FE402" s="241"/>
      <c r="FF402" s="241"/>
      <c r="FG402" s="241"/>
      <c r="FH402" s="241"/>
      <c r="FI402" s="241"/>
      <c r="FJ402" s="241"/>
      <c r="FK402" s="241"/>
      <c r="FL402" s="241"/>
      <c r="FM402" s="241"/>
      <c r="FN402" s="241"/>
      <c r="FO402" s="241"/>
      <c r="FP402" s="241"/>
      <c r="FQ402" s="241"/>
      <c r="FR402" s="241"/>
      <c r="FS402" s="241"/>
      <c r="FT402" s="241"/>
      <c r="FU402" s="241"/>
      <c r="FV402" s="241"/>
      <c r="FW402" s="241"/>
      <c r="FX402" s="241"/>
      <c r="FY402" s="241"/>
      <c r="FZ402" s="241"/>
      <c r="GA402" s="241"/>
      <c r="GB402" s="241"/>
      <c r="GC402" s="241"/>
      <c r="GD402" s="241"/>
      <c r="GE402" s="241"/>
      <c r="GF402" s="241"/>
      <c r="GG402" s="241"/>
      <c r="GH402" s="241"/>
      <c r="GI402" s="241"/>
      <c r="GJ402" s="241"/>
      <c r="GK402" s="241"/>
      <c r="GL402" s="241"/>
      <c r="GM402" s="241"/>
      <c r="GN402" s="241"/>
      <c r="GO402" s="241"/>
      <c r="GP402" s="241"/>
      <c r="GQ402" s="241"/>
      <c r="GR402" s="241"/>
      <c r="GS402" s="241"/>
      <c r="GT402" s="241"/>
      <c r="GU402" s="241"/>
      <c r="GV402" s="241"/>
      <c r="GW402" s="241"/>
      <c r="GX402" s="241"/>
      <c r="GY402" s="241"/>
      <c r="GZ402" s="241"/>
      <c r="HA402" s="241"/>
      <c r="HB402" s="241"/>
      <c r="HC402" s="241"/>
      <c r="HD402" s="241"/>
      <c r="HE402" s="241"/>
      <c r="HF402" s="241"/>
      <c r="HG402" s="241"/>
      <c r="HH402" s="241"/>
      <c r="HI402" s="241"/>
      <c r="HJ402" s="241"/>
      <c r="HK402" s="241"/>
      <c r="HL402" s="241"/>
      <c r="HM402" s="241"/>
    </row>
    <row r="403" spans="1:221" ht="12.75">
      <c r="A403" s="241"/>
      <c r="B403" s="241"/>
      <c r="C403" s="241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  <c r="X403" s="241"/>
      <c r="Y403" s="241"/>
      <c r="Z403" s="241"/>
      <c r="AA403" s="241"/>
      <c r="AB403" s="241"/>
      <c r="AC403" s="241"/>
      <c r="AD403" s="241"/>
      <c r="AE403" s="241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  <c r="AP403" s="241"/>
      <c r="AQ403" s="241"/>
      <c r="AR403" s="241"/>
      <c r="AS403" s="241"/>
      <c r="AT403" s="241"/>
      <c r="AU403" s="241"/>
      <c r="AV403" s="241"/>
      <c r="AW403" s="241"/>
      <c r="AX403" s="241"/>
      <c r="AY403" s="241"/>
      <c r="AZ403" s="241"/>
      <c r="BA403" s="241"/>
      <c r="BB403" s="241"/>
      <c r="BC403" s="241"/>
      <c r="BD403" s="241"/>
      <c r="BE403" s="241"/>
      <c r="BF403" s="241"/>
      <c r="BG403" s="241"/>
      <c r="BH403" s="241"/>
      <c r="BI403" s="241"/>
      <c r="BJ403" s="241"/>
      <c r="BK403" s="241"/>
      <c r="BL403" s="241"/>
      <c r="BM403" s="241"/>
      <c r="BN403" s="241"/>
      <c r="BO403" s="241"/>
      <c r="BP403" s="241"/>
      <c r="BQ403" s="241"/>
      <c r="BR403" s="241"/>
      <c r="BS403" s="241"/>
      <c r="BT403" s="241"/>
      <c r="BU403" s="241"/>
      <c r="BV403" s="241"/>
      <c r="BW403" s="241"/>
      <c r="BX403" s="241"/>
      <c r="BY403" s="241"/>
      <c r="BZ403" s="241"/>
      <c r="CA403" s="241"/>
      <c r="CB403" s="241"/>
      <c r="CC403" s="241"/>
      <c r="CD403" s="241"/>
      <c r="CE403" s="241"/>
      <c r="CF403" s="241"/>
      <c r="CG403" s="241"/>
      <c r="CH403" s="241"/>
      <c r="CI403" s="241"/>
      <c r="CJ403" s="241"/>
      <c r="CK403" s="241"/>
      <c r="CL403" s="241"/>
      <c r="CM403" s="241"/>
      <c r="CN403" s="241"/>
      <c r="CO403" s="241"/>
      <c r="CP403" s="241"/>
      <c r="CQ403" s="241"/>
      <c r="CR403" s="241"/>
      <c r="CS403" s="241"/>
      <c r="CT403" s="241"/>
      <c r="CU403" s="241"/>
      <c r="CV403" s="241"/>
      <c r="CW403" s="241"/>
      <c r="CX403" s="241"/>
      <c r="CY403" s="241"/>
      <c r="CZ403" s="241"/>
      <c r="DA403" s="241"/>
      <c r="DB403" s="241"/>
      <c r="DC403" s="241"/>
      <c r="DD403" s="241"/>
      <c r="DE403" s="241"/>
      <c r="DF403" s="241"/>
      <c r="DG403" s="241"/>
      <c r="DH403" s="241"/>
      <c r="DI403" s="241"/>
      <c r="DJ403" s="241"/>
      <c r="DK403" s="241"/>
      <c r="DL403" s="241"/>
      <c r="DM403" s="241"/>
      <c r="DN403" s="241"/>
      <c r="DO403" s="241"/>
      <c r="DP403" s="241"/>
      <c r="DQ403" s="241"/>
      <c r="DR403" s="241"/>
      <c r="DS403" s="241"/>
      <c r="DT403" s="241"/>
      <c r="DU403" s="241"/>
      <c r="DV403" s="241"/>
      <c r="DW403" s="241"/>
      <c r="DX403" s="241"/>
      <c r="DY403" s="241"/>
      <c r="DZ403" s="241"/>
      <c r="EA403" s="241"/>
      <c r="EB403" s="241"/>
      <c r="EC403" s="241"/>
      <c r="ED403" s="241"/>
      <c r="EE403" s="241"/>
      <c r="EF403" s="241"/>
      <c r="EG403" s="241"/>
      <c r="EH403" s="241"/>
      <c r="EI403" s="241"/>
      <c r="EJ403" s="241"/>
      <c r="EK403" s="241"/>
      <c r="EL403" s="241"/>
      <c r="EM403" s="241"/>
      <c r="EN403" s="241"/>
      <c r="EO403" s="241"/>
      <c r="EP403" s="241"/>
      <c r="EQ403" s="241"/>
      <c r="ER403" s="241"/>
      <c r="ES403" s="241"/>
      <c r="ET403" s="241"/>
      <c r="EU403" s="241"/>
      <c r="EV403" s="241"/>
      <c r="EW403" s="241"/>
      <c r="EX403" s="241"/>
      <c r="EY403" s="241"/>
      <c r="EZ403" s="241"/>
      <c r="FA403" s="241"/>
      <c r="FB403" s="241"/>
      <c r="FC403" s="241"/>
      <c r="FD403" s="241"/>
      <c r="FE403" s="241"/>
      <c r="FF403" s="241"/>
      <c r="FG403" s="241"/>
      <c r="FH403" s="241"/>
      <c r="FI403" s="241"/>
      <c r="FJ403" s="241"/>
      <c r="FK403" s="241"/>
      <c r="FL403" s="241"/>
      <c r="FM403" s="241"/>
      <c r="FN403" s="241"/>
      <c r="FO403" s="241"/>
      <c r="FP403" s="241"/>
      <c r="FQ403" s="241"/>
      <c r="FR403" s="241"/>
      <c r="FS403" s="241"/>
      <c r="FT403" s="241"/>
      <c r="FU403" s="241"/>
      <c r="FV403" s="241"/>
      <c r="FW403" s="241"/>
      <c r="FX403" s="241"/>
      <c r="FY403" s="241"/>
      <c r="FZ403" s="241"/>
      <c r="GA403" s="241"/>
      <c r="GB403" s="241"/>
      <c r="GC403" s="241"/>
      <c r="GD403" s="241"/>
      <c r="GE403" s="241"/>
      <c r="GF403" s="241"/>
      <c r="GG403" s="241"/>
      <c r="GH403" s="241"/>
      <c r="GI403" s="241"/>
      <c r="GJ403" s="241"/>
      <c r="GK403" s="241"/>
      <c r="GL403" s="241"/>
      <c r="GM403" s="241"/>
      <c r="GN403" s="241"/>
      <c r="GO403" s="241"/>
      <c r="GP403" s="241"/>
      <c r="GQ403" s="241"/>
      <c r="GR403" s="241"/>
      <c r="GS403" s="241"/>
      <c r="GT403" s="241"/>
      <c r="GU403" s="241"/>
      <c r="GV403" s="241"/>
      <c r="GW403" s="241"/>
      <c r="GX403" s="241"/>
      <c r="GY403" s="241"/>
      <c r="GZ403" s="241"/>
      <c r="HA403" s="241"/>
      <c r="HB403" s="241"/>
      <c r="HC403" s="241"/>
      <c r="HD403" s="241"/>
      <c r="HE403" s="241"/>
      <c r="HF403" s="241"/>
      <c r="HG403" s="241"/>
      <c r="HH403" s="241"/>
      <c r="HI403" s="241"/>
      <c r="HJ403" s="241"/>
      <c r="HK403" s="241"/>
      <c r="HL403" s="241"/>
      <c r="HM403" s="241"/>
    </row>
    <row r="404" spans="1:221" ht="12.75">
      <c r="A404" s="241"/>
      <c r="B404" s="241"/>
      <c r="C404" s="241"/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  <c r="T404" s="241"/>
      <c r="U404" s="241"/>
      <c r="V404" s="241"/>
      <c r="W404" s="241"/>
      <c r="X404" s="241"/>
      <c r="Y404" s="241"/>
      <c r="Z404" s="241"/>
      <c r="AA404" s="241"/>
      <c r="AB404" s="241"/>
      <c r="AC404" s="241"/>
      <c r="AD404" s="241"/>
      <c r="AE404" s="241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  <c r="AP404" s="241"/>
      <c r="AQ404" s="241"/>
      <c r="AR404" s="241"/>
      <c r="AS404" s="241"/>
      <c r="AT404" s="241"/>
      <c r="AU404" s="241"/>
      <c r="AV404" s="241"/>
      <c r="AW404" s="241"/>
      <c r="AX404" s="241"/>
      <c r="AY404" s="241"/>
      <c r="AZ404" s="241"/>
      <c r="BA404" s="241"/>
      <c r="BB404" s="241"/>
      <c r="BC404" s="241"/>
      <c r="BD404" s="241"/>
      <c r="BE404" s="241"/>
      <c r="BF404" s="241"/>
      <c r="BG404" s="241"/>
      <c r="BH404" s="241"/>
      <c r="BI404" s="241"/>
      <c r="BJ404" s="241"/>
      <c r="BK404" s="241"/>
      <c r="BL404" s="241"/>
      <c r="BM404" s="241"/>
      <c r="BN404" s="241"/>
      <c r="BO404" s="241"/>
      <c r="BP404" s="241"/>
      <c r="BQ404" s="241"/>
      <c r="BR404" s="241"/>
      <c r="BS404" s="241"/>
      <c r="BT404" s="241"/>
      <c r="BU404" s="241"/>
      <c r="BV404" s="241"/>
      <c r="BW404" s="241"/>
      <c r="BX404" s="241"/>
      <c r="BY404" s="241"/>
      <c r="BZ404" s="241"/>
      <c r="CA404" s="241"/>
      <c r="CB404" s="241"/>
      <c r="CC404" s="241"/>
      <c r="CD404" s="241"/>
      <c r="CE404" s="241"/>
      <c r="CF404" s="241"/>
      <c r="CG404" s="241"/>
      <c r="CH404" s="241"/>
      <c r="CI404" s="241"/>
      <c r="CJ404" s="241"/>
      <c r="CK404" s="241"/>
      <c r="CL404" s="241"/>
      <c r="CM404" s="241"/>
      <c r="CN404" s="241"/>
      <c r="CO404" s="241"/>
      <c r="CP404" s="241"/>
      <c r="CQ404" s="241"/>
      <c r="CR404" s="241"/>
      <c r="CS404" s="241"/>
      <c r="CT404" s="241"/>
      <c r="CU404" s="241"/>
      <c r="CV404" s="241"/>
      <c r="CW404" s="241"/>
      <c r="CX404" s="241"/>
      <c r="CY404" s="241"/>
      <c r="CZ404" s="241"/>
      <c r="DA404" s="241"/>
      <c r="DB404" s="241"/>
      <c r="DC404" s="241"/>
      <c r="DD404" s="241"/>
      <c r="DE404" s="241"/>
      <c r="DF404" s="241"/>
      <c r="DG404" s="241"/>
      <c r="DH404" s="241"/>
      <c r="DI404" s="241"/>
      <c r="DJ404" s="241"/>
      <c r="DK404" s="241"/>
      <c r="DL404" s="241"/>
      <c r="DM404" s="241"/>
      <c r="DN404" s="241"/>
      <c r="DO404" s="241"/>
      <c r="DP404" s="241"/>
      <c r="DQ404" s="241"/>
      <c r="DR404" s="241"/>
      <c r="DS404" s="241"/>
      <c r="DT404" s="241"/>
      <c r="DU404" s="241"/>
      <c r="DV404" s="241"/>
      <c r="DW404" s="241"/>
      <c r="DX404" s="241"/>
      <c r="DY404" s="241"/>
      <c r="DZ404" s="241"/>
      <c r="EA404" s="241"/>
      <c r="EB404" s="241"/>
      <c r="EC404" s="241"/>
      <c r="ED404" s="241"/>
      <c r="EE404" s="241"/>
      <c r="EF404" s="241"/>
      <c r="EG404" s="241"/>
      <c r="EH404" s="241"/>
      <c r="EI404" s="241"/>
      <c r="EJ404" s="241"/>
      <c r="EK404" s="241"/>
      <c r="EL404" s="241"/>
      <c r="EM404" s="241"/>
      <c r="EN404" s="241"/>
      <c r="EO404" s="241"/>
      <c r="EP404" s="241"/>
      <c r="EQ404" s="241"/>
      <c r="ER404" s="241"/>
      <c r="ES404" s="241"/>
      <c r="ET404" s="241"/>
      <c r="EU404" s="241"/>
      <c r="EV404" s="241"/>
      <c r="EW404" s="241"/>
      <c r="EX404" s="241"/>
      <c r="EY404" s="241"/>
      <c r="EZ404" s="241"/>
      <c r="FA404" s="241"/>
      <c r="FB404" s="241"/>
      <c r="FC404" s="241"/>
      <c r="FD404" s="241"/>
      <c r="FE404" s="241"/>
      <c r="FF404" s="241"/>
      <c r="FG404" s="241"/>
      <c r="FH404" s="241"/>
      <c r="FI404" s="241"/>
      <c r="FJ404" s="241"/>
      <c r="FK404" s="241"/>
      <c r="FL404" s="241"/>
      <c r="FM404" s="241"/>
      <c r="FN404" s="241"/>
      <c r="FO404" s="241"/>
      <c r="FP404" s="241"/>
      <c r="FQ404" s="241"/>
      <c r="FR404" s="241"/>
      <c r="FS404" s="241"/>
      <c r="FT404" s="241"/>
      <c r="FU404" s="241"/>
      <c r="FV404" s="241"/>
      <c r="FW404" s="241"/>
      <c r="FX404" s="241"/>
      <c r="FY404" s="241"/>
      <c r="FZ404" s="241"/>
      <c r="GA404" s="241"/>
      <c r="GB404" s="241"/>
      <c r="GC404" s="241"/>
      <c r="GD404" s="241"/>
      <c r="GE404" s="241"/>
      <c r="GF404" s="241"/>
      <c r="GG404" s="241"/>
      <c r="GH404" s="241"/>
      <c r="GI404" s="241"/>
      <c r="GJ404" s="241"/>
      <c r="GK404" s="241"/>
      <c r="GL404" s="241"/>
      <c r="GM404" s="241"/>
      <c r="GN404" s="241"/>
      <c r="GO404" s="241"/>
      <c r="GP404" s="241"/>
      <c r="GQ404" s="241"/>
      <c r="GR404" s="241"/>
      <c r="GS404" s="241"/>
      <c r="GT404" s="241"/>
      <c r="GU404" s="241"/>
      <c r="GV404" s="241"/>
      <c r="GW404" s="241"/>
      <c r="GX404" s="241"/>
      <c r="GY404" s="241"/>
      <c r="GZ404" s="241"/>
      <c r="HA404" s="241"/>
      <c r="HB404" s="241"/>
      <c r="HC404" s="241"/>
      <c r="HD404" s="241"/>
      <c r="HE404" s="241"/>
      <c r="HF404" s="241"/>
      <c r="HG404" s="241"/>
      <c r="HH404" s="241"/>
      <c r="HI404" s="241"/>
      <c r="HJ404" s="241"/>
      <c r="HK404" s="241"/>
      <c r="HL404" s="241"/>
      <c r="HM404" s="241"/>
    </row>
    <row r="405" spans="1:221" ht="12.75">
      <c r="A405" s="241"/>
      <c r="B405" s="241"/>
      <c r="C405" s="241"/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241"/>
      <c r="W405" s="241"/>
      <c r="X405" s="241"/>
      <c r="Y405" s="241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  <c r="AP405" s="241"/>
      <c r="AQ405" s="241"/>
      <c r="AR405" s="241"/>
      <c r="AS405" s="241"/>
      <c r="AT405" s="241"/>
      <c r="AU405" s="241"/>
      <c r="AV405" s="241"/>
      <c r="AW405" s="241"/>
      <c r="AX405" s="241"/>
      <c r="AY405" s="241"/>
      <c r="AZ405" s="241"/>
      <c r="BA405" s="241"/>
      <c r="BB405" s="241"/>
      <c r="BC405" s="241"/>
      <c r="BD405" s="241"/>
      <c r="BE405" s="241"/>
      <c r="BF405" s="241"/>
      <c r="BG405" s="241"/>
      <c r="BH405" s="241"/>
      <c r="BI405" s="241"/>
      <c r="BJ405" s="241"/>
      <c r="BK405" s="241"/>
      <c r="BL405" s="241"/>
      <c r="BM405" s="241"/>
      <c r="BN405" s="241"/>
      <c r="BO405" s="241"/>
      <c r="BP405" s="241"/>
      <c r="BQ405" s="241"/>
      <c r="BR405" s="241"/>
      <c r="BS405" s="241"/>
      <c r="BT405" s="241"/>
      <c r="BU405" s="241"/>
      <c r="BV405" s="241"/>
      <c r="BW405" s="241"/>
      <c r="BX405" s="241"/>
      <c r="BY405" s="241"/>
      <c r="BZ405" s="241"/>
      <c r="CA405" s="241"/>
      <c r="CB405" s="241"/>
      <c r="CC405" s="241"/>
      <c r="CD405" s="241"/>
      <c r="CE405" s="241"/>
      <c r="CF405" s="241"/>
      <c r="CG405" s="241"/>
      <c r="CH405" s="241"/>
      <c r="CI405" s="241"/>
      <c r="CJ405" s="241"/>
      <c r="CK405" s="241"/>
      <c r="CL405" s="241"/>
      <c r="CM405" s="241"/>
      <c r="CN405" s="241"/>
      <c r="CO405" s="241"/>
      <c r="CP405" s="241"/>
      <c r="CQ405" s="241"/>
      <c r="CR405" s="241"/>
      <c r="CS405" s="241"/>
      <c r="CT405" s="241"/>
      <c r="CU405" s="241"/>
      <c r="CV405" s="241"/>
      <c r="CW405" s="241"/>
      <c r="CX405" s="241"/>
      <c r="CY405" s="241"/>
      <c r="CZ405" s="241"/>
      <c r="DA405" s="241"/>
      <c r="DB405" s="241"/>
      <c r="DC405" s="241"/>
      <c r="DD405" s="241"/>
      <c r="DE405" s="241"/>
      <c r="DF405" s="241"/>
      <c r="DG405" s="241"/>
      <c r="DH405" s="241"/>
      <c r="DI405" s="241"/>
      <c r="DJ405" s="241"/>
      <c r="DK405" s="241"/>
      <c r="DL405" s="241"/>
      <c r="DM405" s="241"/>
      <c r="DN405" s="241"/>
      <c r="DO405" s="241"/>
      <c r="DP405" s="241"/>
      <c r="DQ405" s="241"/>
      <c r="DR405" s="241"/>
      <c r="DS405" s="241"/>
      <c r="DT405" s="241"/>
      <c r="DU405" s="241"/>
      <c r="DV405" s="241"/>
      <c r="DW405" s="241"/>
      <c r="DX405" s="241"/>
      <c r="DY405" s="241"/>
      <c r="DZ405" s="241"/>
      <c r="EA405" s="241"/>
      <c r="EB405" s="241"/>
      <c r="EC405" s="241"/>
      <c r="ED405" s="241"/>
      <c r="EE405" s="241"/>
      <c r="EF405" s="241"/>
      <c r="EG405" s="241"/>
      <c r="EH405" s="241"/>
      <c r="EI405" s="241"/>
      <c r="EJ405" s="241"/>
      <c r="EK405" s="241"/>
      <c r="EL405" s="241"/>
      <c r="EM405" s="241"/>
      <c r="EN405" s="241"/>
      <c r="EO405" s="241"/>
      <c r="EP405" s="241"/>
      <c r="EQ405" s="241"/>
      <c r="ER405" s="241"/>
      <c r="ES405" s="241"/>
      <c r="ET405" s="241"/>
      <c r="EU405" s="241"/>
      <c r="EV405" s="241"/>
      <c r="EW405" s="241"/>
      <c r="EX405" s="241"/>
      <c r="EY405" s="241"/>
      <c r="EZ405" s="241"/>
      <c r="FA405" s="241"/>
      <c r="FB405" s="241"/>
      <c r="FC405" s="241"/>
      <c r="FD405" s="241"/>
      <c r="FE405" s="241"/>
      <c r="FF405" s="241"/>
      <c r="FG405" s="241"/>
      <c r="FH405" s="241"/>
      <c r="FI405" s="241"/>
      <c r="FJ405" s="241"/>
      <c r="FK405" s="241"/>
      <c r="FL405" s="241"/>
      <c r="FM405" s="241"/>
      <c r="FN405" s="241"/>
      <c r="FO405" s="241"/>
      <c r="FP405" s="241"/>
      <c r="FQ405" s="241"/>
      <c r="FR405" s="241"/>
      <c r="FS405" s="241"/>
      <c r="FT405" s="241"/>
      <c r="FU405" s="241"/>
      <c r="FV405" s="241"/>
      <c r="FW405" s="241"/>
      <c r="FX405" s="241"/>
      <c r="FY405" s="241"/>
      <c r="FZ405" s="241"/>
      <c r="GA405" s="241"/>
      <c r="GB405" s="241"/>
      <c r="GC405" s="241"/>
      <c r="GD405" s="241"/>
      <c r="GE405" s="241"/>
      <c r="GF405" s="241"/>
      <c r="GG405" s="241"/>
      <c r="GH405" s="241"/>
      <c r="GI405" s="241"/>
      <c r="GJ405" s="241"/>
      <c r="GK405" s="241"/>
      <c r="GL405" s="241"/>
      <c r="GM405" s="241"/>
      <c r="GN405" s="241"/>
      <c r="GO405" s="241"/>
      <c r="GP405" s="241"/>
      <c r="GQ405" s="241"/>
      <c r="GR405" s="241"/>
      <c r="GS405" s="241"/>
      <c r="GT405" s="241"/>
      <c r="GU405" s="241"/>
      <c r="GV405" s="241"/>
      <c r="GW405" s="241"/>
      <c r="GX405" s="241"/>
      <c r="GY405" s="241"/>
      <c r="GZ405" s="241"/>
      <c r="HA405" s="241"/>
      <c r="HB405" s="241"/>
      <c r="HC405" s="241"/>
      <c r="HD405" s="241"/>
      <c r="HE405" s="241"/>
      <c r="HF405" s="241"/>
      <c r="HG405" s="241"/>
      <c r="HH405" s="241"/>
      <c r="HI405" s="241"/>
      <c r="HJ405" s="241"/>
      <c r="HK405" s="241"/>
      <c r="HL405" s="241"/>
      <c r="HM405" s="241"/>
    </row>
    <row r="406" spans="1:221" ht="12.75">
      <c r="A406" s="241"/>
      <c r="B406" s="241"/>
      <c r="C406" s="241"/>
      <c r="D406" s="241"/>
      <c r="E406" s="241"/>
      <c r="F406" s="241"/>
      <c r="G406" s="241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241"/>
      <c r="Y406" s="241"/>
      <c r="Z406" s="241"/>
      <c r="AA406" s="241"/>
      <c r="AB406" s="241"/>
      <c r="AC406" s="241"/>
      <c r="AD406" s="241"/>
      <c r="AE406" s="241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  <c r="AP406" s="241"/>
      <c r="AQ406" s="241"/>
      <c r="AR406" s="241"/>
      <c r="AS406" s="241"/>
      <c r="AT406" s="241"/>
      <c r="AU406" s="241"/>
      <c r="AV406" s="241"/>
      <c r="AW406" s="241"/>
      <c r="AX406" s="241"/>
      <c r="AY406" s="241"/>
      <c r="AZ406" s="241"/>
      <c r="BA406" s="241"/>
      <c r="BB406" s="241"/>
      <c r="BC406" s="241"/>
      <c r="BD406" s="241"/>
      <c r="BE406" s="241"/>
      <c r="BF406" s="241"/>
      <c r="BG406" s="241"/>
      <c r="BH406" s="241"/>
      <c r="BI406" s="241"/>
      <c r="BJ406" s="241"/>
      <c r="BK406" s="241"/>
      <c r="BL406" s="241"/>
      <c r="BM406" s="241"/>
      <c r="BN406" s="241"/>
      <c r="BO406" s="241"/>
      <c r="BP406" s="241"/>
      <c r="BQ406" s="241"/>
      <c r="BR406" s="241"/>
      <c r="BS406" s="241"/>
      <c r="BT406" s="241"/>
      <c r="BU406" s="241"/>
      <c r="BV406" s="241"/>
      <c r="BW406" s="241"/>
      <c r="BX406" s="241"/>
      <c r="BY406" s="241"/>
      <c r="BZ406" s="241"/>
      <c r="CA406" s="241"/>
      <c r="CB406" s="241"/>
      <c r="CC406" s="241"/>
      <c r="CD406" s="241"/>
      <c r="CE406" s="241"/>
      <c r="CF406" s="241"/>
      <c r="CG406" s="241"/>
      <c r="CH406" s="241"/>
      <c r="CI406" s="241"/>
      <c r="CJ406" s="241"/>
      <c r="CK406" s="241"/>
      <c r="CL406" s="241"/>
      <c r="CM406" s="241"/>
      <c r="CN406" s="241"/>
      <c r="CO406" s="241"/>
      <c r="CP406" s="241"/>
      <c r="CQ406" s="241"/>
      <c r="CR406" s="241"/>
      <c r="CS406" s="241"/>
      <c r="CT406" s="241"/>
      <c r="CU406" s="241"/>
      <c r="CV406" s="241"/>
      <c r="CW406" s="241"/>
      <c r="CX406" s="241"/>
      <c r="CY406" s="241"/>
      <c r="CZ406" s="241"/>
      <c r="DA406" s="241"/>
      <c r="DB406" s="241"/>
      <c r="DC406" s="241"/>
      <c r="DD406" s="241"/>
      <c r="DE406" s="241"/>
      <c r="DF406" s="241"/>
      <c r="DG406" s="241"/>
      <c r="DH406" s="241"/>
      <c r="DI406" s="241"/>
      <c r="DJ406" s="241"/>
      <c r="DK406" s="241"/>
      <c r="DL406" s="241"/>
      <c r="DM406" s="241"/>
      <c r="DN406" s="241"/>
      <c r="DO406" s="241"/>
      <c r="DP406" s="241"/>
      <c r="DQ406" s="241"/>
      <c r="DR406" s="241"/>
      <c r="DS406" s="241"/>
      <c r="DT406" s="241"/>
      <c r="DU406" s="241"/>
      <c r="DV406" s="241"/>
      <c r="DW406" s="241"/>
      <c r="DX406" s="241"/>
      <c r="DY406" s="241"/>
      <c r="DZ406" s="241"/>
      <c r="EA406" s="241"/>
      <c r="EB406" s="241"/>
      <c r="EC406" s="241"/>
      <c r="ED406" s="241"/>
      <c r="EE406" s="241"/>
      <c r="EF406" s="241"/>
      <c r="EG406" s="241"/>
      <c r="EH406" s="241"/>
      <c r="EI406" s="241"/>
      <c r="EJ406" s="241"/>
      <c r="EK406" s="241"/>
      <c r="EL406" s="241"/>
      <c r="EM406" s="241"/>
      <c r="EN406" s="241"/>
      <c r="EO406" s="241"/>
      <c r="EP406" s="241"/>
      <c r="EQ406" s="241"/>
      <c r="ER406" s="241"/>
      <c r="ES406" s="241"/>
      <c r="ET406" s="241"/>
      <c r="EU406" s="241"/>
      <c r="EV406" s="241"/>
      <c r="EW406" s="241"/>
      <c r="EX406" s="241"/>
      <c r="EY406" s="241"/>
      <c r="EZ406" s="241"/>
      <c r="FA406" s="241"/>
      <c r="FB406" s="241"/>
      <c r="FC406" s="241"/>
      <c r="FD406" s="241"/>
      <c r="FE406" s="241"/>
      <c r="FF406" s="241"/>
      <c r="FG406" s="241"/>
      <c r="FH406" s="241"/>
      <c r="FI406" s="241"/>
      <c r="FJ406" s="241"/>
      <c r="FK406" s="241"/>
      <c r="FL406" s="241"/>
      <c r="FM406" s="241"/>
      <c r="FN406" s="241"/>
      <c r="FO406" s="241"/>
      <c r="FP406" s="241"/>
      <c r="FQ406" s="241"/>
      <c r="FR406" s="241"/>
      <c r="FS406" s="241"/>
      <c r="FT406" s="241"/>
      <c r="FU406" s="241"/>
      <c r="FV406" s="241"/>
      <c r="FW406" s="241"/>
      <c r="FX406" s="241"/>
      <c r="FY406" s="241"/>
      <c r="FZ406" s="241"/>
      <c r="GA406" s="241"/>
      <c r="GB406" s="241"/>
      <c r="GC406" s="241"/>
      <c r="GD406" s="241"/>
      <c r="GE406" s="241"/>
      <c r="GF406" s="241"/>
      <c r="GG406" s="241"/>
      <c r="GH406" s="241"/>
      <c r="GI406" s="241"/>
      <c r="GJ406" s="241"/>
      <c r="GK406" s="241"/>
      <c r="GL406" s="241"/>
      <c r="GM406" s="241"/>
      <c r="GN406" s="241"/>
      <c r="GO406" s="241"/>
      <c r="GP406" s="241"/>
      <c r="GQ406" s="241"/>
      <c r="GR406" s="241"/>
      <c r="GS406" s="241"/>
      <c r="GT406" s="241"/>
      <c r="GU406" s="241"/>
      <c r="GV406" s="241"/>
      <c r="GW406" s="241"/>
      <c r="GX406" s="241"/>
      <c r="GY406" s="241"/>
      <c r="GZ406" s="241"/>
      <c r="HA406" s="241"/>
      <c r="HB406" s="241"/>
      <c r="HC406" s="241"/>
      <c r="HD406" s="241"/>
      <c r="HE406" s="241"/>
      <c r="HF406" s="241"/>
      <c r="HG406" s="241"/>
      <c r="HH406" s="241"/>
      <c r="HI406" s="241"/>
      <c r="HJ406" s="241"/>
      <c r="HK406" s="241"/>
      <c r="HL406" s="241"/>
      <c r="HM406" s="241"/>
    </row>
    <row r="407" spans="1:221" ht="12.75">
      <c r="A407" s="241"/>
      <c r="B407" s="241"/>
      <c r="C407" s="241"/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  <c r="R407" s="241"/>
      <c r="S407" s="241"/>
      <c r="T407" s="241"/>
      <c r="U407" s="241"/>
      <c r="V407" s="241"/>
      <c r="W407" s="241"/>
      <c r="X407" s="241"/>
      <c r="Y407" s="241"/>
      <c r="Z407" s="241"/>
      <c r="AA407" s="241"/>
      <c r="AB407" s="241"/>
      <c r="AC407" s="241"/>
      <c r="AD407" s="241"/>
      <c r="AE407" s="241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  <c r="AP407" s="241"/>
      <c r="AQ407" s="241"/>
      <c r="AR407" s="241"/>
      <c r="AS407" s="241"/>
      <c r="AT407" s="241"/>
      <c r="AU407" s="241"/>
      <c r="AV407" s="241"/>
      <c r="AW407" s="241"/>
      <c r="AX407" s="241"/>
      <c r="AY407" s="241"/>
      <c r="AZ407" s="241"/>
      <c r="BA407" s="241"/>
      <c r="BB407" s="241"/>
      <c r="BC407" s="241"/>
      <c r="BD407" s="241"/>
      <c r="BE407" s="241"/>
      <c r="BF407" s="241"/>
      <c r="BG407" s="241"/>
      <c r="BH407" s="241"/>
      <c r="BI407" s="241"/>
      <c r="BJ407" s="241"/>
      <c r="BK407" s="241"/>
      <c r="BL407" s="241"/>
      <c r="BM407" s="241"/>
      <c r="BN407" s="241"/>
      <c r="BO407" s="241"/>
      <c r="BP407" s="241"/>
      <c r="BQ407" s="241"/>
      <c r="BR407" s="241"/>
      <c r="BS407" s="241"/>
      <c r="BT407" s="241"/>
      <c r="BU407" s="241"/>
      <c r="BV407" s="241"/>
      <c r="BW407" s="241"/>
      <c r="BX407" s="241"/>
      <c r="BY407" s="241"/>
      <c r="BZ407" s="241"/>
      <c r="CA407" s="241"/>
      <c r="CB407" s="241"/>
      <c r="CC407" s="241"/>
      <c r="CD407" s="241"/>
      <c r="CE407" s="241"/>
      <c r="CF407" s="241"/>
      <c r="CG407" s="241"/>
      <c r="CH407" s="241"/>
      <c r="CI407" s="241"/>
      <c r="CJ407" s="241"/>
      <c r="CK407" s="241"/>
      <c r="CL407" s="241"/>
      <c r="CM407" s="241"/>
      <c r="CN407" s="241"/>
      <c r="CO407" s="241"/>
      <c r="CP407" s="241"/>
      <c r="CQ407" s="241"/>
      <c r="CR407" s="241"/>
      <c r="CS407" s="241"/>
      <c r="CT407" s="241"/>
      <c r="CU407" s="241"/>
      <c r="CV407" s="241"/>
      <c r="CW407" s="241"/>
      <c r="CX407" s="241"/>
      <c r="CY407" s="241"/>
      <c r="CZ407" s="241"/>
      <c r="DA407" s="241"/>
      <c r="DB407" s="241"/>
      <c r="DC407" s="241"/>
      <c r="DD407" s="241"/>
      <c r="DE407" s="241"/>
      <c r="DF407" s="241"/>
      <c r="DG407" s="241"/>
      <c r="DH407" s="241"/>
      <c r="DI407" s="241"/>
      <c r="DJ407" s="241"/>
      <c r="DK407" s="241"/>
      <c r="DL407" s="241"/>
      <c r="DM407" s="241"/>
      <c r="DN407" s="241"/>
      <c r="DO407" s="241"/>
      <c r="DP407" s="241"/>
      <c r="DQ407" s="241"/>
      <c r="DR407" s="241"/>
      <c r="DS407" s="241"/>
      <c r="DT407" s="241"/>
      <c r="DU407" s="241"/>
      <c r="DV407" s="241"/>
      <c r="DW407" s="241"/>
      <c r="DX407" s="241"/>
      <c r="DY407" s="241"/>
      <c r="DZ407" s="241"/>
      <c r="EA407" s="241"/>
      <c r="EB407" s="241"/>
      <c r="EC407" s="241"/>
      <c r="ED407" s="241"/>
      <c r="EE407" s="241"/>
      <c r="EF407" s="241"/>
      <c r="EG407" s="241"/>
      <c r="EH407" s="241"/>
      <c r="EI407" s="241"/>
      <c r="EJ407" s="241"/>
      <c r="EK407" s="241"/>
      <c r="EL407" s="241"/>
      <c r="EM407" s="241"/>
      <c r="EN407" s="241"/>
      <c r="EO407" s="241"/>
      <c r="EP407" s="241"/>
      <c r="EQ407" s="241"/>
      <c r="ER407" s="241"/>
      <c r="ES407" s="241"/>
      <c r="ET407" s="241"/>
      <c r="EU407" s="241"/>
      <c r="EV407" s="241"/>
      <c r="EW407" s="241"/>
      <c r="EX407" s="241"/>
      <c r="EY407" s="241"/>
      <c r="EZ407" s="241"/>
      <c r="FA407" s="241"/>
      <c r="FB407" s="241"/>
      <c r="FC407" s="241"/>
      <c r="FD407" s="241"/>
      <c r="FE407" s="241"/>
      <c r="FF407" s="241"/>
      <c r="FG407" s="241"/>
      <c r="FH407" s="241"/>
      <c r="FI407" s="241"/>
      <c r="FJ407" s="241"/>
      <c r="FK407" s="241"/>
      <c r="FL407" s="241"/>
      <c r="FM407" s="241"/>
      <c r="FN407" s="241"/>
      <c r="FO407" s="241"/>
      <c r="FP407" s="241"/>
      <c r="FQ407" s="241"/>
      <c r="FR407" s="241"/>
      <c r="FS407" s="241"/>
      <c r="FT407" s="241"/>
      <c r="FU407" s="241"/>
      <c r="FV407" s="241"/>
      <c r="FW407" s="241"/>
      <c r="FX407" s="241"/>
      <c r="FY407" s="241"/>
      <c r="FZ407" s="241"/>
      <c r="GA407" s="241"/>
      <c r="GB407" s="241"/>
      <c r="GC407" s="241"/>
      <c r="GD407" s="241"/>
      <c r="GE407" s="241"/>
      <c r="GF407" s="241"/>
      <c r="GG407" s="241"/>
      <c r="GH407" s="241"/>
      <c r="GI407" s="241"/>
      <c r="GJ407" s="241"/>
      <c r="GK407" s="241"/>
      <c r="GL407" s="241"/>
      <c r="GM407" s="241"/>
      <c r="GN407" s="241"/>
      <c r="GO407" s="241"/>
      <c r="GP407" s="241"/>
      <c r="GQ407" s="241"/>
      <c r="GR407" s="241"/>
      <c r="GS407" s="241"/>
      <c r="GT407" s="241"/>
      <c r="GU407" s="241"/>
      <c r="GV407" s="241"/>
      <c r="GW407" s="241"/>
      <c r="GX407" s="241"/>
      <c r="GY407" s="241"/>
      <c r="GZ407" s="241"/>
      <c r="HA407" s="241"/>
      <c r="HB407" s="241"/>
      <c r="HC407" s="241"/>
      <c r="HD407" s="241"/>
      <c r="HE407" s="241"/>
      <c r="HF407" s="241"/>
      <c r="HG407" s="241"/>
      <c r="HH407" s="241"/>
      <c r="HI407" s="241"/>
      <c r="HJ407" s="241"/>
      <c r="HK407" s="241"/>
      <c r="HL407" s="241"/>
      <c r="HM407" s="241"/>
    </row>
    <row r="408" spans="1:221" ht="12.75">
      <c r="A408" s="241"/>
      <c r="B408" s="241"/>
      <c r="C408" s="241"/>
      <c r="D408" s="241"/>
      <c r="E408" s="241"/>
      <c r="F408" s="241"/>
      <c r="G408" s="241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241"/>
      <c r="Y408" s="241"/>
      <c r="Z408" s="241"/>
      <c r="AA408" s="241"/>
      <c r="AB408" s="241"/>
      <c r="AC408" s="241"/>
      <c r="AD408" s="241"/>
      <c r="AE408" s="241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  <c r="AP408" s="241"/>
      <c r="AQ408" s="241"/>
      <c r="AR408" s="241"/>
      <c r="AS408" s="241"/>
      <c r="AT408" s="241"/>
      <c r="AU408" s="241"/>
      <c r="AV408" s="241"/>
      <c r="AW408" s="241"/>
      <c r="AX408" s="241"/>
      <c r="AY408" s="241"/>
      <c r="AZ408" s="241"/>
      <c r="BA408" s="241"/>
      <c r="BB408" s="241"/>
      <c r="BC408" s="241"/>
      <c r="BD408" s="241"/>
      <c r="BE408" s="241"/>
      <c r="BF408" s="241"/>
      <c r="BG408" s="241"/>
      <c r="BH408" s="241"/>
      <c r="BI408" s="241"/>
      <c r="BJ408" s="241"/>
      <c r="BK408" s="241"/>
      <c r="BL408" s="241"/>
      <c r="BM408" s="241"/>
      <c r="BN408" s="241"/>
      <c r="BO408" s="241"/>
      <c r="BP408" s="241"/>
      <c r="BQ408" s="241"/>
      <c r="BR408" s="241"/>
      <c r="BS408" s="241"/>
      <c r="BT408" s="241"/>
      <c r="BU408" s="241"/>
      <c r="BV408" s="241"/>
      <c r="BW408" s="241"/>
      <c r="BX408" s="241"/>
      <c r="BY408" s="241"/>
      <c r="BZ408" s="241"/>
      <c r="CA408" s="241"/>
      <c r="CB408" s="241"/>
      <c r="CC408" s="241"/>
      <c r="CD408" s="241"/>
      <c r="CE408" s="241"/>
      <c r="CF408" s="241"/>
      <c r="CG408" s="241"/>
      <c r="CH408" s="241"/>
      <c r="CI408" s="241"/>
      <c r="CJ408" s="241"/>
      <c r="CK408" s="241"/>
      <c r="CL408" s="241"/>
      <c r="CM408" s="241"/>
      <c r="CN408" s="241"/>
      <c r="CO408" s="241"/>
      <c r="CP408" s="241"/>
      <c r="CQ408" s="241"/>
      <c r="CR408" s="241"/>
      <c r="CS408" s="241"/>
      <c r="CT408" s="241"/>
      <c r="CU408" s="241"/>
      <c r="CV408" s="241"/>
      <c r="CW408" s="241"/>
      <c r="CX408" s="241"/>
      <c r="CY408" s="241"/>
      <c r="CZ408" s="241"/>
      <c r="DA408" s="241"/>
      <c r="DB408" s="241"/>
      <c r="DC408" s="241"/>
      <c r="DD408" s="241"/>
      <c r="DE408" s="241"/>
      <c r="DF408" s="241"/>
      <c r="DG408" s="241"/>
      <c r="DH408" s="241"/>
      <c r="DI408" s="241"/>
      <c r="DJ408" s="241"/>
      <c r="DK408" s="241"/>
      <c r="DL408" s="241"/>
      <c r="DM408" s="241"/>
      <c r="DN408" s="241"/>
      <c r="DO408" s="241"/>
      <c r="DP408" s="241"/>
      <c r="DQ408" s="241"/>
      <c r="DR408" s="241"/>
      <c r="DS408" s="241"/>
      <c r="DT408" s="241"/>
      <c r="DU408" s="241"/>
      <c r="DV408" s="241"/>
      <c r="DW408" s="241"/>
      <c r="DX408" s="241"/>
      <c r="DY408" s="241"/>
      <c r="DZ408" s="241"/>
      <c r="EA408" s="241"/>
      <c r="EB408" s="241"/>
      <c r="EC408" s="241"/>
      <c r="ED408" s="241"/>
      <c r="EE408" s="241"/>
      <c r="EF408" s="241"/>
      <c r="EG408" s="241"/>
      <c r="EH408" s="241"/>
      <c r="EI408" s="241"/>
      <c r="EJ408" s="241"/>
      <c r="EK408" s="241"/>
      <c r="EL408" s="241"/>
      <c r="EM408" s="241"/>
      <c r="EN408" s="241"/>
      <c r="EO408" s="241"/>
      <c r="EP408" s="241"/>
      <c r="EQ408" s="241"/>
      <c r="ER408" s="241"/>
      <c r="ES408" s="241"/>
      <c r="ET408" s="241"/>
      <c r="EU408" s="241"/>
      <c r="EV408" s="241"/>
      <c r="EW408" s="241"/>
      <c r="EX408" s="241"/>
      <c r="EY408" s="241"/>
      <c r="EZ408" s="241"/>
      <c r="FA408" s="241"/>
      <c r="FB408" s="241"/>
      <c r="FC408" s="241"/>
      <c r="FD408" s="241"/>
      <c r="FE408" s="241"/>
      <c r="FF408" s="241"/>
      <c r="FG408" s="241"/>
      <c r="FH408" s="241"/>
      <c r="FI408" s="241"/>
      <c r="FJ408" s="241"/>
      <c r="FK408" s="241"/>
      <c r="FL408" s="241"/>
      <c r="FM408" s="241"/>
      <c r="FN408" s="241"/>
      <c r="FO408" s="241"/>
      <c r="FP408" s="241"/>
      <c r="FQ408" s="241"/>
      <c r="FR408" s="241"/>
      <c r="FS408" s="241"/>
      <c r="FT408" s="241"/>
      <c r="FU408" s="241"/>
      <c r="FV408" s="241"/>
      <c r="FW408" s="241"/>
      <c r="FX408" s="241"/>
      <c r="FY408" s="241"/>
      <c r="FZ408" s="241"/>
      <c r="GA408" s="241"/>
      <c r="GB408" s="241"/>
      <c r="GC408" s="241"/>
      <c r="GD408" s="241"/>
      <c r="GE408" s="241"/>
      <c r="GF408" s="241"/>
      <c r="GG408" s="241"/>
      <c r="GH408" s="241"/>
      <c r="GI408" s="241"/>
      <c r="GJ408" s="241"/>
      <c r="GK408" s="241"/>
      <c r="GL408" s="241"/>
      <c r="GM408" s="241"/>
      <c r="GN408" s="241"/>
      <c r="GO408" s="241"/>
      <c r="GP408" s="241"/>
      <c r="GQ408" s="241"/>
      <c r="GR408" s="241"/>
      <c r="GS408" s="241"/>
      <c r="GT408" s="241"/>
      <c r="GU408" s="241"/>
      <c r="GV408" s="241"/>
      <c r="GW408" s="241"/>
      <c r="GX408" s="241"/>
      <c r="GY408" s="241"/>
      <c r="GZ408" s="241"/>
      <c r="HA408" s="241"/>
      <c r="HB408" s="241"/>
      <c r="HC408" s="241"/>
      <c r="HD408" s="241"/>
      <c r="HE408" s="241"/>
      <c r="HF408" s="241"/>
      <c r="HG408" s="241"/>
      <c r="HH408" s="241"/>
      <c r="HI408" s="241"/>
      <c r="HJ408" s="241"/>
      <c r="HK408" s="241"/>
      <c r="HL408" s="241"/>
      <c r="HM408" s="241"/>
    </row>
    <row r="409" spans="1:221" ht="12.75">
      <c r="A409" s="241"/>
      <c r="B409" s="241"/>
      <c r="C409" s="241"/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  <c r="R409" s="241"/>
      <c r="S409" s="241"/>
      <c r="T409" s="241"/>
      <c r="U409" s="241"/>
      <c r="V409" s="241"/>
      <c r="W409" s="241"/>
      <c r="X409" s="241"/>
      <c r="Y409" s="241"/>
      <c r="Z409" s="241"/>
      <c r="AA409" s="241"/>
      <c r="AB409" s="241"/>
      <c r="AC409" s="241"/>
      <c r="AD409" s="241"/>
      <c r="AE409" s="241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  <c r="AP409" s="241"/>
      <c r="AQ409" s="241"/>
      <c r="AR409" s="241"/>
      <c r="AS409" s="241"/>
      <c r="AT409" s="241"/>
      <c r="AU409" s="241"/>
      <c r="AV409" s="241"/>
      <c r="AW409" s="241"/>
      <c r="AX409" s="241"/>
      <c r="AY409" s="241"/>
      <c r="AZ409" s="241"/>
      <c r="BA409" s="241"/>
      <c r="BB409" s="241"/>
      <c r="BC409" s="241"/>
      <c r="BD409" s="241"/>
      <c r="BE409" s="241"/>
      <c r="BF409" s="241"/>
      <c r="BG409" s="241"/>
      <c r="BH409" s="241"/>
      <c r="BI409" s="241"/>
      <c r="BJ409" s="241"/>
      <c r="BK409" s="241"/>
      <c r="BL409" s="241"/>
      <c r="BM409" s="241"/>
      <c r="BN409" s="241"/>
      <c r="BO409" s="241"/>
      <c r="BP409" s="241"/>
      <c r="BQ409" s="241"/>
      <c r="BR409" s="241"/>
      <c r="BS409" s="241"/>
      <c r="BT409" s="241"/>
      <c r="BU409" s="241"/>
      <c r="BV409" s="241"/>
      <c r="BW409" s="241"/>
      <c r="BX409" s="241"/>
      <c r="BY409" s="241"/>
      <c r="BZ409" s="241"/>
      <c r="CA409" s="241"/>
      <c r="CB409" s="241"/>
      <c r="CC409" s="241"/>
      <c r="CD409" s="241"/>
      <c r="CE409" s="241"/>
      <c r="CF409" s="241"/>
      <c r="CG409" s="241"/>
      <c r="CH409" s="241"/>
      <c r="CI409" s="241"/>
      <c r="CJ409" s="241"/>
      <c r="CK409" s="241"/>
      <c r="CL409" s="241"/>
      <c r="CM409" s="241"/>
      <c r="CN409" s="241"/>
      <c r="CO409" s="241"/>
      <c r="CP409" s="241"/>
      <c r="CQ409" s="241"/>
      <c r="CR409" s="241"/>
      <c r="CS409" s="241"/>
      <c r="CT409" s="241"/>
      <c r="CU409" s="241"/>
      <c r="CV409" s="241"/>
      <c r="CW409" s="241"/>
      <c r="CX409" s="241"/>
      <c r="CY409" s="241"/>
      <c r="CZ409" s="241"/>
      <c r="DA409" s="241"/>
      <c r="DB409" s="241"/>
      <c r="DC409" s="241"/>
      <c r="DD409" s="241"/>
      <c r="DE409" s="241"/>
      <c r="DF409" s="241"/>
      <c r="DG409" s="241"/>
      <c r="DH409" s="241"/>
      <c r="DI409" s="241"/>
      <c r="DJ409" s="241"/>
      <c r="DK409" s="241"/>
      <c r="DL409" s="241"/>
      <c r="DM409" s="241"/>
      <c r="DN409" s="241"/>
      <c r="DO409" s="241"/>
      <c r="DP409" s="241"/>
      <c r="DQ409" s="241"/>
      <c r="DR409" s="241"/>
      <c r="DS409" s="241"/>
      <c r="DT409" s="241"/>
      <c r="DU409" s="241"/>
      <c r="DV409" s="241"/>
      <c r="DW409" s="241"/>
      <c r="DX409" s="241"/>
      <c r="DY409" s="241"/>
      <c r="DZ409" s="241"/>
      <c r="EA409" s="241"/>
      <c r="EB409" s="241"/>
      <c r="EC409" s="241"/>
      <c r="ED409" s="241"/>
      <c r="EE409" s="241"/>
      <c r="EF409" s="241"/>
      <c r="EG409" s="241"/>
      <c r="EH409" s="241"/>
      <c r="EI409" s="241"/>
      <c r="EJ409" s="241"/>
      <c r="EK409" s="241"/>
      <c r="EL409" s="241"/>
      <c r="EM409" s="241"/>
      <c r="EN409" s="241"/>
      <c r="EO409" s="241"/>
      <c r="EP409" s="241"/>
      <c r="EQ409" s="241"/>
      <c r="ER409" s="241"/>
      <c r="ES409" s="241"/>
      <c r="ET409" s="241"/>
      <c r="EU409" s="241"/>
      <c r="EV409" s="241"/>
      <c r="EW409" s="241"/>
      <c r="EX409" s="241"/>
      <c r="EY409" s="241"/>
      <c r="EZ409" s="241"/>
      <c r="FA409" s="241"/>
      <c r="FB409" s="241"/>
      <c r="FC409" s="241"/>
      <c r="FD409" s="241"/>
      <c r="FE409" s="241"/>
      <c r="FF409" s="241"/>
      <c r="FG409" s="241"/>
      <c r="FH409" s="241"/>
      <c r="FI409" s="241"/>
      <c r="FJ409" s="241"/>
      <c r="FK409" s="241"/>
      <c r="FL409" s="241"/>
      <c r="FM409" s="241"/>
      <c r="FN409" s="241"/>
      <c r="FO409" s="241"/>
      <c r="FP409" s="241"/>
      <c r="FQ409" s="241"/>
      <c r="FR409" s="241"/>
      <c r="FS409" s="241"/>
      <c r="FT409" s="241"/>
      <c r="FU409" s="241"/>
      <c r="FV409" s="241"/>
      <c r="FW409" s="241"/>
      <c r="FX409" s="241"/>
      <c r="FY409" s="241"/>
      <c r="FZ409" s="241"/>
      <c r="GA409" s="241"/>
      <c r="GB409" s="241"/>
      <c r="GC409" s="241"/>
      <c r="GD409" s="241"/>
      <c r="GE409" s="241"/>
      <c r="GF409" s="241"/>
      <c r="GG409" s="241"/>
      <c r="GH409" s="241"/>
      <c r="GI409" s="241"/>
      <c r="GJ409" s="241"/>
      <c r="GK409" s="241"/>
      <c r="GL409" s="241"/>
      <c r="GM409" s="241"/>
      <c r="GN409" s="241"/>
      <c r="GO409" s="241"/>
      <c r="GP409" s="241"/>
      <c r="GQ409" s="241"/>
      <c r="GR409" s="241"/>
      <c r="GS409" s="241"/>
      <c r="GT409" s="241"/>
      <c r="GU409" s="241"/>
      <c r="GV409" s="241"/>
      <c r="GW409" s="241"/>
      <c r="GX409" s="241"/>
      <c r="GY409" s="241"/>
      <c r="GZ409" s="241"/>
      <c r="HA409" s="241"/>
      <c r="HB409" s="241"/>
      <c r="HC409" s="241"/>
      <c r="HD409" s="241"/>
      <c r="HE409" s="241"/>
      <c r="HF409" s="241"/>
      <c r="HG409" s="241"/>
      <c r="HH409" s="241"/>
      <c r="HI409" s="241"/>
      <c r="HJ409" s="241"/>
      <c r="HK409" s="241"/>
      <c r="HL409" s="241"/>
      <c r="HM409" s="241"/>
    </row>
    <row r="410" spans="1:221" ht="12.75">
      <c r="A410" s="241"/>
      <c r="B410" s="241"/>
      <c r="C410" s="241"/>
      <c r="D410" s="241"/>
      <c r="E410" s="241"/>
      <c r="F410" s="241"/>
      <c r="G410" s="241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  <c r="R410" s="241"/>
      <c r="S410" s="241"/>
      <c r="T410" s="241"/>
      <c r="U410" s="241"/>
      <c r="V410" s="241"/>
      <c r="W410" s="241"/>
      <c r="X410" s="241"/>
      <c r="Y410" s="241"/>
      <c r="Z410" s="241"/>
      <c r="AA410" s="241"/>
      <c r="AB410" s="241"/>
      <c r="AC410" s="241"/>
      <c r="AD410" s="241"/>
      <c r="AE410" s="241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  <c r="AP410" s="241"/>
      <c r="AQ410" s="241"/>
      <c r="AR410" s="241"/>
      <c r="AS410" s="241"/>
      <c r="AT410" s="241"/>
      <c r="AU410" s="241"/>
      <c r="AV410" s="241"/>
      <c r="AW410" s="241"/>
      <c r="AX410" s="241"/>
      <c r="AY410" s="241"/>
      <c r="AZ410" s="241"/>
      <c r="BA410" s="241"/>
      <c r="BB410" s="241"/>
      <c r="BC410" s="241"/>
      <c r="BD410" s="241"/>
      <c r="BE410" s="241"/>
      <c r="BF410" s="241"/>
      <c r="BG410" s="241"/>
      <c r="BH410" s="241"/>
      <c r="BI410" s="241"/>
      <c r="BJ410" s="241"/>
      <c r="BK410" s="241"/>
      <c r="BL410" s="241"/>
      <c r="BM410" s="241"/>
      <c r="BN410" s="241"/>
      <c r="BO410" s="241"/>
      <c r="BP410" s="241"/>
      <c r="BQ410" s="241"/>
      <c r="BR410" s="241"/>
      <c r="BS410" s="241"/>
      <c r="BT410" s="241"/>
      <c r="BU410" s="241"/>
      <c r="BV410" s="241"/>
      <c r="BW410" s="241"/>
      <c r="BX410" s="241"/>
      <c r="BY410" s="241"/>
      <c r="BZ410" s="241"/>
      <c r="CA410" s="241"/>
      <c r="CB410" s="241"/>
      <c r="CC410" s="241"/>
      <c r="CD410" s="241"/>
      <c r="CE410" s="241"/>
      <c r="CF410" s="241"/>
      <c r="CG410" s="241"/>
      <c r="CH410" s="241"/>
      <c r="CI410" s="241"/>
      <c r="CJ410" s="241"/>
      <c r="CK410" s="241"/>
      <c r="CL410" s="241"/>
      <c r="CM410" s="241"/>
      <c r="CN410" s="241"/>
      <c r="CO410" s="241"/>
      <c r="CP410" s="241"/>
      <c r="CQ410" s="241"/>
      <c r="CR410" s="241"/>
      <c r="CS410" s="241"/>
      <c r="CT410" s="241"/>
      <c r="CU410" s="241"/>
      <c r="CV410" s="241"/>
      <c r="CW410" s="241"/>
      <c r="CX410" s="241"/>
      <c r="CY410" s="241"/>
      <c r="CZ410" s="241"/>
      <c r="DA410" s="241"/>
      <c r="DB410" s="241"/>
      <c r="DC410" s="241"/>
      <c r="DD410" s="241"/>
      <c r="DE410" s="241"/>
      <c r="DF410" s="241"/>
      <c r="DG410" s="241"/>
      <c r="DH410" s="241"/>
      <c r="DI410" s="241"/>
      <c r="DJ410" s="241"/>
      <c r="DK410" s="241"/>
      <c r="DL410" s="241"/>
      <c r="DM410" s="241"/>
      <c r="DN410" s="241"/>
      <c r="DO410" s="241"/>
      <c r="DP410" s="241"/>
      <c r="DQ410" s="241"/>
      <c r="DR410" s="241"/>
      <c r="DS410" s="241"/>
      <c r="DT410" s="241"/>
      <c r="DU410" s="241"/>
      <c r="DV410" s="241"/>
      <c r="DW410" s="241"/>
      <c r="DX410" s="241"/>
      <c r="DY410" s="241"/>
      <c r="DZ410" s="241"/>
      <c r="EA410" s="241"/>
      <c r="EB410" s="241"/>
      <c r="EC410" s="241"/>
      <c r="ED410" s="241"/>
      <c r="EE410" s="241"/>
      <c r="EF410" s="241"/>
      <c r="EG410" s="241"/>
      <c r="EH410" s="241"/>
      <c r="EI410" s="241"/>
      <c r="EJ410" s="241"/>
      <c r="EK410" s="241"/>
      <c r="EL410" s="241"/>
      <c r="EM410" s="241"/>
      <c r="EN410" s="241"/>
      <c r="EO410" s="241"/>
      <c r="EP410" s="241"/>
      <c r="EQ410" s="241"/>
      <c r="ER410" s="241"/>
      <c r="ES410" s="241"/>
      <c r="ET410" s="241"/>
      <c r="EU410" s="241"/>
      <c r="EV410" s="241"/>
      <c r="EW410" s="241"/>
      <c r="EX410" s="241"/>
      <c r="EY410" s="241"/>
      <c r="EZ410" s="241"/>
      <c r="FA410" s="241"/>
      <c r="FB410" s="241"/>
      <c r="FC410" s="241"/>
      <c r="FD410" s="241"/>
      <c r="FE410" s="241"/>
      <c r="FF410" s="241"/>
      <c r="FG410" s="241"/>
      <c r="FH410" s="241"/>
      <c r="FI410" s="241"/>
      <c r="FJ410" s="241"/>
      <c r="FK410" s="241"/>
      <c r="FL410" s="241"/>
      <c r="FM410" s="241"/>
      <c r="FN410" s="241"/>
      <c r="FO410" s="241"/>
      <c r="FP410" s="241"/>
      <c r="FQ410" s="241"/>
      <c r="FR410" s="241"/>
      <c r="FS410" s="241"/>
      <c r="FT410" s="241"/>
      <c r="FU410" s="241"/>
      <c r="FV410" s="241"/>
      <c r="FW410" s="241"/>
      <c r="FX410" s="241"/>
      <c r="FY410" s="241"/>
      <c r="FZ410" s="241"/>
      <c r="GA410" s="241"/>
      <c r="GB410" s="241"/>
      <c r="GC410" s="241"/>
      <c r="GD410" s="241"/>
      <c r="GE410" s="241"/>
      <c r="GF410" s="241"/>
      <c r="GG410" s="241"/>
      <c r="GH410" s="241"/>
      <c r="GI410" s="241"/>
      <c r="GJ410" s="241"/>
      <c r="GK410" s="241"/>
      <c r="GL410" s="241"/>
      <c r="GM410" s="241"/>
      <c r="GN410" s="241"/>
      <c r="GO410" s="241"/>
      <c r="GP410" s="241"/>
      <c r="GQ410" s="241"/>
      <c r="GR410" s="241"/>
      <c r="GS410" s="241"/>
      <c r="GT410" s="241"/>
      <c r="GU410" s="241"/>
      <c r="GV410" s="241"/>
      <c r="GW410" s="241"/>
      <c r="GX410" s="241"/>
      <c r="GY410" s="241"/>
      <c r="GZ410" s="241"/>
      <c r="HA410" s="241"/>
      <c r="HB410" s="241"/>
      <c r="HC410" s="241"/>
      <c r="HD410" s="241"/>
      <c r="HE410" s="241"/>
      <c r="HF410" s="241"/>
      <c r="HG410" s="241"/>
      <c r="HH410" s="241"/>
      <c r="HI410" s="241"/>
      <c r="HJ410" s="241"/>
      <c r="HK410" s="241"/>
      <c r="HL410" s="241"/>
      <c r="HM410" s="241"/>
    </row>
    <row r="411" spans="1:221" ht="12.75">
      <c r="A411" s="241"/>
      <c r="B411" s="241"/>
      <c r="C411" s="241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  <c r="AA411" s="241"/>
      <c r="AB411" s="241"/>
      <c r="AC411" s="241"/>
      <c r="AD411" s="241"/>
      <c r="AE411" s="241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  <c r="AP411" s="241"/>
      <c r="AQ411" s="241"/>
      <c r="AR411" s="241"/>
      <c r="AS411" s="241"/>
      <c r="AT411" s="241"/>
      <c r="AU411" s="241"/>
      <c r="AV411" s="241"/>
      <c r="AW411" s="241"/>
      <c r="AX411" s="241"/>
      <c r="AY411" s="241"/>
      <c r="AZ411" s="241"/>
      <c r="BA411" s="241"/>
      <c r="BB411" s="241"/>
      <c r="BC411" s="241"/>
      <c r="BD411" s="241"/>
      <c r="BE411" s="241"/>
      <c r="BF411" s="241"/>
      <c r="BG411" s="241"/>
      <c r="BH411" s="241"/>
      <c r="BI411" s="241"/>
      <c r="BJ411" s="241"/>
      <c r="BK411" s="241"/>
      <c r="BL411" s="241"/>
      <c r="BM411" s="241"/>
      <c r="BN411" s="241"/>
      <c r="BO411" s="241"/>
      <c r="BP411" s="241"/>
      <c r="BQ411" s="241"/>
      <c r="BR411" s="241"/>
      <c r="BS411" s="241"/>
      <c r="BT411" s="241"/>
      <c r="BU411" s="241"/>
      <c r="BV411" s="241"/>
      <c r="BW411" s="241"/>
      <c r="BX411" s="241"/>
      <c r="BY411" s="241"/>
      <c r="BZ411" s="241"/>
      <c r="CA411" s="241"/>
      <c r="CB411" s="241"/>
      <c r="CC411" s="241"/>
      <c r="CD411" s="241"/>
      <c r="CE411" s="241"/>
      <c r="CF411" s="241"/>
      <c r="CG411" s="241"/>
      <c r="CH411" s="241"/>
      <c r="CI411" s="241"/>
      <c r="CJ411" s="241"/>
      <c r="CK411" s="241"/>
      <c r="CL411" s="241"/>
      <c r="CM411" s="241"/>
      <c r="CN411" s="241"/>
      <c r="CO411" s="241"/>
      <c r="CP411" s="241"/>
      <c r="CQ411" s="241"/>
      <c r="CR411" s="241"/>
      <c r="CS411" s="241"/>
      <c r="CT411" s="241"/>
      <c r="CU411" s="241"/>
      <c r="CV411" s="241"/>
      <c r="CW411" s="241"/>
      <c r="CX411" s="241"/>
      <c r="CY411" s="241"/>
      <c r="CZ411" s="241"/>
      <c r="DA411" s="241"/>
      <c r="DB411" s="241"/>
      <c r="DC411" s="241"/>
      <c r="DD411" s="241"/>
      <c r="DE411" s="241"/>
      <c r="DF411" s="241"/>
      <c r="DG411" s="241"/>
      <c r="DH411" s="241"/>
      <c r="DI411" s="241"/>
      <c r="DJ411" s="241"/>
      <c r="DK411" s="241"/>
      <c r="DL411" s="241"/>
      <c r="DM411" s="241"/>
      <c r="DN411" s="241"/>
      <c r="DO411" s="241"/>
      <c r="DP411" s="241"/>
      <c r="DQ411" s="241"/>
      <c r="DR411" s="241"/>
      <c r="DS411" s="241"/>
      <c r="DT411" s="241"/>
      <c r="DU411" s="241"/>
      <c r="DV411" s="241"/>
      <c r="DW411" s="241"/>
      <c r="DX411" s="241"/>
      <c r="DY411" s="241"/>
      <c r="DZ411" s="241"/>
      <c r="EA411" s="241"/>
      <c r="EB411" s="241"/>
      <c r="EC411" s="241"/>
      <c r="ED411" s="241"/>
      <c r="EE411" s="241"/>
      <c r="EF411" s="241"/>
      <c r="EG411" s="241"/>
      <c r="EH411" s="241"/>
      <c r="EI411" s="241"/>
      <c r="EJ411" s="241"/>
      <c r="EK411" s="241"/>
      <c r="EL411" s="241"/>
      <c r="EM411" s="241"/>
      <c r="EN411" s="241"/>
      <c r="EO411" s="241"/>
      <c r="EP411" s="241"/>
      <c r="EQ411" s="241"/>
      <c r="ER411" s="241"/>
      <c r="ES411" s="241"/>
      <c r="ET411" s="241"/>
      <c r="EU411" s="241"/>
      <c r="EV411" s="241"/>
      <c r="EW411" s="241"/>
      <c r="EX411" s="241"/>
      <c r="EY411" s="241"/>
      <c r="EZ411" s="241"/>
      <c r="FA411" s="241"/>
      <c r="FB411" s="241"/>
      <c r="FC411" s="241"/>
      <c r="FD411" s="241"/>
      <c r="FE411" s="241"/>
      <c r="FF411" s="241"/>
      <c r="FG411" s="241"/>
      <c r="FH411" s="241"/>
      <c r="FI411" s="241"/>
      <c r="FJ411" s="241"/>
      <c r="FK411" s="241"/>
      <c r="FL411" s="241"/>
      <c r="FM411" s="241"/>
      <c r="FN411" s="241"/>
      <c r="FO411" s="241"/>
      <c r="FP411" s="241"/>
      <c r="FQ411" s="241"/>
      <c r="FR411" s="241"/>
      <c r="FS411" s="241"/>
      <c r="FT411" s="241"/>
      <c r="FU411" s="241"/>
      <c r="FV411" s="241"/>
      <c r="FW411" s="241"/>
      <c r="FX411" s="241"/>
      <c r="FY411" s="241"/>
      <c r="FZ411" s="241"/>
      <c r="GA411" s="241"/>
      <c r="GB411" s="241"/>
      <c r="GC411" s="241"/>
      <c r="GD411" s="241"/>
      <c r="GE411" s="241"/>
      <c r="GF411" s="241"/>
      <c r="GG411" s="241"/>
      <c r="GH411" s="241"/>
      <c r="GI411" s="241"/>
      <c r="GJ411" s="241"/>
      <c r="GK411" s="241"/>
      <c r="GL411" s="241"/>
      <c r="GM411" s="241"/>
      <c r="GN411" s="241"/>
      <c r="GO411" s="241"/>
      <c r="GP411" s="241"/>
      <c r="GQ411" s="241"/>
      <c r="GR411" s="241"/>
      <c r="GS411" s="241"/>
      <c r="GT411" s="241"/>
      <c r="GU411" s="241"/>
      <c r="GV411" s="241"/>
      <c r="GW411" s="241"/>
      <c r="GX411" s="241"/>
      <c r="GY411" s="241"/>
      <c r="GZ411" s="241"/>
      <c r="HA411" s="241"/>
      <c r="HB411" s="241"/>
      <c r="HC411" s="241"/>
      <c r="HD411" s="241"/>
      <c r="HE411" s="241"/>
      <c r="HF411" s="241"/>
      <c r="HG411" s="241"/>
      <c r="HH411" s="241"/>
      <c r="HI411" s="241"/>
      <c r="HJ411" s="241"/>
      <c r="HK411" s="241"/>
      <c r="HL411" s="241"/>
      <c r="HM411" s="241"/>
    </row>
    <row r="412" spans="1:221" ht="12.75">
      <c r="A412" s="241"/>
      <c r="B412" s="241"/>
      <c r="C412" s="241"/>
      <c r="D412" s="241"/>
      <c r="E412" s="241"/>
      <c r="F412" s="241"/>
      <c r="G412" s="241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241"/>
      <c r="W412" s="241"/>
      <c r="X412" s="241"/>
      <c r="Y412" s="241"/>
      <c r="Z412" s="241"/>
      <c r="AA412" s="241"/>
      <c r="AB412" s="241"/>
      <c r="AC412" s="241"/>
      <c r="AD412" s="241"/>
      <c r="AE412" s="241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  <c r="AP412" s="241"/>
      <c r="AQ412" s="241"/>
      <c r="AR412" s="241"/>
      <c r="AS412" s="241"/>
      <c r="AT412" s="241"/>
      <c r="AU412" s="241"/>
      <c r="AV412" s="241"/>
      <c r="AW412" s="241"/>
      <c r="AX412" s="241"/>
      <c r="AY412" s="241"/>
      <c r="AZ412" s="241"/>
      <c r="BA412" s="241"/>
      <c r="BB412" s="241"/>
      <c r="BC412" s="241"/>
      <c r="BD412" s="241"/>
      <c r="BE412" s="241"/>
      <c r="BF412" s="241"/>
      <c r="BG412" s="241"/>
      <c r="BH412" s="241"/>
      <c r="BI412" s="241"/>
      <c r="BJ412" s="241"/>
      <c r="BK412" s="241"/>
      <c r="BL412" s="241"/>
      <c r="BM412" s="241"/>
      <c r="BN412" s="241"/>
      <c r="BO412" s="241"/>
      <c r="BP412" s="241"/>
      <c r="BQ412" s="241"/>
      <c r="BR412" s="241"/>
      <c r="BS412" s="241"/>
      <c r="BT412" s="241"/>
      <c r="BU412" s="241"/>
      <c r="BV412" s="241"/>
      <c r="BW412" s="241"/>
      <c r="BX412" s="241"/>
      <c r="BY412" s="241"/>
      <c r="BZ412" s="241"/>
      <c r="CA412" s="241"/>
      <c r="CB412" s="241"/>
      <c r="CC412" s="241"/>
      <c r="CD412" s="241"/>
      <c r="CE412" s="241"/>
      <c r="CF412" s="241"/>
      <c r="CG412" s="241"/>
      <c r="CH412" s="241"/>
      <c r="CI412" s="241"/>
      <c r="CJ412" s="241"/>
      <c r="CK412" s="241"/>
      <c r="CL412" s="241"/>
      <c r="CM412" s="241"/>
      <c r="CN412" s="241"/>
      <c r="CO412" s="241"/>
      <c r="CP412" s="241"/>
      <c r="CQ412" s="241"/>
      <c r="CR412" s="241"/>
      <c r="CS412" s="241"/>
      <c r="CT412" s="241"/>
      <c r="CU412" s="241"/>
      <c r="CV412" s="241"/>
      <c r="CW412" s="241"/>
      <c r="CX412" s="241"/>
      <c r="CY412" s="241"/>
      <c r="CZ412" s="241"/>
      <c r="DA412" s="241"/>
      <c r="DB412" s="241"/>
      <c r="DC412" s="241"/>
      <c r="DD412" s="241"/>
      <c r="DE412" s="241"/>
      <c r="DF412" s="241"/>
      <c r="DG412" s="241"/>
      <c r="DH412" s="241"/>
      <c r="DI412" s="241"/>
      <c r="DJ412" s="241"/>
      <c r="DK412" s="241"/>
      <c r="DL412" s="241"/>
      <c r="DM412" s="241"/>
      <c r="DN412" s="241"/>
      <c r="DO412" s="241"/>
      <c r="DP412" s="241"/>
      <c r="DQ412" s="241"/>
      <c r="DR412" s="241"/>
      <c r="DS412" s="241"/>
      <c r="DT412" s="241"/>
      <c r="DU412" s="241"/>
      <c r="DV412" s="241"/>
      <c r="DW412" s="241"/>
      <c r="DX412" s="241"/>
      <c r="DY412" s="241"/>
      <c r="DZ412" s="241"/>
      <c r="EA412" s="241"/>
      <c r="EB412" s="241"/>
      <c r="EC412" s="241"/>
      <c r="ED412" s="241"/>
      <c r="EE412" s="241"/>
      <c r="EF412" s="241"/>
      <c r="EG412" s="241"/>
      <c r="EH412" s="241"/>
      <c r="EI412" s="241"/>
      <c r="EJ412" s="241"/>
      <c r="EK412" s="241"/>
      <c r="EL412" s="241"/>
      <c r="EM412" s="241"/>
      <c r="EN412" s="241"/>
      <c r="EO412" s="241"/>
      <c r="EP412" s="241"/>
      <c r="EQ412" s="241"/>
      <c r="ER412" s="241"/>
      <c r="ES412" s="241"/>
      <c r="ET412" s="241"/>
      <c r="EU412" s="241"/>
      <c r="EV412" s="241"/>
      <c r="EW412" s="241"/>
      <c r="EX412" s="241"/>
      <c r="EY412" s="241"/>
      <c r="EZ412" s="241"/>
      <c r="FA412" s="241"/>
      <c r="FB412" s="241"/>
      <c r="FC412" s="241"/>
      <c r="FD412" s="241"/>
      <c r="FE412" s="241"/>
      <c r="FF412" s="241"/>
      <c r="FG412" s="241"/>
      <c r="FH412" s="241"/>
      <c r="FI412" s="241"/>
      <c r="FJ412" s="241"/>
      <c r="FK412" s="241"/>
      <c r="FL412" s="241"/>
      <c r="FM412" s="241"/>
      <c r="FN412" s="241"/>
      <c r="FO412" s="241"/>
      <c r="FP412" s="241"/>
      <c r="FQ412" s="241"/>
      <c r="FR412" s="241"/>
      <c r="FS412" s="241"/>
      <c r="FT412" s="241"/>
      <c r="FU412" s="241"/>
      <c r="FV412" s="241"/>
      <c r="FW412" s="241"/>
      <c r="FX412" s="241"/>
      <c r="FY412" s="241"/>
      <c r="FZ412" s="241"/>
      <c r="GA412" s="241"/>
      <c r="GB412" s="241"/>
      <c r="GC412" s="241"/>
      <c r="GD412" s="241"/>
      <c r="GE412" s="241"/>
      <c r="GF412" s="241"/>
      <c r="GG412" s="241"/>
      <c r="GH412" s="241"/>
      <c r="GI412" s="241"/>
      <c r="GJ412" s="241"/>
      <c r="GK412" s="241"/>
      <c r="GL412" s="241"/>
      <c r="GM412" s="241"/>
      <c r="GN412" s="241"/>
      <c r="GO412" s="241"/>
      <c r="GP412" s="241"/>
      <c r="GQ412" s="241"/>
      <c r="GR412" s="241"/>
      <c r="GS412" s="241"/>
      <c r="GT412" s="241"/>
      <c r="GU412" s="241"/>
      <c r="GV412" s="241"/>
      <c r="GW412" s="241"/>
      <c r="GX412" s="241"/>
      <c r="GY412" s="241"/>
      <c r="GZ412" s="241"/>
      <c r="HA412" s="241"/>
      <c r="HB412" s="241"/>
      <c r="HC412" s="241"/>
      <c r="HD412" s="241"/>
      <c r="HE412" s="241"/>
      <c r="HF412" s="241"/>
      <c r="HG412" s="241"/>
      <c r="HH412" s="241"/>
      <c r="HI412" s="241"/>
      <c r="HJ412" s="241"/>
      <c r="HK412" s="241"/>
      <c r="HL412" s="241"/>
      <c r="HM412" s="241"/>
    </row>
    <row r="413" spans="1:221" ht="12.75">
      <c r="A413" s="241"/>
      <c r="B413" s="241"/>
      <c r="C413" s="241"/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241"/>
      <c r="W413" s="241"/>
      <c r="X413" s="241"/>
      <c r="Y413" s="241"/>
      <c r="Z413" s="241"/>
      <c r="AA413" s="241"/>
      <c r="AB413" s="241"/>
      <c r="AC413" s="241"/>
      <c r="AD413" s="241"/>
      <c r="AE413" s="241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  <c r="AP413" s="241"/>
      <c r="AQ413" s="241"/>
      <c r="AR413" s="241"/>
      <c r="AS413" s="241"/>
      <c r="AT413" s="241"/>
      <c r="AU413" s="241"/>
      <c r="AV413" s="241"/>
      <c r="AW413" s="241"/>
      <c r="AX413" s="241"/>
      <c r="AY413" s="241"/>
      <c r="AZ413" s="241"/>
      <c r="BA413" s="241"/>
      <c r="BB413" s="241"/>
      <c r="BC413" s="241"/>
      <c r="BD413" s="241"/>
      <c r="BE413" s="241"/>
      <c r="BF413" s="241"/>
      <c r="BG413" s="241"/>
      <c r="BH413" s="241"/>
      <c r="BI413" s="241"/>
      <c r="BJ413" s="241"/>
      <c r="BK413" s="241"/>
      <c r="BL413" s="241"/>
      <c r="BM413" s="241"/>
      <c r="BN413" s="241"/>
      <c r="BO413" s="241"/>
      <c r="BP413" s="241"/>
      <c r="BQ413" s="241"/>
      <c r="BR413" s="241"/>
      <c r="BS413" s="241"/>
      <c r="BT413" s="241"/>
      <c r="BU413" s="241"/>
      <c r="BV413" s="241"/>
      <c r="BW413" s="241"/>
      <c r="BX413" s="241"/>
      <c r="BY413" s="241"/>
      <c r="BZ413" s="241"/>
      <c r="CA413" s="241"/>
      <c r="CB413" s="241"/>
      <c r="CC413" s="241"/>
      <c r="CD413" s="241"/>
      <c r="CE413" s="241"/>
      <c r="CF413" s="241"/>
      <c r="CG413" s="241"/>
      <c r="CH413" s="241"/>
      <c r="CI413" s="241"/>
      <c r="CJ413" s="241"/>
      <c r="CK413" s="241"/>
      <c r="CL413" s="241"/>
      <c r="CM413" s="241"/>
      <c r="CN413" s="241"/>
      <c r="CO413" s="241"/>
      <c r="CP413" s="241"/>
      <c r="CQ413" s="241"/>
      <c r="CR413" s="241"/>
      <c r="CS413" s="241"/>
      <c r="CT413" s="241"/>
      <c r="CU413" s="241"/>
      <c r="CV413" s="241"/>
      <c r="CW413" s="241"/>
      <c r="CX413" s="241"/>
      <c r="CY413" s="241"/>
      <c r="CZ413" s="241"/>
      <c r="DA413" s="241"/>
      <c r="DB413" s="241"/>
      <c r="DC413" s="241"/>
      <c r="DD413" s="241"/>
      <c r="DE413" s="241"/>
      <c r="DF413" s="241"/>
      <c r="DG413" s="241"/>
      <c r="DH413" s="241"/>
      <c r="DI413" s="241"/>
      <c r="DJ413" s="241"/>
      <c r="DK413" s="241"/>
      <c r="DL413" s="241"/>
      <c r="DM413" s="241"/>
      <c r="DN413" s="241"/>
      <c r="DO413" s="241"/>
      <c r="DP413" s="241"/>
      <c r="DQ413" s="241"/>
      <c r="DR413" s="241"/>
      <c r="DS413" s="241"/>
      <c r="DT413" s="241"/>
      <c r="DU413" s="241"/>
      <c r="DV413" s="241"/>
      <c r="DW413" s="241"/>
      <c r="DX413" s="241"/>
      <c r="DY413" s="241"/>
      <c r="DZ413" s="241"/>
      <c r="EA413" s="241"/>
      <c r="EB413" s="241"/>
      <c r="EC413" s="241"/>
      <c r="ED413" s="241"/>
      <c r="EE413" s="241"/>
      <c r="EF413" s="241"/>
      <c r="EG413" s="241"/>
      <c r="EH413" s="241"/>
      <c r="EI413" s="241"/>
      <c r="EJ413" s="241"/>
      <c r="EK413" s="241"/>
      <c r="EL413" s="241"/>
      <c r="EM413" s="241"/>
      <c r="EN413" s="241"/>
      <c r="EO413" s="241"/>
      <c r="EP413" s="241"/>
      <c r="EQ413" s="241"/>
      <c r="ER413" s="241"/>
      <c r="ES413" s="241"/>
      <c r="ET413" s="241"/>
      <c r="EU413" s="241"/>
      <c r="EV413" s="241"/>
      <c r="EW413" s="241"/>
      <c r="EX413" s="241"/>
      <c r="EY413" s="241"/>
      <c r="EZ413" s="241"/>
      <c r="FA413" s="241"/>
      <c r="FB413" s="241"/>
      <c r="FC413" s="241"/>
      <c r="FD413" s="241"/>
      <c r="FE413" s="241"/>
      <c r="FF413" s="241"/>
      <c r="FG413" s="241"/>
      <c r="FH413" s="241"/>
      <c r="FI413" s="241"/>
      <c r="FJ413" s="241"/>
      <c r="FK413" s="241"/>
      <c r="FL413" s="241"/>
      <c r="FM413" s="241"/>
      <c r="FN413" s="241"/>
      <c r="FO413" s="241"/>
      <c r="FP413" s="241"/>
      <c r="FQ413" s="241"/>
      <c r="FR413" s="241"/>
      <c r="FS413" s="241"/>
      <c r="FT413" s="241"/>
      <c r="FU413" s="241"/>
      <c r="FV413" s="241"/>
      <c r="FW413" s="241"/>
      <c r="FX413" s="241"/>
      <c r="FY413" s="241"/>
      <c r="FZ413" s="241"/>
      <c r="GA413" s="241"/>
      <c r="GB413" s="241"/>
      <c r="GC413" s="241"/>
      <c r="GD413" s="241"/>
      <c r="GE413" s="241"/>
      <c r="GF413" s="241"/>
      <c r="GG413" s="241"/>
      <c r="GH413" s="241"/>
      <c r="GI413" s="241"/>
      <c r="GJ413" s="241"/>
      <c r="GK413" s="241"/>
      <c r="GL413" s="241"/>
      <c r="GM413" s="241"/>
      <c r="GN413" s="241"/>
      <c r="GO413" s="241"/>
      <c r="GP413" s="241"/>
      <c r="GQ413" s="241"/>
      <c r="GR413" s="241"/>
      <c r="GS413" s="241"/>
      <c r="GT413" s="241"/>
      <c r="GU413" s="241"/>
      <c r="GV413" s="241"/>
      <c r="GW413" s="241"/>
      <c r="GX413" s="241"/>
      <c r="GY413" s="241"/>
      <c r="GZ413" s="241"/>
      <c r="HA413" s="241"/>
      <c r="HB413" s="241"/>
      <c r="HC413" s="241"/>
      <c r="HD413" s="241"/>
      <c r="HE413" s="241"/>
      <c r="HF413" s="241"/>
      <c r="HG413" s="241"/>
      <c r="HH413" s="241"/>
      <c r="HI413" s="241"/>
      <c r="HJ413" s="241"/>
      <c r="HK413" s="241"/>
      <c r="HL413" s="241"/>
      <c r="HM413" s="241"/>
    </row>
    <row r="414" spans="1:221" ht="12.75">
      <c r="A414" s="241"/>
      <c r="B414" s="241"/>
      <c r="C414" s="241"/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1"/>
      <c r="AA414" s="241"/>
      <c r="AB414" s="241"/>
      <c r="AC414" s="241"/>
      <c r="AD414" s="241"/>
      <c r="AE414" s="241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  <c r="AP414" s="241"/>
      <c r="AQ414" s="241"/>
      <c r="AR414" s="241"/>
      <c r="AS414" s="241"/>
      <c r="AT414" s="241"/>
      <c r="AU414" s="241"/>
      <c r="AV414" s="241"/>
      <c r="AW414" s="241"/>
      <c r="AX414" s="241"/>
      <c r="AY414" s="241"/>
      <c r="AZ414" s="241"/>
      <c r="BA414" s="241"/>
      <c r="BB414" s="241"/>
      <c r="BC414" s="241"/>
      <c r="BD414" s="241"/>
      <c r="BE414" s="241"/>
      <c r="BF414" s="241"/>
      <c r="BG414" s="241"/>
      <c r="BH414" s="241"/>
      <c r="BI414" s="241"/>
      <c r="BJ414" s="241"/>
      <c r="BK414" s="241"/>
      <c r="BL414" s="241"/>
      <c r="BM414" s="241"/>
      <c r="BN414" s="241"/>
      <c r="BO414" s="241"/>
      <c r="BP414" s="241"/>
      <c r="BQ414" s="241"/>
      <c r="BR414" s="241"/>
      <c r="BS414" s="241"/>
      <c r="BT414" s="241"/>
      <c r="BU414" s="241"/>
      <c r="BV414" s="241"/>
      <c r="BW414" s="241"/>
      <c r="BX414" s="241"/>
      <c r="BY414" s="241"/>
      <c r="BZ414" s="241"/>
      <c r="CA414" s="241"/>
      <c r="CB414" s="241"/>
      <c r="CC414" s="241"/>
      <c r="CD414" s="241"/>
      <c r="CE414" s="241"/>
      <c r="CF414" s="241"/>
      <c r="CG414" s="241"/>
      <c r="CH414" s="241"/>
      <c r="CI414" s="241"/>
      <c r="CJ414" s="241"/>
      <c r="CK414" s="241"/>
      <c r="CL414" s="241"/>
      <c r="CM414" s="241"/>
      <c r="CN414" s="241"/>
      <c r="CO414" s="241"/>
      <c r="CP414" s="241"/>
      <c r="CQ414" s="241"/>
      <c r="CR414" s="241"/>
      <c r="CS414" s="241"/>
      <c r="CT414" s="241"/>
      <c r="CU414" s="241"/>
      <c r="CV414" s="241"/>
      <c r="CW414" s="241"/>
      <c r="CX414" s="241"/>
      <c r="CY414" s="241"/>
      <c r="CZ414" s="241"/>
      <c r="DA414" s="241"/>
      <c r="DB414" s="241"/>
      <c r="DC414" s="241"/>
      <c r="DD414" s="241"/>
      <c r="DE414" s="241"/>
      <c r="DF414" s="241"/>
      <c r="DG414" s="241"/>
      <c r="DH414" s="241"/>
      <c r="DI414" s="241"/>
      <c r="DJ414" s="241"/>
      <c r="DK414" s="241"/>
      <c r="DL414" s="241"/>
      <c r="DM414" s="241"/>
      <c r="DN414" s="241"/>
      <c r="DO414" s="241"/>
      <c r="DP414" s="241"/>
      <c r="DQ414" s="241"/>
      <c r="DR414" s="241"/>
      <c r="DS414" s="241"/>
      <c r="DT414" s="241"/>
      <c r="DU414" s="241"/>
      <c r="DV414" s="241"/>
      <c r="DW414" s="241"/>
      <c r="DX414" s="241"/>
      <c r="DY414" s="241"/>
      <c r="DZ414" s="241"/>
      <c r="EA414" s="241"/>
      <c r="EB414" s="241"/>
      <c r="EC414" s="241"/>
      <c r="ED414" s="241"/>
      <c r="EE414" s="241"/>
      <c r="EF414" s="241"/>
      <c r="EG414" s="241"/>
      <c r="EH414" s="241"/>
      <c r="EI414" s="241"/>
      <c r="EJ414" s="241"/>
      <c r="EK414" s="241"/>
      <c r="EL414" s="241"/>
      <c r="EM414" s="241"/>
      <c r="EN414" s="241"/>
      <c r="EO414" s="241"/>
      <c r="EP414" s="241"/>
      <c r="EQ414" s="241"/>
      <c r="ER414" s="241"/>
      <c r="ES414" s="241"/>
      <c r="ET414" s="241"/>
      <c r="EU414" s="241"/>
      <c r="EV414" s="241"/>
      <c r="EW414" s="241"/>
      <c r="EX414" s="241"/>
      <c r="EY414" s="241"/>
      <c r="EZ414" s="241"/>
      <c r="FA414" s="241"/>
      <c r="FB414" s="241"/>
      <c r="FC414" s="241"/>
      <c r="FD414" s="241"/>
      <c r="FE414" s="241"/>
      <c r="FF414" s="241"/>
      <c r="FG414" s="241"/>
      <c r="FH414" s="241"/>
      <c r="FI414" s="241"/>
      <c r="FJ414" s="241"/>
      <c r="FK414" s="241"/>
      <c r="FL414" s="241"/>
      <c r="FM414" s="241"/>
      <c r="FN414" s="241"/>
      <c r="FO414" s="241"/>
      <c r="FP414" s="241"/>
      <c r="FQ414" s="241"/>
      <c r="FR414" s="241"/>
      <c r="FS414" s="241"/>
      <c r="FT414" s="241"/>
      <c r="FU414" s="241"/>
      <c r="FV414" s="241"/>
      <c r="FW414" s="241"/>
      <c r="FX414" s="241"/>
      <c r="FY414" s="241"/>
      <c r="FZ414" s="241"/>
      <c r="GA414" s="241"/>
      <c r="GB414" s="241"/>
      <c r="GC414" s="241"/>
      <c r="GD414" s="241"/>
      <c r="GE414" s="241"/>
      <c r="GF414" s="241"/>
      <c r="GG414" s="241"/>
      <c r="GH414" s="241"/>
      <c r="GI414" s="241"/>
      <c r="GJ414" s="241"/>
      <c r="GK414" s="241"/>
      <c r="GL414" s="241"/>
      <c r="GM414" s="241"/>
      <c r="GN414" s="241"/>
      <c r="GO414" s="241"/>
      <c r="GP414" s="241"/>
      <c r="GQ414" s="241"/>
      <c r="GR414" s="241"/>
      <c r="GS414" s="241"/>
      <c r="GT414" s="241"/>
      <c r="GU414" s="241"/>
      <c r="GV414" s="241"/>
      <c r="GW414" s="241"/>
      <c r="GX414" s="241"/>
      <c r="GY414" s="241"/>
      <c r="GZ414" s="241"/>
      <c r="HA414" s="241"/>
      <c r="HB414" s="241"/>
      <c r="HC414" s="241"/>
      <c r="HD414" s="241"/>
      <c r="HE414" s="241"/>
      <c r="HF414" s="241"/>
      <c r="HG414" s="241"/>
      <c r="HH414" s="241"/>
      <c r="HI414" s="241"/>
      <c r="HJ414" s="241"/>
      <c r="HK414" s="241"/>
      <c r="HL414" s="241"/>
      <c r="HM414" s="241"/>
    </row>
    <row r="415" spans="1:221" ht="12.75">
      <c r="A415" s="241"/>
      <c r="B415" s="241"/>
      <c r="C415" s="241"/>
      <c r="D415" s="241"/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  <c r="R415" s="241"/>
      <c r="S415" s="241"/>
      <c r="T415" s="241"/>
      <c r="U415" s="241"/>
      <c r="V415" s="241"/>
      <c r="W415" s="241"/>
      <c r="X415" s="241"/>
      <c r="Y415" s="241"/>
      <c r="Z415" s="241"/>
      <c r="AA415" s="241"/>
      <c r="AB415" s="241"/>
      <c r="AC415" s="241"/>
      <c r="AD415" s="241"/>
      <c r="AE415" s="241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  <c r="AP415" s="241"/>
      <c r="AQ415" s="241"/>
      <c r="AR415" s="241"/>
      <c r="AS415" s="241"/>
      <c r="AT415" s="241"/>
      <c r="AU415" s="241"/>
      <c r="AV415" s="241"/>
      <c r="AW415" s="241"/>
      <c r="AX415" s="241"/>
      <c r="AY415" s="241"/>
      <c r="AZ415" s="241"/>
      <c r="BA415" s="241"/>
      <c r="BB415" s="241"/>
      <c r="BC415" s="241"/>
      <c r="BD415" s="241"/>
      <c r="BE415" s="241"/>
      <c r="BF415" s="241"/>
      <c r="BG415" s="241"/>
      <c r="BH415" s="241"/>
      <c r="BI415" s="241"/>
      <c r="BJ415" s="241"/>
      <c r="BK415" s="241"/>
      <c r="BL415" s="241"/>
      <c r="BM415" s="241"/>
      <c r="BN415" s="241"/>
      <c r="BO415" s="241"/>
      <c r="BP415" s="241"/>
      <c r="BQ415" s="241"/>
      <c r="BR415" s="241"/>
      <c r="BS415" s="241"/>
      <c r="BT415" s="241"/>
      <c r="BU415" s="241"/>
      <c r="BV415" s="241"/>
      <c r="BW415" s="241"/>
      <c r="BX415" s="241"/>
      <c r="BY415" s="241"/>
      <c r="BZ415" s="241"/>
      <c r="CA415" s="241"/>
      <c r="CB415" s="241"/>
      <c r="CC415" s="241"/>
      <c r="CD415" s="241"/>
      <c r="CE415" s="241"/>
      <c r="CF415" s="241"/>
      <c r="CG415" s="241"/>
      <c r="CH415" s="241"/>
      <c r="CI415" s="241"/>
      <c r="CJ415" s="241"/>
      <c r="CK415" s="241"/>
      <c r="CL415" s="241"/>
      <c r="CM415" s="241"/>
      <c r="CN415" s="241"/>
      <c r="CO415" s="241"/>
      <c r="CP415" s="241"/>
      <c r="CQ415" s="241"/>
      <c r="CR415" s="241"/>
      <c r="CS415" s="241"/>
      <c r="CT415" s="241"/>
      <c r="CU415" s="241"/>
      <c r="CV415" s="241"/>
      <c r="CW415" s="241"/>
      <c r="CX415" s="241"/>
      <c r="CY415" s="241"/>
      <c r="CZ415" s="241"/>
      <c r="DA415" s="241"/>
      <c r="DB415" s="241"/>
      <c r="DC415" s="241"/>
      <c r="DD415" s="241"/>
      <c r="DE415" s="241"/>
      <c r="DF415" s="241"/>
      <c r="DG415" s="241"/>
      <c r="DH415" s="241"/>
      <c r="DI415" s="241"/>
      <c r="DJ415" s="241"/>
      <c r="DK415" s="241"/>
      <c r="DL415" s="241"/>
      <c r="DM415" s="241"/>
      <c r="DN415" s="241"/>
      <c r="DO415" s="241"/>
      <c r="DP415" s="241"/>
      <c r="DQ415" s="241"/>
      <c r="DR415" s="241"/>
      <c r="DS415" s="241"/>
      <c r="DT415" s="241"/>
      <c r="DU415" s="241"/>
      <c r="DV415" s="241"/>
      <c r="DW415" s="241"/>
      <c r="DX415" s="241"/>
      <c r="DY415" s="241"/>
      <c r="DZ415" s="241"/>
      <c r="EA415" s="241"/>
      <c r="EB415" s="241"/>
      <c r="EC415" s="241"/>
      <c r="ED415" s="241"/>
      <c r="EE415" s="241"/>
      <c r="EF415" s="241"/>
      <c r="EG415" s="241"/>
      <c r="EH415" s="241"/>
      <c r="EI415" s="241"/>
      <c r="EJ415" s="241"/>
      <c r="EK415" s="241"/>
      <c r="EL415" s="241"/>
      <c r="EM415" s="241"/>
      <c r="EN415" s="241"/>
      <c r="EO415" s="241"/>
      <c r="EP415" s="241"/>
      <c r="EQ415" s="241"/>
      <c r="ER415" s="241"/>
      <c r="ES415" s="241"/>
      <c r="ET415" s="241"/>
      <c r="EU415" s="241"/>
      <c r="EV415" s="241"/>
      <c r="EW415" s="241"/>
      <c r="EX415" s="241"/>
      <c r="EY415" s="241"/>
      <c r="EZ415" s="241"/>
      <c r="FA415" s="241"/>
      <c r="FB415" s="241"/>
      <c r="FC415" s="241"/>
      <c r="FD415" s="241"/>
      <c r="FE415" s="241"/>
      <c r="FF415" s="241"/>
      <c r="FG415" s="241"/>
      <c r="FH415" s="241"/>
      <c r="FI415" s="241"/>
      <c r="FJ415" s="241"/>
      <c r="FK415" s="241"/>
      <c r="FL415" s="241"/>
      <c r="FM415" s="241"/>
      <c r="FN415" s="241"/>
      <c r="FO415" s="241"/>
      <c r="FP415" s="241"/>
      <c r="FQ415" s="241"/>
      <c r="FR415" s="241"/>
      <c r="FS415" s="241"/>
      <c r="FT415" s="241"/>
      <c r="FU415" s="241"/>
      <c r="FV415" s="241"/>
      <c r="FW415" s="241"/>
      <c r="FX415" s="241"/>
      <c r="FY415" s="241"/>
      <c r="FZ415" s="241"/>
      <c r="GA415" s="241"/>
      <c r="GB415" s="241"/>
      <c r="GC415" s="241"/>
      <c r="GD415" s="241"/>
      <c r="GE415" s="241"/>
      <c r="GF415" s="241"/>
      <c r="GG415" s="241"/>
      <c r="GH415" s="241"/>
      <c r="GI415" s="241"/>
      <c r="GJ415" s="241"/>
      <c r="GK415" s="241"/>
      <c r="GL415" s="241"/>
      <c r="GM415" s="241"/>
      <c r="GN415" s="241"/>
      <c r="GO415" s="241"/>
      <c r="GP415" s="241"/>
      <c r="GQ415" s="241"/>
      <c r="GR415" s="241"/>
      <c r="GS415" s="241"/>
      <c r="GT415" s="241"/>
      <c r="GU415" s="241"/>
      <c r="GV415" s="241"/>
      <c r="GW415" s="241"/>
      <c r="GX415" s="241"/>
      <c r="GY415" s="241"/>
      <c r="GZ415" s="241"/>
      <c r="HA415" s="241"/>
      <c r="HB415" s="241"/>
      <c r="HC415" s="241"/>
      <c r="HD415" s="241"/>
      <c r="HE415" s="241"/>
      <c r="HF415" s="241"/>
      <c r="HG415" s="241"/>
      <c r="HH415" s="241"/>
      <c r="HI415" s="241"/>
      <c r="HJ415" s="241"/>
      <c r="HK415" s="241"/>
      <c r="HL415" s="241"/>
      <c r="HM415" s="241"/>
    </row>
    <row r="416" spans="1:221" ht="12.75">
      <c r="A416" s="241"/>
      <c r="B416" s="241"/>
      <c r="C416" s="241"/>
      <c r="D416" s="241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241"/>
      <c r="Y416" s="241"/>
      <c r="Z416" s="241"/>
      <c r="AA416" s="241"/>
      <c r="AB416" s="241"/>
      <c r="AC416" s="241"/>
      <c r="AD416" s="241"/>
      <c r="AE416" s="241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  <c r="AP416" s="241"/>
      <c r="AQ416" s="241"/>
      <c r="AR416" s="241"/>
      <c r="AS416" s="241"/>
      <c r="AT416" s="241"/>
      <c r="AU416" s="241"/>
      <c r="AV416" s="241"/>
      <c r="AW416" s="241"/>
      <c r="AX416" s="241"/>
      <c r="AY416" s="241"/>
      <c r="AZ416" s="241"/>
      <c r="BA416" s="241"/>
      <c r="BB416" s="241"/>
      <c r="BC416" s="241"/>
      <c r="BD416" s="241"/>
      <c r="BE416" s="241"/>
      <c r="BF416" s="241"/>
      <c r="BG416" s="241"/>
      <c r="BH416" s="241"/>
      <c r="BI416" s="241"/>
      <c r="BJ416" s="241"/>
      <c r="BK416" s="241"/>
      <c r="BL416" s="241"/>
      <c r="BM416" s="241"/>
      <c r="BN416" s="241"/>
      <c r="BO416" s="241"/>
      <c r="BP416" s="241"/>
      <c r="BQ416" s="241"/>
      <c r="BR416" s="241"/>
      <c r="BS416" s="241"/>
      <c r="BT416" s="241"/>
      <c r="BU416" s="241"/>
      <c r="BV416" s="241"/>
      <c r="BW416" s="241"/>
      <c r="BX416" s="241"/>
      <c r="BY416" s="241"/>
      <c r="BZ416" s="241"/>
      <c r="CA416" s="241"/>
      <c r="CB416" s="241"/>
      <c r="CC416" s="241"/>
      <c r="CD416" s="241"/>
      <c r="CE416" s="241"/>
      <c r="CF416" s="241"/>
      <c r="CG416" s="241"/>
      <c r="CH416" s="241"/>
      <c r="CI416" s="241"/>
      <c r="CJ416" s="241"/>
      <c r="CK416" s="241"/>
      <c r="CL416" s="241"/>
      <c r="CM416" s="241"/>
      <c r="CN416" s="241"/>
      <c r="CO416" s="241"/>
      <c r="CP416" s="241"/>
      <c r="CQ416" s="241"/>
      <c r="CR416" s="241"/>
      <c r="CS416" s="241"/>
      <c r="CT416" s="241"/>
      <c r="CU416" s="241"/>
      <c r="CV416" s="241"/>
      <c r="CW416" s="241"/>
      <c r="CX416" s="241"/>
      <c r="CY416" s="241"/>
      <c r="CZ416" s="241"/>
      <c r="DA416" s="241"/>
      <c r="DB416" s="241"/>
      <c r="DC416" s="241"/>
      <c r="DD416" s="241"/>
      <c r="DE416" s="241"/>
      <c r="DF416" s="241"/>
      <c r="DG416" s="241"/>
      <c r="DH416" s="241"/>
      <c r="DI416" s="241"/>
      <c r="DJ416" s="241"/>
      <c r="DK416" s="241"/>
      <c r="DL416" s="241"/>
      <c r="DM416" s="241"/>
      <c r="DN416" s="241"/>
      <c r="DO416" s="241"/>
      <c r="DP416" s="241"/>
      <c r="DQ416" s="241"/>
      <c r="DR416" s="241"/>
      <c r="DS416" s="241"/>
      <c r="DT416" s="241"/>
      <c r="DU416" s="241"/>
      <c r="DV416" s="241"/>
      <c r="DW416" s="241"/>
      <c r="DX416" s="241"/>
      <c r="DY416" s="241"/>
      <c r="DZ416" s="241"/>
      <c r="EA416" s="241"/>
      <c r="EB416" s="241"/>
      <c r="EC416" s="241"/>
      <c r="ED416" s="241"/>
      <c r="EE416" s="241"/>
      <c r="EF416" s="241"/>
      <c r="EG416" s="241"/>
      <c r="EH416" s="241"/>
      <c r="EI416" s="241"/>
      <c r="EJ416" s="241"/>
      <c r="EK416" s="241"/>
      <c r="EL416" s="241"/>
      <c r="EM416" s="241"/>
      <c r="EN416" s="241"/>
      <c r="EO416" s="241"/>
      <c r="EP416" s="241"/>
      <c r="EQ416" s="241"/>
      <c r="ER416" s="241"/>
      <c r="ES416" s="241"/>
      <c r="ET416" s="241"/>
      <c r="EU416" s="241"/>
      <c r="EV416" s="241"/>
      <c r="EW416" s="241"/>
      <c r="EX416" s="241"/>
      <c r="EY416" s="241"/>
      <c r="EZ416" s="241"/>
      <c r="FA416" s="241"/>
      <c r="FB416" s="241"/>
      <c r="FC416" s="241"/>
      <c r="FD416" s="241"/>
      <c r="FE416" s="241"/>
      <c r="FF416" s="241"/>
      <c r="FG416" s="241"/>
      <c r="FH416" s="241"/>
      <c r="FI416" s="241"/>
      <c r="FJ416" s="241"/>
      <c r="FK416" s="241"/>
      <c r="FL416" s="241"/>
      <c r="FM416" s="241"/>
      <c r="FN416" s="241"/>
      <c r="FO416" s="241"/>
      <c r="FP416" s="241"/>
      <c r="FQ416" s="241"/>
      <c r="FR416" s="241"/>
      <c r="FS416" s="241"/>
      <c r="FT416" s="241"/>
      <c r="FU416" s="241"/>
      <c r="FV416" s="241"/>
      <c r="FW416" s="241"/>
      <c r="FX416" s="241"/>
      <c r="FY416" s="241"/>
      <c r="FZ416" s="241"/>
      <c r="GA416" s="241"/>
      <c r="GB416" s="241"/>
      <c r="GC416" s="241"/>
      <c r="GD416" s="241"/>
      <c r="GE416" s="241"/>
      <c r="GF416" s="241"/>
      <c r="GG416" s="241"/>
      <c r="GH416" s="241"/>
      <c r="GI416" s="241"/>
      <c r="GJ416" s="241"/>
      <c r="GK416" s="241"/>
      <c r="GL416" s="241"/>
      <c r="GM416" s="241"/>
      <c r="GN416" s="241"/>
      <c r="GO416" s="241"/>
      <c r="GP416" s="241"/>
      <c r="GQ416" s="241"/>
      <c r="GR416" s="241"/>
      <c r="GS416" s="241"/>
      <c r="GT416" s="241"/>
      <c r="GU416" s="241"/>
      <c r="GV416" s="241"/>
      <c r="GW416" s="241"/>
      <c r="GX416" s="241"/>
      <c r="GY416" s="241"/>
      <c r="GZ416" s="241"/>
      <c r="HA416" s="241"/>
      <c r="HB416" s="241"/>
      <c r="HC416" s="241"/>
      <c r="HD416" s="241"/>
      <c r="HE416" s="241"/>
      <c r="HF416" s="241"/>
      <c r="HG416" s="241"/>
      <c r="HH416" s="241"/>
      <c r="HI416" s="241"/>
      <c r="HJ416" s="241"/>
      <c r="HK416" s="241"/>
      <c r="HL416" s="241"/>
      <c r="HM416" s="241"/>
    </row>
    <row r="417" spans="1:221" ht="12.75">
      <c r="A417" s="241"/>
      <c r="B417" s="241"/>
      <c r="C417" s="241"/>
      <c r="D417" s="241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241"/>
      <c r="Y417" s="241"/>
      <c r="Z417" s="241"/>
      <c r="AA417" s="241"/>
      <c r="AB417" s="241"/>
      <c r="AC417" s="241"/>
      <c r="AD417" s="241"/>
      <c r="AE417" s="241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  <c r="AP417" s="241"/>
      <c r="AQ417" s="241"/>
      <c r="AR417" s="241"/>
      <c r="AS417" s="241"/>
      <c r="AT417" s="241"/>
      <c r="AU417" s="241"/>
      <c r="AV417" s="241"/>
      <c r="AW417" s="241"/>
      <c r="AX417" s="241"/>
      <c r="AY417" s="241"/>
      <c r="AZ417" s="241"/>
      <c r="BA417" s="241"/>
      <c r="BB417" s="241"/>
      <c r="BC417" s="241"/>
      <c r="BD417" s="241"/>
      <c r="BE417" s="241"/>
      <c r="BF417" s="241"/>
      <c r="BG417" s="241"/>
      <c r="BH417" s="241"/>
      <c r="BI417" s="241"/>
      <c r="BJ417" s="241"/>
      <c r="BK417" s="241"/>
      <c r="BL417" s="241"/>
      <c r="BM417" s="241"/>
      <c r="BN417" s="241"/>
      <c r="BO417" s="241"/>
      <c r="BP417" s="241"/>
      <c r="BQ417" s="241"/>
      <c r="BR417" s="241"/>
      <c r="BS417" s="241"/>
      <c r="BT417" s="241"/>
      <c r="BU417" s="241"/>
      <c r="BV417" s="241"/>
      <c r="BW417" s="241"/>
      <c r="BX417" s="241"/>
      <c r="BY417" s="241"/>
      <c r="BZ417" s="241"/>
      <c r="CA417" s="241"/>
      <c r="CB417" s="241"/>
      <c r="CC417" s="241"/>
      <c r="CD417" s="241"/>
      <c r="CE417" s="241"/>
      <c r="CF417" s="241"/>
      <c r="CG417" s="241"/>
      <c r="CH417" s="241"/>
      <c r="CI417" s="241"/>
      <c r="CJ417" s="241"/>
      <c r="CK417" s="241"/>
      <c r="CL417" s="241"/>
      <c r="CM417" s="241"/>
      <c r="CN417" s="241"/>
      <c r="CO417" s="241"/>
      <c r="CP417" s="241"/>
      <c r="CQ417" s="241"/>
      <c r="CR417" s="241"/>
      <c r="CS417" s="241"/>
      <c r="CT417" s="241"/>
      <c r="CU417" s="241"/>
      <c r="CV417" s="241"/>
      <c r="CW417" s="241"/>
      <c r="CX417" s="241"/>
      <c r="CY417" s="241"/>
      <c r="CZ417" s="241"/>
      <c r="DA417" s="241"/>
      <c r="DB417" s="241"/>
      <c r="DC417" s="241"/>
      <c r="DD417" s="241"/>
      <c r="DE417" s="241"/>
      <c r="DF417" s="241"/>
      <c r="DG417" s="241"/>
      <c r="DH417" s="241"/>
      <c r="DI417" s="241"/>
      <c r="DJ417" s="241"/>
      <c r="DK417" s="241"/>
      <c r="DL417" s="241"/>
      <c r="DM417" s="241"/>
      <c r="DN417" s="241"/>
      <c r="DO417" s="241"/>
      <c r="DP417" s="241"/>
      <c r="DQ417" s="241"/>
      <c r="DR417" s="241"/>
      <c r="DS417" s="241"/>
      <c r="DT417" s="241"/>
      <c r="DU417" s="241"/>
      <c r="DV417" s="241"/>
      <c r="DW417" s="241"/>
      <c r="DX417" s="241"/>
      <c r="DY417" s="241"/>
      <c r="DZ417" s="241"/>
      <c r="EA417" s="241"/>
      <c r="EB417" s="241"/>
      <c r="EC417" s="241"/>
      <c r="ED417" s="241"/>
      <c r="EE417" s="241"/>
      <c r="EF417" s="241"/>
      <c r="EG417" s="241"/>
      <c r="EH417" s="241"/>
      <c r="EI417" s="241"/>
      <c r="EJ417" s="241"/>
      <c r="EK417" s="241"/>
      <c r="EL417" s="241"/>
      <c r="EM417" s="241"/>
      <c r="EN417" s="241"/>
      <c r="EO417" s="241"/>
      <c r="EP417" s="241"/>
      <c r="EQ417" s="241"/>
      <c r="ER417" s="241"/>
      <c r="ES417" s="241"/>
      <c r="ET417" s="241"/>
      <c r="EU417" s="241"/>
      <c r="EV417" s="241"/>
      <c r="EW417" s="241"/>
      <c r="EX417" s="241"/>
      <c r="EY417" s="241"/>
      <c r="EZ417" s="241"/>
      <c r="FA417" s="241"/>
      <c r="FB417" s="241"/>
      <c r="FC417" s="241"/>
      <c r="FD417" s="241"/>
      <c r="FE417" s="241"/>
      <c r="FF417" s="241"/>
      <c r="FG417" s="241"/>
      <c r="FH417" s="241"/>
      <c r="FI417" s="241"/>
      <c r="FJ417" s="241"/>
      <c r="FK417" s="241"/>
      <c r="FL417" s="241"/>
      <c r="FM417" s="241"/>
      <c r="FN417" s="241"/>
      <c r="FO417" s="241"/>
      <c r="FP417" s="241"/>
      <c r="FQ417" s="241"/>
      <c r="FR417" s="241"/>
      <c r="FS417" s="241"/>
      <c r="FT417" s="241"/>
      <c r="FU417" s="241"/>
      <c r="FV417" s="241"/>
      <c r="FW417" s="241"/>
      <c r="FX417" s="241"/>
      <c r="FY417" s="241"/>
      <c r="FZ417" s="241"/>
      <c r="GA417" s="241"/>
      <c r="GB417" s="241"/>
      <c r="GC417" s="241"/>
      <c r="GD417" s="241"/>
      <c r="GE417" s="241"/>
      <c r="GF417" s="241"/>
      <c r="GG417" s="241"/>
      <c r="GH417" s="241"/>
      <c r="GI417" s="241"/>
      <c r="GJ417" s="241"/>
      <c r="GK417" s="241"/>
      <c r="GL417" s="241"/>
      <c r="GM417" s="241"/>
      <c r="GN417" s="241"/>
      <c r="GO417" s="241"/>
      <c r="GP417" s="241"/>
      <c r="GQ417" s="241"/>
      <c r="GR417" s="241"/>
      <c r="GS417" s="241"/>
      <c r="GT417" s="241"/>
      <c r="GU417" s="241"/>
      <c r="GV417" s="241"/>
      <c r="GW417" s="241"/>
      <c r="GX417" s="241"/>
      <c r="GY417" s="241"/>
      <c r="GZ417" s="241"/>
      <c r="HA417" s="241"/>
      <c r="HB417" s="241"/>
      <c r="HC417" s="241"/>
      <c r="HD417" s="241"/>
      <c r="HE417" s="241"/>
      <c r="HF417" s="241"/>
      <c r="HG417" s="241"/>
      <c r="HH417" s="241"/>
      <c r="HI417" s="241"/>
      <c r="HJ417" s="241"/>
      <c r="HK417" s="241"/>
      <c r="HL417" s="241"/>
      <c r="HM417" s="241"/>
    </row>
    <row r="418" spans="1:221" ht="12.75">
      <c r="A418" s="241"/>
      <c r="B418" s="241"/>
      <c r="C418" s="241"/>
      <c r="D418" s="241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241"/>
      <c r="Y418" s="241"/>
      <c r="Z418" s="241"/>
      <c r="AA418" s="241"/>
      <c r="AB418" s="241"/>
      <c r="AC418" s="241"/>
      <c r="AD418" s="241"/>
      <c r="AE418" s="241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  <c r="AP418" s="241"/>
      <c r="AQ418" s="241"/>
      <c r="AR418" s="241"/>
      <c r="AS418" s="241"/>
      <c r="AT418" s="241"/>
      <c r="AU418" s="241"/>
      <c r="AV418" s="241"/>
      <c r="AW418" s="241"/>
      <c r="AX418" s="241"/>
      <c r="AY418" s="241"/>
      <c r="AZ418" s="241"/>
      <c r="BA418" s="241"/>
      <c r="BB418" s="241"/>
      <c r="BC418" s="241"/>
      <c r="BD418" s="241"/>
      <c r="BE418" s="241"/>
      <c r="BF418" s="241"/>
      <c r="BG418" s="241"/>
      <c r="BH418" s="241"/>
      <c r="BI418" s="241"/>
      <c r="BJ418" s="241"/>
      <c r="BK418" s="241"/>
      <c r="BL418" s="241"/>
      <c r="BM418" s="241"/>
      <c r="BN418" s="241"/>
      <c r="BO418" s="241"/>
      <c r="BP418" s="241"/>
      <c r="BQ418" s="241"/>
      <c r="BR418" s="241"/>
      <c r="BS418" s="241"/>
      <c r="BT418" s="241"/>
      <c r="BU418" s="241"/>
      <c r="BV418" s="241"/>
      <c r="BW418" s="241"/>
      <c r="BX418" s="241"/>
      <c r="BY418" s="241"/>
      <c r="BZ418" s="241"/>
      <c r="CA418" s="241"/>
      <c r="CB418" s="241"/>
      <c r="CC418" s="241"/>
      <c r="CD418" s="241"/>
      <c r="CE418" s="241"/>
      <c r="CF418" s="241"/>
      <c r="CG418" s="241"/>
      <c r="CH418" s="241"/>
      <c r="CI418" s="241"/>
      <c r="CJ418" s="241"/>
      <c r="CK418" s="241"/>
      <c r="CL418" s="241"/>
      <c r="CM418" s="241"/>
      <c r="CN418" s="241"/>
      <c r="CO418" s="241"/>
      <c r="CP418" s="241"/>
      <c r="CQ418" s="241"/>
      <c r="CR418" s="241"/>
      <c r="CS418" s="241"/>
      <c r="CT418" s="241"/>
      <c r="CU418" s="241"/>
      <c r="CV418" s="241"/>
      <c r="CW418" s="241"/>
      <c r="CX418" s="241"/>
      <c r="CY418" s="241"/>
      <c r="CZ418" s="241"/>
      <c r="DA418" s="241"/>
      <c r="DB418" s="241"/>
      <c r="DC418" s="241"/>
      <c r="DD418" s="241"/>
      <c r="DE418" s="241"/>
      <c r="DF418" s="241"/>
      <c r="DG418" s="241"/>
      <c r="DH418" s="241"/>
      <c r="DI418" s="241"/>
      <c r="DJ418" s="241"/>
      <c r="DK418" s="241"/>
      <c r="DL418" s="241"/>
      <c r="DM418" s="241"/>
      <c r="DN418" s="241"/>
      <c r="DO418" s="241"/>
      <c r="DP418" s="241"/>
      <c r="DQ418" s="241"/>
      <c r="DR418" s="241"/>
      <c r="DS418" s="241"/>
      <c r="DT418" s="241"/>
      <c r="DU418" s="241"/>
      <c r="DV418" s="241"/>
      <c r="DW418" s="241"/>
      <c r="DX418" s="241"/>
      <c r="DY418" s="241"/>
      <c r="DZ418" s="241"/>
      <c r="EA418" s="241"/>
      <c r="EB418" s="241"/>
      <c r="EC418" s="241"/>
      <c r="ED418" s="241"/>
      <c r="EE418" s="241"/>
      <c r="EF418" s="241"/>
      <c r="EG418" s="241"/>
      <c r="EH418" s="241"/>
      <c r="EI418" s="241"/>
      <c r="EJ418" s="241"/>
      <c r="EK418" s="241"/>
      <c r="EL418" s="241"/>
      <c r="EM418" s="241"/>
      <c r="EN418" s="241"/>
      <c r="EO418" s="241"/>
      <c r="EP418" s="241"/>
      <c r="EQ418" s="241"/>
      <c r="ER418" s="241"/>
      <c r="ES418" s="241"/>
      <c r="ET418" s="241"/>
      <c r="EU418" s="241"/>
      <c r="EV418" s="241"/>
      <c r="EW418" s="241"/>
      <c r="EX418" s="241"/>
      <c r="EY418" s="241"/>
      <c r="EZ418" s="241"/>
      <c r="FA418" s="241"/>
      <c r="FB418" s="241"/>
      <c r="FC418" s="241"/>
      <c r="FD418" s="241"/>
      <c r="FE418" s="241"/>
      <c r="FF418" s="241"/>
      <c r="FG418" s="241"/>
      <c r="FH418" s="241"/>
      <c r="FI418" s="241"/>
      <c r="FJ418" s="241"/>
      <c r="FK418" s="241"/>
      <c r="FL418" s="241"/>
      <c r="FM418" s="241"/>
      <c r="FN418" s="241"/>
      <c r="FO418" s="241"/>
      <c r="FP418" s="241"/>
      <c r="FQ418" s="241"/>
      <c r="FR418" s="241"/>
      <c r="FS418" s="241"/>
      <c r="FT418" s="241"/>
      <c r="FU418" s="241"/>
      <c r="FV418" s="241"/>
      <c r="FW418" s="241"/>
      <c r="FX418" s="241"/>
      <c r="FY418" s="241"/>
      <c r="FZ418" s="241"/>
      <c r="GA418" s="241"/>
      <c r="GB418" s="241"/>
      <c r="GC418" s="241"/>
      <c r="GD418" s="241"/>
      <c r="GE418" s="241"/>
      <c r="GF418" s="241"/>
      <c r="GG418" s="241"/>
      <c r="GH418" s="241"/>
      <c r="GI418" s="241"/>
      <c r="GJ418" s="241"/>
      <c r="GK418" s="241"/>
      <c r="GL418" s="241"/>
      <c r="GM418" s="241"/>
      <c r="GN418" s="241"/>
      <c r="GO418" s="241"/>
      <c r="GP418" s="241"/>
      <c r="GQ418" s="241"/>
      <c r="GR418" s="241"/>
      <c r="GS418" s="241"/>
      <c r="GT418" s="241"/>
      <c r="GU418" s="241"/>
      <c r="GV418" s="241"/>
      <c r="GW418" s="241"/>
      <c r="GX418" s="241"/>
      <c r="GY418" s="241"/>
      <c r="GZ418" s="241"/>
      <c r="HA418" s="241"/>
      <c r="HB418" s="241"/>
      <c r="HC418" s="241"/>
      <c r="HD418" s="241"/>
      <c r="HE418" s="241"/>
      <c r="HF418" s="241"/>
      <c r="HG418" s="241"/>
      <c r="HH418" s="241"/>
      <c r="HI418" s="241"/>
      <c r="HJ418" s="241"/>
      <c r="HK418" s="241"/>
      <c r="HL418" s="241"/>
      <c r="HM418" s="241"/>
    </row>
    <row r="419" spans="1:221" ht="12.75">
      <c r="A419" s="241"/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  <c r="AP419" s="241"/>
      <c r="AQ419" s="241"/>
      <c r="AR419" s="241"/>
      <c r="AS419" s="241"/>
      <c r="AT419" s="241"/>
      <c r="AU419" s="241"/>
      <c r="AV419" s="241"/>
      <c r="AW419" s="241"/>
      <c r="AX419" s="241"/>
      <c r="AY419" s="241"/>
      <c r="AZ419" s="241"/>
      <c r="BA419" s="241"/>
      <c r="BB419" s="241"/>
      <c r="BC419" s="241"/>
      <c r="BD419" s="241"/>
      <c r="BE419" s="241"/>
      <c r="BF419" s="241"/>
      <c r="BG419" s="241"/>
      <c r="BH419" s="241"/>
      <c r="BI419" s="241"/>
      <c r="BJ419" s="241"/>
      <c r="BK419" s="241"/>
      <c r="BL419" s="241"/>
      <c r="BM419" s="241"/>
      <c r="BN419" s="241"/>
      <c r="BO419" s="241"/>
      <c r="BP419" s="241"/>
      <c r="BQ419" s="241"/>
      <c r="BR419" s="241"/>
      <c r="BS419" s="241"/>
      <c r="BT419" s="241"/>
      <c r="BU419" s="241"/>
      <c r="BV419" s="241"/>
      <c r="BW419" s="241"/>
      <c r="BX419" s="241"/>
      <c r="BY419" s="241"/>
      <c r="BZ419" s="241"/>
      <c r="CA419" s="241"/>
      <c r="CB419" s="241"/>
      <c r="CC419" s="241"/>
      <c r="CD419" s="241"/>
      <c r="CE419" s="241"/>
      <c r="CF419" s="241"/>
      <c r="CG419" s="241"/>
      <c r="CH419" s="241"/>
      <c r="CI419" s="241"/>
      <c r="CJ419" s="241"/>
      <c r="CK419" s="241"/>
      <c r="CL419" s="241"/>
      <c r="CM419" s="241"/>
      <c r="CN419" s="241"/>
      <c r="CO419" s="241"/>
      <c r="CP419" s="241"/>
      <c r="CQ419" s="241"/>
      <c r="CR419" s="241"/>
      <c r="CS419" s="241"/>
      <c r="CT419" s="241"/>
      <c r="CU419" s="241"/>
      <c r="CV419" s="241"/>
      <c r="CW419" s="241"/>
      <c r="CX419" s="241"/>
      <c r="CY419" s="241"/>
      <c r="CZ419" s="241"/>
      <c r="DA419" s="241"/>
      <c r="DB419" s="241"/>
      <c r="DC419" s="241"/>
      <c r="DD419" s="241"/>
      <c r="DE419" s="241"/>
      <c r="DF419" s="241"/>
      <c r="DG419" s="241"/>
      <c r="DH419" s="241"/>
      <c r="DI419" s="241"/>
      <c r="DJ419" s="241"/>
      <c r="DK419" s="241"/>
      <c r="DL419" s="241"/>
      <c r="DM419" s="241"/>
      <c r="DN419" s="241"/>
      <c r="DO419" s="241"/>
      <c r="DP419" s="241"/>
      <c r="DQ419" s="241"/>
      <c r="DR419" s="241"/>
      <c r="DS419" s="241"/>
      <c r="DT419" s="241"/>
      <c r="DU419" s="241"/>
      <c r="DV419" s="241"/>
      <c r="DW419" s="241"/>
      <c r="DX419" s="241"/>
      <c r="DY419" s="241"/>
      <c r="DZ419" s="241"/>
      <c r="EA419" s="241"/>
      <c r="EB419" s="241"/>
      <c r="EC419" s="241"/>
      <c r="ED419" s="241"/>
      <c r="EE419" s="241"/>
      <c r="EF419" s="241"/>
      <c r="EG419" s="241"/>
      <c r="EH419" s="241"/>
      <c r="EI419" s="241"/>
      <c r="EJ419" s="241"/>
      <c r="EK419" s="241"/>
      <c r="EL419" s="241"/>
      <c r="EM419" s="241"/>
      <c r="EN419" s="241"/>
      <c r="EO419" s="241"/>
      <c r="EP419" s="241"/>
      <c r="EQ419" s="241"/>
      <c r="ER419" s="241"/>
      <c r="ES419" s="241"/>
      <c r="ET419" s="241"/>
      <c r="EU419" s="241"/>
      <c r="EV419" s="241"/>
      <c r="EW419" s="241"/>
      <c r="EX419" s="241"/>
      <c r="EY419" s="241"/>
      <c r="EZ419" s="241"/>
      <c r="FA419" s="241"/>
      <c r="FB419" s="241"/>
      <c r="FC419" s="241"/>
      <c r="FD419" s="241"/>
      <c r="FE419" s="241"/>
      <c r="FF419" s="241"/>
      <c r="FG419" s="241"/>
      <c r="FH419" s="241"/>
      <c r="FI419" s="241"/>
      <c r="FJ419" s="241"/>
      <c r="FK419" s="241"/>
      <c r="FL419" s="241"/>
      <c r="FM419" s="241"/>
      <c r="FN419" s="241"/>
      <c r="FO419" s="241"/>
      <c r="FP419" s="241"/>
      <c r="FQ419" s="241"/>
      <c r="FR419" s="241"/>
      <c r="FS419" s="241"/>
      <c r="FT419" s="241"/>
      <c r="FU419" s="241"/>
      <c r="FV419" s="241"/>
      <c r="FW419" s="241"/>
      <c r="FX419" s="241"/>
      <c r="FY419" s="241"/>
      <c r="FZ419" s="241"/>
      <c r="GA419" s="241"/>
      <c r="GB419" s="241"/>
      <c r="GC419" s="241"/>
      <c r="GD419" s="241"/>
      <c r="GE419" s="241"/>
      <c r="GF419" s="241"/>
      <c r="GG419" s="241"/>
      <c r="GH419" s="241"/>
      <c r="GI419" s="241"/>
      <c r="GJ419" s="241"/>
      <c r="GK419" s="241"/>
      <c r="GL419" s="241"/>
      <c r="GM419" s="241"/>
      <c r="GN419" s="241"/>
      <c r="GO419" s="241"/>
      <c r="GP419" s="241"/>
      <c r="GQ419" s="241"/>
      <c r="GR419" s="241"/>
      <c r="GS419" s="241"/>
      <c r="GT419" s="241"/>
      <c r="GU419" s="241"/>
      <c r="GV419" s="241"/>
      <c r="GW419" s="241"/>
      <c r="GX419" s="241"/>
      <c r="GY419" s="241"/>
      <c r="GZ419" s="241"/>
      <c r="HA419" s="241"/>
      <c r="HB419" s="241"/>
      <c r="HC419" s="241"/>
      <c r="HD419" s="241"/>
      <c r="HE419" s="241"/>
      <c r="HF419" s="241"/>
      <c r="HG419" s="241"/>
      <c r="HH419" s="241"/>
      <c r="HI419" s="241"/>
      <c r="HJ419" s="241"/>
      <c r="HK419" s="241"/>
      <c r="HL419" s="241"/>
      <c r="HM419" s="241"/>
    </row>
    <row r="420" spans="1:221" ht="12.75">
      <c r="A420" s="241"/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  <c r="AP420" s="241"/>
      <c r="AQ420" s="241"/>
      <c r="AR420" s="241"/>
      <c r="AS420" s="241"/>
      <c r="AT420" s="241"/>
      <c r="AU420" s="241"/>
      <c r="AV420" s="241"/>
      <c r="AW420" s="241"/>
      <c r="AX420" s="241"/>
      <c r="AY420" s="241"/>
      <c r="AZ420" s="241"/>
      <c r="BA420" s="241"/>
      <c r="BB420" s="241"/>
      <c r="BC420" s="241"/>
      <c r="BD420" s="241"/>
      <c r="BE420" s="241"/>
      <c r="BF420" s="241"/>
      <c r="BG420" s="241"/>
      <c r="BH420" s="241"/>
      <c r="BI420" s="241"/>
      <c r="BJ420" s="241"/>
      <c r="BK420" s="241"/>
      <c r="BL420" s="241"/>
      <c r="BM420" s="241"/>
      <c r="BN420" s="241"/>
      <c r="BO420" s="241"/>
      <c r="BP420" s="241"/>
      <c r="BQ420" s="241"/>
      <c r="BR420" s="241"/>
      <c r="BS420" s="241"/>
      <c r="BT420" s="241"/>
      <c r="BU420" s="241"/>
      <c r="BV420" s="241"/>
      <c r="BW420" s="241"/>
      <c r="BX420" s="241"/>
      <c r="BY420" s="241"/>
      <c r="BZ420" s="241"/>
      <c r="CA420" s="241"/>
      <c r="CB420" s="241"/>
      <c r="CC420" s="241"/>
      <c r="CD420" s="241"/>
      <c r="CE420" s="241"/>
      <c r="CF420" s="241"/>
      <c r="CG420" s="241"/>
      <c r="CH420" s="241"/>
      <c r="CI420" s="241"/>
      <c r="CJ420" s="241"/>
      <c r="CK420" s="241"/>
      <c r="CL420" s="241"/>
      <c r="CM420" s="241"/>
      <c r="CN420" s="241"/>
      <c r="CO420" s="241"/>
      <c r="CP420" s="241"/>
      <c r="CQ420" s="241"/>
      <c r="CR420" s="241"/>
      <c r="CS420" s="241"/>
      <c r="CT420" s="241"/>
      <c r="CU420" s="241"/>
      <c r="CV420" s="241"/>
      <c r="CW420" s="241"/>
      <c r="CX420" s="241"/>
      <c r="CY420" s="241"/>
      <c r="CZ420" s="241"/>
      <c r="DA420" s="241"/>
      <c r="DB420" s="241"/>
      <c r="DC420" s="241"/>
      <c r="DD420" s="241"/>
      <c r="DE420" s="241"/>
      <c r="DF420" s="241"/>
      <c r="DG420" s="241"/>
      <c r="DH420" s="241"/>
      <c r="DI420" s="241"/>
      <c r="DJ420" s="241"/>
      <c r="DK420" s="241"/>
      <c r="DL420" s="241"/>
      <c r="DM420" s="241"/>
      <c r="DN420" s="241"/>
      <c r="DO420" s="241"/>
      <c r="DP420" s="241"/>
      <c r="DQ420" s="241"/>
      <c r="DR420" s="241"/>
      <c r="DS420" s="241"/>
      <c r="DT420" s="241"/>
      <c r="DU420" s="241"/>
      <c r="DV420" s="241"/>
      <c r="DW420" s="241"/>
      <c r="DX420" s="241"/>
      <c r="DY420" s="241"/>
      <c r="DZ420" s="241"/>
      <c r="EA420" s="241"/>
      <c r="EB420" s="241"/>
      <c r="EC420" s="241"/>
      <c r="ED420" s="241"/>
      <c r="EE420" s="241"/>
      <c r="EF420" s="241"/>
      <c r="EG420" s="241"/>
      <c r="EH420" s="241"/>
      <c r="EI420" s="241"/>
      <c r="EJ420" s="241"/>
      <c r="EK420" s="241"/>
      <c r="EL420" s="241"/>
      <c r="EM420" s="241"/>
      <c r="EN420" s="241"/>
      <c r="EO420" s="241"/>
      <c r="EP420" s="241"/>
      <c r="EQ420" s="241"/>
      <c r="ER420" s="241"/>
      <c r="ES420" s="241"/>
      <c r="ET420" s="241"/>
      <c r="EU420" s="241"/>
      <c r="EV420" s="241"/>
      <c r="EW420" s="241"/>
      <c r="EX420" s="241"/>
      <c r="EY420" s="241"/>
      <c r="EZ420" s="241"/>
      <c r="FA420" s="241"/>
      <c r="FB420" s="241"/>
      <c r="FC420" s="241"/>
      <c r="FD420" s="241"/>
      <c r="FE420" s="241"/>
      <c r="FF420" s="241"/>
      <c r="FG420" s="241"/>
      <c r="FH420" s="241"/>
      <c r="FI420" s="241"/>
      <c r="FJ420" s="241"/>
      <c r="FK420" s="241"/>
      <c r="FL420" s="241"/>
      <c r="FM420" s="241"/>
      <c r="FN420" s="241"/>
      <c r="FO420" s="241"/>
      <c r="FP420" s="241"/>
      <c r="FQ420" s="241"/>
      <c r="FR420" s="241"/>
      <c r="FS420" s="241"/>
      <c r="FT420" s="241"/>
      <c r="FU420" s="241"/>
      <c r="FV420" s="241"/>
      <c r="FW420" s="241"/>
      <c r="FX420" s="241"/>
      <c r="FY420" s="241"/>
      <c r="FZ420" s="241"/>
      <c r="GA420" s="241"/>
      <c r="GB420" s="241"/>
      <c r="GC420" s="241"/>
      <c r="GD420" s="241"/>
      <c r="GE420" s="241"/>
      <c r="GF420" s="241"/>
      <c r="GG420" s="241"/>
      <c r="GH420" s="241"/>
      <c r="GI420" s="241"/>
      <c r="GJ420" s="241"/>
      <c r="GK420" s="241"/>
      <c r="GL420" s="241"/>
      <c r="GM420" s="241"/>
      <c r="GN420" s="241"/>
      <c r="GO420" s="241"/>
      <c r="GP420" s="241"/>
      <c r="GQ420" s="241"/>
      <c r="GR420" s="241"/>
      <c r="GS420" s="241"/>
      <c r="GT420" s="241"/>
      <c r="GU420" s="241"/>
      <c r="GV420" s="241"/>
      <c r="GW420" s="241"/>
      <c r="GX420" s="241"/>
      <c r="GY420" s="241"/>
      <c r="GZ420" s="241"/>
      <c r="HA420" s="241"/>
      <c r="HB420" s="241"/>
      <c r="HC420" s="241"/>
      <c r="HD420" s="241"/>
      <c r="HE420" s="241"/>
      <c r="HF420" s="241"/>
      <c r="HG420" s="241"/>
      <c r="HH420" s="241"/>
      <c r="HI420" s="241"/>
      <c r="HJ420" s="241"/>
      <c r="HK420" s="241"/>
      <c r="HL420" s="241"/>
      <c r="HM420" s="241"/>
    </row>
    <row r="421" spans="1:221" ht="12.75">
      <c r="A421" s="241"/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  <c r="AP421" s="241"/>
      <c r="AQ421" s="241"/>
      <c r="AR421" s="241"/>
      <c r="AS421" s="241"/>
      <c r="AT421" s="241"/>
      <c r="AU421" s="241"/>
      <c r="AV421" s="241"/>
      <c r="AW421" s="241"/>
      <c r="AX421" s="241"/>
      <c r="AY421" s="241"/>
      <c r="AZ421" s="241"/>
      <c r="BA421" s="241"/>
      <c r="BB421" s="241"/>
      <c r="BC421" s="241"/>
      <c r="BD421" s="241"/>
      <c r="BE421" s="241"/>
      <c r="BF421" s="241"/>
      <c r="BG421" s="241"/>
      <c r="BH421" s="241"/>
      <c r="BI421" s="241"/>
      <c r="BJ421" s="241"/>
      <c r="BK421" s="241"/>
      <c r="BL421" s="241"/>
      <c r="BM421" s="241"/>
      <c r="BN421" s="241"/>
      <c r="BO421" s="241"/>
      <c r="BP421" s="241"/>
      <c r="BQ421" s="241"/>
      <c r="BR421" s="241"/>
      <c r="BS421" s="241"/>
      <c r="BT421" s="241"/>
      <c r="BU421" s="241"/>
      <c r="BV421" s="241"/>
      <c r="BW421" s="241"/>
      <c r="BX421" s="241"/>
      <c r="BY421" s="241"/>
      <c r="BZ421" s="241"/>
      <c r="CA421" s="241"/>
      <c r="CB421" s="241"/>
      <c r="CC421" s="241"/>
      <c r="CD421" s="241"/>
      <c r="CE421" s="241"/>
      <c r="CF421" s="241"/>
      <c r="CG421" s="241"/>
      <c r="CH421" s="241"/>
      <c r="CI421" s="241"/>
      <c r="CJ421" s="241"/>
      <c r="CK421" s="241"/>
      <c r="CL421" s="241"/>
      <c r="CM421" s="241"/>
      <c r="CN421" s="241"/>
      <c r="CO421" s="241"/>
      <c r="CP421" s="241"/>
      <c r="CQ421" s="241"/>
      <c r="CR421" s="241"/>
      <c r="CS421" s="241"/>
      <c r="CT421" s="241"/>
      <c r="CU421" s="241"/>
      <c r="CV421" s="241"/>
      <c r="CW421" s="241"/>
      <c r="CX421" s="241"/>
      <c r="CY421" s="241"/>
      <c r="CZ421" s="241"/>
      <c r="DA421" s="241"/>
      <c r="DB421" s="241"/>
      <c r="DC421" s="241"/>
      <c r="DD421" s="241"/>
      <c r="DE421" s="241"/>
      <c r="DF421" s="241"/>
      <c r="DG421" s="241"/>
      <c r="DH421" s="241"/>
      <c r="DI421" s="241"/>
      <c r="DJ421" s="241"/>
      <c r="DK421" s="241"/>
      <c r="DL421" s="241"/>
      <c r="DM421" s="241"/>
      <c r="DN421" s="241"/>
      <c r="DO421" s="241"/>
      <c r="DP421" s="241"/>
      <c r="DQ421" s="241"/>
      <c r="DR421" s="241"/>
      <c r="DS421" s="241"/>
      <c r="DT421" s="241"/>
      <c r="DU421" s="241"/>
      <c r="DV421" s="241"/>
      <c r="DW421" s="241"/>
      <c r="DX421" s="241"/>
      <c r="DY421" s="241"/>
      <c r="DZ421" s="241"/>
      <c r="EA421" s="241"/>
      <c r="EB421" s="241"/>
      <c r="EC421" s="241"/>
      <c r="ED421" s="241"/>
      <c r="EE421" s="241"/>
      <c r="EF421" s="241"/>
      <c r="EG421" s="241"/>
      <c r="EH421" s="241"/>
      <c r="EI421" s="241"/>
      <c r="EJ421" s="241"/>
      <c r="EK421" s="241"/>
      <c r="EL421" s="241"/>
      <c r="EM421" s="241"/>
      <c r="EN421" s="241"/>
      <c r="EO421" s="241"/>
      <c r="EP421" s="241"/>
      <c r="EQ421" s="241"/>
      <c r="ER421" s="241"/>
      <c r="ES421" s="241"/>
      <c r="ET421" s="241"/>
      <c r="EU421" s="241"/>
      <c r="EV421" s="241"/>
      <c r="EW421" s="241"/>
      <c r="EX421" s="241"/>
      <c r="EY421" s="241"/>
      <c r="EZ421" s="241"/>
      <c r="FA421" s="241"/>
      <c r="FB421" s="241"/>
      <c r="FC421" s="241"/>
      <c r="FD421" s="241"/>
      <c r="FE421" s="241"/>
      <c r="FF421" s="241"/>
      <c r="FG421" s="241"/>
      <c r="FH421" s="241"/>
      <c r="FI421" s="241"/>
      <c r="FJ421" s="241"/>
      <c r="FK421" s="241"/>
      <c r="FL421" s="241"/>
      <c r="FM421" s="241"/>
      <c r="FN421" s="241"/>
      <c r="FO421" s="241"/>
      <c r="FP421" s="241"/>
      <c r="FQ421" s="241"/>
      <c r="FR421" s="241"/>
      <c r="FS421" s="241"/>
      <c r="FT421" s="241"/>
      <c r="FU421" s="241"/>
      <c r="FV421" s="241"/>
      <c r="FW421" s="241"/>
      <c r="FX421" s="241"/>
      <c r="FY421" s="241"/>
      <c r="FZ421" s="241"/>
      <c r="GA421" s="241"/>
      <c r="GB421" s="241"/>
      <c r="GC421" s="241"/>
      <c r="GD421" s="241"/>
      <c r="GE421" s="241"/>
      <c r="GF421" s="241"/>
      <c r="GG421" s="241"/>
      <c r="GH421" s="241"/>
      <c r="GI421" s="241"/>
      <c r="GJ421" s="241"/>
      <c r="GK421" s="241"/>
      <c r="GL421" s="241"/>
      <c r="GM421" s="241"/>
      <c r="GN421" s="241"/>
      <c r="GO421" s="241"/>
      <c r="GP421" s="241"/>
      <c r="GQ421" s="241"/>
      <c r="GR421" s="241"/>
      <c r="GS421" s="241"/>
      <c r="GT421" s="241"/>
      <c r="GU421" s="241"/>
      <c r="GV421" s="241"/>
      <c r="GW421" s="241"/>
      <c r="GX421" s="241"/>
      <c r="GY421" s="241"/>
      <c r="GZ421" s="241"/>
      <c r="HA421" s="241"/>
      <c r="HB421" s="241"/>
      <c r="HC421" s="241"/>
      <c r="HD421" s="241"/>
      <c r="HE421" s="241"/>
      <c r="HF421" s="241"/>
      <c r="HG421" s="241"/>
      <c r="HH421" s="241"/>
      <c r="HI421" s="241"/>
      <c r="HJ421" s="241"/>
      <c r="HK421" s="241"/>
      <c r="HL421" s="241"/>
      <c r="HM421" s="241"/>
    </row>
    <row r="422" spans="1:221" ht="12.75">
      <c r="A422" s="241"/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  <c r="AP422" s="241"/>
      <c r="AQ422" s="241"/>
      <c r="AR422" s="241"/>
      <c r="AS422" s="241"/>
      <c r="AT422" s="241"/>
      <c r="AU422" s="241"/>
      <c r="AV422" s="241"/>
      <c r="AW422" s="241"/>
      <c r="AX422" s="241"/>
      <c r="AY422" s="241"/>
      <c r="AZ422" s="241"/>
      <c r="BA422" s="241"/>
      <c r="BB422" s="241"/>
      <c r="BC422" s="241"/>
      <c r="BD422" s="241"/>
      <c r="BE422" s="241"/>
      <c r="BF422" s="241"/>
      <c r="BG422" s="241"/>
      <c r="BH422" s="241"/>
      <c r="BI422" s="241"/>
      <c r="BJ422" s="241"/>
      <c r="BK422" s="241"/>
      <c r="BL422" s="241"/>
      <c r="BM422" s="241"/>
      <c r="BN422" s="241"/>
      <c r="BO422" s="241"/>
      <c r="BP422" s="241"/>
      <c r="BQ422" s="241"/>
      <c r="BR422" s="241"/>
      <c r="BS422" s="241"/>
      <c r="BT422" s="241"/>
      <c r="BU422" s="241"/>
      <c r="BV422" s="241"/>
      <c r="BW422" s="241"/>
      <c r="BX422" s="241"/>
      <c r="BY422" s="241"/>
      <c r="BZ422" s="241"/>
      <c r="CA422" s="241"/>
      <c r="CB422" s="241"/>
      <c r="CC422" s="241"/>
      <c r="CD422" s="241"/>
      <c r="CE422" s="241"/>
      <c r="CF422" s="241"/>
      <c r="CG422" s="241"/>
      <c r="CH422" s="241"/>
      <c r="CI422" s="241"/>
      <c r="CJ422" s="241"/>
      <c r="CK422" s="241"/>
      <c r="CL422" s="241"/>
      <c r="CM422" s="241"/>
      <c r="CN422" s="241"/>
      <c r="CO422" s="241"/>
      <c r="CP422" s="241"/>
      <c r="CQ422" s="241"/>
      <c r="CR422" s="241"/>
      <c r="CS422" s="241"/>
      <c r="CT422" s="241"/>
      <c r="CU422" s="241"/>
      <c r="CV422" s="241"/>
      <c r="CW422" s="241"/>
      <c r="CX422" s="241"/>
      <c r="CY422" s="241"/>
      <c r="CZ422" s="241"/>
      <c r="DA422" s="241"/>
      <c r="DB422" s="241"/>
      <c r="DC422" s="241"/>
      <c r="DD422" s="241"/>
      <c r="DE422" s="241"/>
      <c r="DF422" s="241"/>
      <c r="DG422" s="241"/>
      <c r="DH422" s="241"/>
      <c r="DI422" s="241"/>
      <c r="DJ422" s="241"/>
      <c r="DK422" s="241"/>
      <c r="DL422" s="241"/>
      <c r="DM422" s="241"/>
      <c r="DN422" s="241"/>
      <c r="DO422" s="241"/>
      <c r="DP422" s="241"/>
      <c r="DQ422" s="241"/>
      <c r="DR422" s="241"/>
      <c r="DS422" s="241"/>
      <c r="DT422" s="241"/>
      <c r="DU422" s="241"/>
      <c r="DV422" s="241"/>
      <c r="DW422" s="241"/>
      <c r="DX422" s="241"/>
      <c r="DY422" s="241"/>
      <c r="DZ422" s="241"/>
      <c r="EA422" s="241"/>
      <c r="EB422" s="241"/>
      <c r="EC422" s="241"/>
      <c r="ED422" s="241"/>
      <c r="EE422" s="241"/>
      <c r="EF422" s="241"/>
      <c r="EG422" s="241"/>
      <c r="EH422" s="241"/>
      <c r="EI422" s="241"/>
      <c r="EJ422" s="241"/>
      <c r="EK422" s="241"/>
      <c r="EL422" s="241"/>
      <c r="EM422" s="241"/>
      <c r="EN422" s="241"/>
      <c r="EO422" s="241"/>
      <c r="EP422" s="241"/>
      <c r="EQ422" s="241"/>
      <c r="ER422" s="241"/>
      <c r="ES422" s="241"/>
      <c r="ET422" s="241"/>
      <c r="EU422" s="241"/>
      <c r="EV422" s="241"/>
      <c r="EW422" s="241"/>
      <c r="EX422" s="241"/>
      <c r="EY422" s="241"/>
      <c r="EZ422" s="241"/>
      <c r="FA422" s="241"/>
      <c r="FB422" s="241"/>
      <c r="FC422" s="241"/>
      <c r="FD422" s="241"/>
      <c r="FE422" s="241"/>
      <c r="FF422" s="241"/>
      <c r="FG422" s="241"/>
      <c r="FH422" s="241"/>
      <c r="FI422" s="241"/>
      <c r="FJ422" s="241"/>
      <c r="FK422" s="241"/>
      <c r="FL422" s="241"/>
      <c r="FM422" s="241"/>
      <c r="FN422" s="241"/>
      <c r="FO422" s="241"/>
      <c r="FP422" s="241"/>
      <c r="FQ422" s="241"/>
      <c r="FR422" s="241"/>
      <c r="FS422" s="241"/>
      <c r="FT422" s="241"/>
      <c r="FU422" s="241"/>
      <c r="FV422" s="241"/>
      <c r="FW422" s="241"/>
      <c r="FX422" s="241"/>
      <c r="FY422" s="241"/>
      <c r="FZ422" s="241"/>
      <c r="GA422" s="241"/>
      <c r="GB422" s="241"/>
      <c r="GC422" s="241"/>
      <c r="GD422" s="241"/>
      <c r="GE422" s="241"/>
      <c r="GF422" s="241"/>
      <c r="GG422" s="241"/>
      <c r="GH422" s="241"/>
      <c r="GI422" s="241"/>
      <c r="GJ422" s="241"/>
      <c r="GK422" s="241"/>
      <c r="GL422" s="241"/>
      <c r="GM422" s="241"/>
      <c r="GN422" s="241"/>
      <c r="GO422" s="241"/>
      <c r="GP422" s="241"/>
      <c r="GQ422" s="241"/>
      <c r="GR422" s="241"/>
      <c r="GS422" s="241"/>
      <c r="GT422" s="241"/>
      <c r="GU422" s="241"/>
      <c r="GV422" s="241"/>
      <c r="GW422" s="241"/>
      <c r="GX422" s="241"/>
      <c r="GY422" s="241"/>
      <c r="GZ422" s="241"/>
      <c r="HA422" s="241"/>
      <c r="HB422" s="241"/>
      <c r="HC422" s="241"/>
      <c r="HD422" s="241"/>
      <c r="HE422" s="241"/>
      <c r="HF422" s="241"/>
      <c r="HG422" s="241"/>
      <c r="HH422" s="241"/>
      <c r="HI422" s="241"/>
      <c r="HJ422" s="241"/>
      <c r="HK422" s="241"/>
      <c r="HL422" s="241"/>
      <c r="HM422" s="241"/>
    </row>
    <row r="423" spans="1:221" ht="12.75">
      <c r="A423" s="241"/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  <c r="AP423" s="241"/>
      <c r="AQ423" s="241"/>
      <c r="AR423" s="241"/>
      <c r="AS423" s="241"/>
      <c r="AT423" s="241"/>
      <c r="AU423" s="241"/>
      <c r="AV423" s="241"/>
      <c r="AW423" s="241"/>
      <c r="AX423" s="241"/>
      <c r="AY423" s="241"/>
      <c r="AZ423" s="241"/>
      <c r="BA423" s="241"/>
      <c r="BB423" s="241"/>
      <c r="BC423" s="241"/>
      <c r="BD423" s="241"/>
      <c r="BE423" s="241"/>
      <c r="BF423" s="241"/>
      <c r="BG423" s="241"/>
      <c r="BH423" s="241"/>
      <c r="BI423" s="241"/>
      <c r="BJ423" s="241"/>
      <c r="BK423" s="241"/>
      <c r="BL423" s="241"/>
      <c r="BM423" s="241"/>
      <c r="BN423" s="241"/>
      <c r="BO423" s="241"/>
      <c r="BP423" s="241"/>
      <c r="BQ423" s="241"/>
      <c r="BR423" s="241"/>
      <c r="BS423" s="241"/>
      <c r="BT423" s="241"/>
      <c r="BU423" s="241"/>
      <c r="BV423" s="241"/>
      <c r="BW423" s="241"/>
      <c r="BX423" s="241"/>
      <c r="BY423" s="241"/>
      <c r="BZ423" s="241"/>
      <c r="CA423" s="241"/>
      <c r="CB423" s="241"/>
      <c r="CC423" s="241"/>
      <c r="CD423" s="241"/>
      <c r="CE423" s="241"/>
      <c r="CF423" s="241"/>
      <c r="CG423" s="241"/>
      <c r="CH423" s="241"/>
      <c r="CI423" s="241"/>
      <c r="CJ423" s="241"/>
      <c r="CK423" s="241"/>
      <c r="CL423" s="241"/>
      <c r="CM423" s="241"/>
      <c r="CN423" s="241"/>
      <c r="CO423" s="241"/>
      <c r="CP423" s="241"/>
      <c r="CQ423" s="241"/>
      <c r="CR423" s="241"/>
      <c r="CS423" s="241"/>
      <c r="CT423" s="241"/>
      <c r="CU423" s="241"/>
      <c r="CV423" s="241"/>
      <c r="CW423" s="241"/>
      <c r="CX423" s="241"/>
      <c r="CY423" s="241"/>
      <c r="CZ423" s="241"/>
      <c r="DA423" s="241"/>
      <c r="DB423" s="241"/>
      <c r="DC423" s="241"/>
      <c r="DD423" s="241"/>
      <c r="DE423" s="241"/>
      <c r="DF423" s="241"/>
      <c r="DG423" s="241"/>
      <c r="DH423" s="241"/>
      <c r="DI423" s="241"/>
      <c r="DJ423" s="241"/>
      <c r="DK423" s="241"/>
      <c r="DL423" s="241"/>
      <c r="DM423" s="241"/>
      <c r="DN423" s="241"/>
      <c r="DO423" s="241"/>
      <c r="DP423" s="241"/>
      <c r="DQ423" s="241"/>
      <c r="DR423" s="241"/>
      <c r="DS423" s="241"/>
      <c r="DT423" s="241"/>
      <c r="DU423" s="241"/>
      <c r="DV423" s="241"/>
      <c r="DW423" s="241"/>
      <c r="DX423" s="241"/>
      <c r="DY423" s="241"/>
      <c r="DZ423" s="241"/>
      <c r="EA423" s="241"/>
      <c r="EB423" s="241"/>
      <c r="EC423" s="241"/>
      <c r="ED423" s="241"/>
      <c r="EE423" s="241"/>
      <c r="EF423" s="241"/>
      <c r="EG423" s="241"/>
      <c r="EH423" s="241"/>
      <c r="EI423" s="241"/>
      <c r="EJ423" s="241"/>
      <c r="EK423" s="241"/>
      <c r="EL423" s="241"/>
      <c r="EM423" s="241"/>
      <c r="EN423" s="241"/>
      <c r="EO423" s="241"/>
      <c r="EP423" s="241"/>
      <c r="EQ423" s="241"/>
      <c r="ER423" s="241"/>
      <c r="ES423" s="241"/>
      <c r="ET423" s="241"/>
      <c r="EU423" s="241"/>
      <c r="EV423" s="241"/>
      <c r="EW423" s="241"/>
      <c r="EX423" s="241"/>
      <c r="EY423" s="241"/>
      <c r="EZ423" s="241"/>
      <c r="FA423" s="241"/>
      <c r="FB423" s="241"/>
      <c r="FC423" s="241"/>
      <c r="FD423" s="241"/>
      <c r="FE423" s="241"/>
      <c r="FF423" s="241"/>
      <c r="FG423" s="241"/>
      <c r="FH423" s="241"/>
      <c r="FI423" s="241"/>
      <c r="FJ423" s="241"/>
      <c r="FK423" s="241"/>
      <c r="FL423" s="241"/>
      <c r="FM423" s="241"/>
      <c r="FN423" s="241"/>
      <c r="FO423" s="241"/>
      <c r="FP423" s="241"/>
      <c r="FQ423" s="241"/>
      <c r="FR423" s="241"/>
      <c r="FS423" s="241"/>
      <c r="FT423" s="241"/>
      <c r="FU423" s="241"/>
      <c r="FV423" s="241"/>
      <c r="FW423" s="241"/>
      <c r="FX423" s="241"/>
      <c r="FY423" s="241"/>
      <c r="FZ423" s="241"/>
      <c r="GA423" s="241"/>
      <c r="GB423" s="241"/>
      <c r="GC423" s="241"/>
      <c r="GD423" s="241"/>
      <c r="GE423" s="241"/>
      <c r="GF423" s="241"/>
      <c r="GG423" s="241"/>
      <c r="GH423" s="241"/>
      <c r="GI423" s="241"/>
      <c r="GJ423" s="241"/>
      <c r="GK423" s="241"/>
      <c r="GL423" s="241"/>
      <c r="GM423" s="241"/>
      <c r="GN423" s="241"/>
      <c r="GO423" s="241"/>
      <c r="GP423" s="241"/>
      <c r="GQ423" s="241"/>
      <c r="GR423" s="241"/>
      <c r="GS423" s="241"/>
      <c r="GT423" s="241"/>
      <c r="GU423" s="241"/>
      <c r="GV423" s="241"/>
      <c r="GW423" s="241"/>
      <c r="GX423" s="241"/>
      <c r="GY423" s="241"/>
      <c r="GZ423" s="241"/>
      <c r="HA423" s="241"/>
      <c r="HB423" s="241"/>
      <c r="HC423" s="241"/>
      <c r="HD423" s="241"/>
      <c r="HE423" s="241"/>
      <c r="HF423" s="241"/>
      <c r="HG423" s="241"/>
      <c r="HH423" s="241"/>
      <c r="HI423" s="241"/>
      <c r="HJ423" s="241"/>
      <c r="HK423" s="241"/>
      <c r="HL423" s="241"/>
      <c r="HM423" s="241"/>
    </row>
    <row r="424" spans="1:221" ht="12.75">
      <c r="A424" s="241"/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  <c r="AP424" s="241"/>
      <c r="AQ424" s="241"/>
      <c r="AR424" s="241"/>
      <c r="AS424" s="241"/>
      <c r="AT424" s="241"/>
      <c r="AU424" s="241"/>
      <c r="AV424" s="241"/>
      <c r="AW424" s="241"/>
      <c r="AX424" s="241"/>
      <c r="AY424" s="241"/>
      <c r="AZ424" s="241"/>
      <c r="BA424" s="241"/>
      <c r="BB424" s="241"/>
      <c r="BC424" s="241"/>
      <c r="BD424" s="241"/>
      <c r="BE424" s="241"/>
      <c r="BF424" s="241"/>
      <c r="BG424" s="241"/>
      <c r="BH424" s="241"/>
      <c r="BI424" s="241"/>
      <c r="BJ424" s="241"/>
      <c r="BK424" s="241"/>
      <c r="BL424" s="241"/>
      <c r="BM424" s="241"/>
      <c r="BN424" s="241"/>
      <c r="BO424" s="241"/>
      <c r="BP424" s="241"/>
      <c r="BQ424" s="241"/>
      <c r="BR424" s="241"/>
      <c r="BS424" s="241"/>
      <c r="BT424" s="241"/>
      <c r="BU424" s="241"/>
      <c r="BV424" s="241"/>
      <c r="BW424" s="241"/>
      <c r="BX424" s="241"/>
      <c r="BY424" s="241"/>
      <c r="BZ424" s="241"/>
      <c r="CA424" s="241"/>
      <c r="CB424" s="241"/>
      <c r="CC424" s="241"/>
      <c r="CD424" s="241"/>
      <c r="CE424" s="241"/>
      <c r="CF424" s="241"/>
      <c r="CG424" s="241"/>
      <c r="CH424" s="241"/>
      <c r="CI424" s="241"/>
      <c r="CJ424" s="241"/>
      <c r="CK424" s="241"/>
      <c r="CL424" s="241"/>
      <c r="CM424" s="241"/>
      <c r="CN424" s="241"/>
      <c r="CO424" s="241"/>
      <c r="CP424" s="241"/>
      <c r="CQ424" s="241"/>
      <c r="CR424" s="241"/>
      <c r="CS424" s="241"/>
      <c r="CT424" s="241"/>
      <c r="CU424" s="241"/>
      <c r="CV424" s="241"/>
      <c r="CW424" s="241"/>
      <c r="CX424" s="241"/>
      <c r="CY424" s="241"/>
      <c r="CZ424" s="241"/>
      <c r="DA424" s="241"/>
      <c r="DB424" s="241"/>
      <c r="DC424" s="241"/>
      <c r="DD424" s="241"/>
      <c r="DE424" s="241"/>
      <c r="DF424" s="241"/>
      <c r="DG424" s="241"/>
      <c r="DH424" s="241"/>
      <c r="DI424" s="241"/>
      <c r="DJ424" s="241"/>
      <c r="DK424" s="241"/>
      <c r="DL424" s="241"/>
      <c r="DM424" s="241"/>
      <c r="DN424" s="241"/>
      <c r="DO424" s="241"/>
      <c r="DP424" s="241"/>
      <c r="DQ424" s="241"/>
      <c r="DR424" s="241"/>
      <c r="DS424" s="241"/>
      <c r="DT424" s="241"/>
      <c r="DU424" s="241"/>
      <c r="DV424" s="241"/>
      <c r="DW424" s="241"/>
      <c r="DX424" s="241"/>
      <c r="DY424" s="241"/>
      <c r="DZ424" s="241"/>
      <c r="EA424" s="241"/>
      <c r="EB424" s="241"/>
      <c r="EC424" s="241"/>
      <c r="ED424" s="241"/>
      <c r="EE424" s="241"/>
      <c r="EF424" s="241"/>
      <c r="EG424" s="241"/>
      <c r="EH424" s="241"/>
      <c r="EI424" s="241"/>
      <c r="EJ424" s="241"/>
      <c r="EK424" s="241"/>
      <c r="EL424" s="241"/>
      <c r="EM424" s="241"/>
      <c r="EN424" s="241"/>
      <c r="EO424" s="241"/>
      <c r="EP424" s="241"/>
      <c r="EQ424" s="241"/>
      <c r="ER424" s="241"/>
      <c r="ES424" s="241"/>
      <c r="ET424" s="241"/>
      <c r="EU424" s="241"/>
      <c r="EV424" s="241"/>
      <c r="EW424" s="241"/>
      <c r="EX424" s="241"/>
      <c r="EY424" s="241"/>
      <c r="EZ424" s="241"/>
      <c r="FA424" s="241"/>
      <c r="FB424" s="241"/>
      <c r="FC424" s="241"/>
      <c r="FD424" s="241"/>
      <c r="FE424" s="241"/>
      <c r="FF424" s="241"/>
      <c r="FG424" s="241"/>
      <c r="FH424" s="241"/>
      <c r="FI424" s="241"/>
      <c r="FJ424" s="241"/>
      <c r="FK424" s="241"/>
      <c r="FL424" s="241"/>
      <c r="FM424" s="241"/>
      <c r="FN424" s="241"/>
      <c r="FO424" s="241"/>
      <c r="FP424" s="241"/>
      <c r="FQ424" s="241"/>
      <c r="FR424" s="241"/>
      <c r="FS424" s="241"/>
      <c r="FT424" s="241"/>
      <c r="FU424" s="241"/>
      <c r="FV424" s="241"/>
      <c r="FW424" s="241"/>
      <c r="FX424" s="241"/>
      <c r="FY424" s="241"/>
      <c r="FZ424" s="241"/>
      <c r="GA424" s="241"/>
      <c r="GB424" s="241"/>
      <c r="GC424" s="241"/>
      <c r="GD424" s="241"/>
      <c r="GE424" s="241"/>
      <c r="GF424" s="241"/>
      <c r="GG424" s="241"/>
      <c r="GH424" s="241"/>
      <c r="GI424" s="241"/>
      <c r="GJ424" s="241"/>
      <c r="GK424" s="241"/>
      <c r="GL424" s="241"/>
      <c r="GM424" s="241"/>
      <c r="GN424" s="241"/>
      <c r="GO424" s="241"/>
      <c r="GP424" s="241"/>
      <c r="GQ424" s="241"/>
      <c r="GR424" s="241"/>
      <c r="GS424" s="241"/>
      <c r="GT424" s="241"/>
      <c r="GU424" s="241"/>
      <c r="GV424" s="241"/>
      <c r="GW424" s="241"/>
      <c r="GX424" s="241"/>
      <c r="GY424" s="241"/>
      <c r="GZ424" s="241"/>
      <c r="HA424" s="241"/>
      <c r="HB424" s="241"/>
      <c r="HC424" s="241"/>
      <c r="HD424" s="241"/>
      <c r="HE424" s="241"/>
      <c r="HF424" s="241"/>
      <c r="HG424" s="241"/>
      <c r="HH424" s="241"/>
      <c r="HI424" s="241"/>
      <c r="HJ424" s="241"/>
      <c r="HK424" s="241"/>
      <c r="HL424" s="241"/>
      <c r="HM424" s="241"/>
    </row>
    <row r="425" spans="1:221" ht="12.75">
      <c r="A425" s="241"/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  <c r="AP425" s="241"/>
      <c r="AQ425" s="241"/>
      <c r="AR425" s="241"/>
      <c r="AS425" s="241"/>
      <c r="AT425" s="241"/>
      <c r="AU425" s="241"/>
      <c r="AV425" s="241"/>
      <c r="AW425" s="241"/>
      <c r="AX425" s="241"/>
      <c r="AY425" s="241"/>
      <c r="AZ425" s="241"/>
      <c r="BA425" s="241"/>
      <c r="BB425" s="241"/>
      <c r="BC425" s="241"/>
      <c r="BD425" s="241"/>
      <c r="BE425" s="241"/>
      <c r="BF425" s="241"/>
      <c r="BG425" s="241"/>
      <c r="BH425" s="241"/>
      <c r="BI425" s="241"/>
      <c r="BJ425" s="241"/>
      <c r="BK425" s="241"/>
      <c r="BL425" s="241"/>
      <c r="BM425" s="241"/>
      <c r="BN425" s="241"/>
      <c r="BO425" s="241"/>
      <c r="BP425" s="241"/>
      <c r="BQ425" s="241"/>
      <c r="BR425" s="241"/>
      <c r="BS425" s="241"/>
      <c r="BT425" s="241"/>
      <c r="BU425" s="241"/>
      <c r="BV425" s="241"/>
      <c r="BW425" s="241"/>
      <c r="BX425" s="241"/>
      <c r="BY425" s="241"/>
      <c r="BZ425" s="241"/>
      <c r="CA425" s="241"/>
      <c r="CB425" s="241"/>
      <c r="CC425" s="241"/>
      <c r="CD425" s="241"/>
      <c r="CE425" s="241"/>
      <c r="CF425" s="241"/>
      <c r="CG425" s="241"/>
      <c r="CH425" s="241"/>
      <c r="CI425" s="241"/>
      <c r="CJ425" s="241"/>
      <c r="CK425" s="241"/>
      <c r="CL425" s="241"/>
      <c r="CM425" s="241"/>
      <c r="CN425" s="241"/>
      <c r="CO425" s="241"/>
      <c r="CP425" s="241"/>
      <c r="CQ425" s="241"/>
      <c r="CR425" s="241"/>
      <c r="CS425" s="241"/>
      <c r="CT425" s="241"/>
      <c r="CU425" s="241"/>
      <c r="CV425" s="241"/>
      <c r="CW425" s="241"/>
      <c r="CX425" s="241"/>
      <c r="CY425" s="241"/>
      <c r="CZ425" s="241"/>
      <c r="DA425" s="241"/>
      <c r="DB425" s="241"/>
      <c r="DC425" s="241"/>
      <c r="DD425" s="241"/>
      <c r="DE425" s="241"/>
      <c r="DF425" s="241"/>
      <c r="DG425" s="241"/>
      <c r="DH425" s="241"/>
      <c r="DI425" s="241"/>
      <c r="DJ425" s="241"/>
      <c r="DK425" s="241"/>
      <c r="DL425" s="241"/>
      <c r="DM425" s="241"/>
      <c r="DN425" s="241"/>
      <c r="DO425" s="241"/>
      <c r="DP425" s="241"/>
      <c r="DQ425" s="241"/>
      <c r="DR425" s="241"/>
      <c r="DS425" s="241"/>
      <c r="DT425" s="241"/>
      <c r="DU425" s="241"/>
      <c r="DV425" s="241"/>
      <c r="DW425" s="241"/>
      <c r="DX425" s="241"/>
      <c r="DY425" s="241"/>
      <c r="DZ425" s="241"/>
      <c r="EA425" s="241"/>
      <c r="EB425" s="241"/>
      <c r="EC425" s="241"/>
      <c r="ED425" s="241"/>
      <c r="EE425" s="241"/>
      <c r="EF425" s="241"/>
      <c r="EG425" s="241"/>
      <c r="EH425" s="241"/>
      <c r="EI425" s="241"/>
      <c r="EJ425" s="241"/>
      <c r="EK425" s="241"/>
      <c r="EL425" s="241"/>
      <c r="EM425" s="241"/>
      <c r="EN425" s="241"/>
      <c r="EO425" s="241"/>
      <c r="EP425" s="241"/>
      <c r="EQ425" s="241"/>
      <c r="ER425" s="241"/>
      <c r="ES425" s="241"/>
      <c r="ET425" s="241"/>
      <c r="EU425" s="241"/>
      <c r="EV425" s="241"/>
      <c r="EW425" s="241"/>
      <c r="EX425" s="241"/>
      <c r="EY425" s="241"/>
      <c r="EZ425" s="241"/>
      <c r="FA425" s="241"/>
      <c r="FB425" s="241"/>
      <c r="FC425" s="241"/>
      <c r="FD425" s="241"/>
      <c r="FE425" s="241"/>
      <c r="FF425" s="241"/>
      <c r="FG425" s="241"/>
      <c r="FH425" s="241"/>
      <c r="FI425" s="241"/>
      <c r="FJ425" s="241"/>
      <c r="FK425" s="241"/>
      <c r="FL425" s="241"/>
      <c r="FM425" s="241"/>
      <c r="FN425" s="241"/>
      <c r="FO425" s="241"/>
      <c r="FP425" s="241"/>
      <c r="FQ425" s="241"/>
      <c r="FR425" s="241"/>
      <c r="FS425" s="241"/>
      <c r="FT425" s="241"/>
      <c r="FU425" s="241"/>
      <c r="FV425" s="241"/>
      <c r="FW425" s="241"/>
      <c r="FX425" s="241"/>
      <c r="FY425" s="241"/>
      <c r="FZ425" s="241"/>
      <c r="GA425" s="241"/>
      <c r="GB425" s="241"/>
      <c r="GC425" s="241"/>
      <c r="GD425" s="241"/>
      <c r="GE425" s="241"/>
      <c r="GF425" s="241"/>
      <c r="GG425" s="241"/>
      <c r="GH425" s="241"/>
      <c r="GI425" s="241"/>
      <c r="GJ425" s="241"/>
      <c r="GK425" s="241"/>
      <c r="GL425" s="241"/>
      <c r="GM425" s="241"/>
      <c r="GN425" s="241"/>
      <c r="GO425" s="241"/>
      <c r="GP425" s="241"/>
      <c r="GQ425" s="241"/>
      <c r="GR425" s="241"/>
      <c r="GS425" s="241"/>
      <c r="GT425" s="241"/>
      <c r="GU425" s="241"/>
      <c r="GV425" s="241"/>
      <c r="GW425" s="241"/>
      <c r="GX425" s="241"/>
      <c r="GY425" s="241"/>
      <c r="GZ425" s="241"/>
      <c r="HA425" s="241"/>
      <c r="HB425" s="241"/>
      <c r="HC425" s="241"/>
      <c r="HD425" s="241"/>
      <c r="HE425" s="241"/>
      <c r="HF425" s="241"/>
      <c r="HG425" s="241"/>
      <c r="HH425" s="241"/>
      <c r="HI425" s="241"/>
      <c r="HJ425" s="241"/>
      <c r="HK425" s="241"/>
      <c r="HL425" s="241"/>
      <c r="HM425" s="241"/>
    </row>
    <row r="426" spans="1:221" ht="12.75">
      <c r="A426" s="241"/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  <c r="AP426" s="241"/>
      <c r="AQ426" s="241"/>
      <c r="AR426" s="241"/>
      <c r="AS426" s="241"/>
      <c r="AT426" s="241"/>
      <c r="AU426" s="241"/>
      <c r="AV426" s="241"/>
      <c r="AW426" s="241"/>
      <c r="AX426" s="241"/>
      <c r="AY426" s="241"/>
      <c r="AZ426" s="241"/>
      <c r="BA426" s="241"/>
      <c r="BB426" s="241"/>
      <c r="BC426" s="241"/>
      <c r="BD426" s="241"/>
      <c r="BE426" s="241"/>
      <c r="BF426" s="241"/>
      <c r="BG426" s="241"/>
      <c r="BH426" s="241"/>
      <c r="BI426" s="241"/>
      <c r="BJ426" s="241"/>
      <c r="BK426" s="241"/>
      <c r="BL426" s="241"/>
      <c r="BM426" s="241"/>
      <c r="BN426" s="241"/>
      <c r="BO426" s="241"/>
      <c r="BP426" s="241"/>
      <c r="BQ426" s="241"/>
      <c r="BR426" s="241"/>
      <c r="BS426" s="241"/>
      <c r="BT426" s="241"/>
      <c r="BU426" s="241"/>
      <c r="BV426" s="241"/>
      <c r="BW426" s="241"/>
      <c r="BX426" s="241"/>
      <c r="BY426" s="241"/>
      <c r="BZ426" s="241"/>
      <c r="CA426" s="241"/>
      <c r="CB426" s="241"/>
      <c r="CC426" s="241"/>
      <c r="CD426" s="241"/>
      <c r="CE426" s="241"/>
      <c r="CF426" s="241"/>
      <c r="CG426" s="241"/>
      <c r="CH426" s="241"/>
      <c r="CI426" s="241"/>
      <c r="CJ426" s="241"/>
      <c r="CK426" s="241"/>
      <c r="CL426" s="241"/>
      <c r="CM426" s="241"/>
      <c r="CN426" s="241"/>
      <c r="CO426" s="241"/>
      <c r="CP426" s="241"/>
      <c r="CQ426" s="241"/>
      <c r="CR426" s="241"/>
      <c r="CS426" s="241"/>
      <c r="CT426" s="241"/>
      <c r="CU426" s="241"/>
      <c r="CV426" s="241"/>
      <c r="CW426" s="241"/>
      <c r="CX426" s="241"/>
      <c r="CY426" s="241"/>
      <c r="CZ426" s="241"/>
      <c r="DA426" s="241"/>
      <c r="DB426" s="241"/>
      <c r="DC426" s="241"/>
      <c r="DD426" s="241"/>
      <c r="DE426" s="241"/>
      <c r="DF426" s="241"/>
      <c r="DG426" s="241"/>
      <c r="DH426" s="241"/>
      <c r="DI426" s="241"/>
      <c r="DJ426" s="241"/>
      <c r="DK426" s="241"/>
      <c r="DL426" s="241"/>
      <c r="DM426" s="241"/>
      <c r="DN426" s="241"/>
      <c r="DO426" s="241"/>
      <c r="DP426" s="241"/>
      <c r="DQ426" s="241"/>
      <c r="DR426" s="241"/>
      <c r="DS426" s="241"/>
      <c r="DT426" s="241"/>
      <c r="DU426" s="241"/>
      <c r="DV426" s="241"/>
      <c r="DW426" s="241"/>
      <c r="DX426" s="241"/>
      <c r="DY426" s="241"/>
      <c r="DZ426" s="241"/>
      <c r="EA426" s="241"/>
      <c r="EB426" s="241"/>
      <c r="EC426" s="241"/>
      <c r="ED426" s="241"/>
      <c r="EE426" s="241"/>
      <c r="EF426" s="241"/>
      <c r="EG426" s="241"/>
      <c r="EH426" s="241"/>
      <c r="EI426" s="241"/>
      <c r="EJ426" s="241"/>
      <c r="EK426" s="241"/>
      <c r="EL426" s="241"/>
      <c r="EM426" s="241"/>
      <c r="EN426" s="241"/>
      <c r="EO426" s="241"/>
      <c r="EP426" s="241"/>
      <c r="EQ426" s="241"/>
      <c r="ER426" s="241"/>
      <c r="ES426" s="241"/>
      <c r="ET426" s="241"/>
      <c r="EU426" s="241"/>
      <c r="EV426" s="241"/>
      <c r="EW426" s="241"/>
      <c r="EX426" s="241"/>
      <c r="EY426" s="241"/>
      <c r="EZ426" s="241"/>
      <c r="FA426" s="241"/>
      <c r="FB426" s="241"/>
      <c r="FC426" s="241"/>
      <c r="FD426" s="241"/>
      <c r="FE426" s="241"/>
      <c r="FF426" s="241"/>
      <c r="FG426" s="241"/>
      <c r="FH426" s="241"/>
      <c r="FI426" s="241"/>
      <c r="FJ426" s="241"/>
      <c r="FK426" s="241"/>
      <c r="FL426" s="241"/>
      <c r="FM426" s="241"/>
      <c r="FN426" s="241"/>
      <c r="FO426" s="241"/>
      <c r="FP426" s="241"/>
      <c r="FQ426" s="241"/>
      <c r="FR426" s="241"/>
      <c r="FS426" s="241"/>
      <c r="FT426" s="241"/>
      <c r="FU426" s="241"/>
      <c r="FV426" s="241"/>
      <c r="FW426" s="241"/>
      <c r="FX426" s="241"/>
      <c r="FY426" s="241"/>
      <c r="FZ426" s="241"/>
      <c r="GA426" s="241"/>
      <c r="GB426" s="241"/>
      <c r="GC426" s="241"/>
      <c r="GD426" s="241"/>
      <c r="GE426" s="241"/>
      <c r="GF426" s="241"/>
      <c r="GG426" s="241"/>
      <c r="GH426" s="241"/>
      <c r="GI426" s="241"/>
      <c r="GJ426" s="241"/>
      <c r="GK426" s="241"/>
      <c r="GL426" s="241"/>
      <c r="GM426" s="241"/>
      <c r="GN426" s="241"/>
      <c r="GO426" s="241"/>
      <c r="GP426" s="241"/>
      <c r="GQ426" s="241"/>
      <c r="GR426" s="241"/>
      <c r="GS426" s="241"/>
      <c r="GT426" s="241"/>
      <c r="GU426" s="241"/>
      <c r="GV426" s="241"/>
      <c r="GW426" s="241"/>
      <c r="GX426" s="241"/>
      <c r="GY426" s="241"/>
      <c r="GZ426" s="241"/>
      <c r="HA426" s="241"/>
      <c r="HB426" s="241"/>
      <c r="HC426" s="241"/>
      <c r="HD426" s="241"/>
      <c r="HE426" s="241"/>
      <c r="HF426" s="241"/>
      <c r="HG426" s="241"/>
      <c r="HH426" s="241"/>
      <c r="HI426" s="241"/>
      <c r="HJ426" s="241"/>
      <c r="HK426" s="241"/>
      <c r="HL426" s="241"/>
      <c r="HM426" s="241"/>
    </row>
    <row r="427" spans="1:221" ht="12.75">
      <c r="A427" s="241"/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  <c r="AP427" s="241"/>
      <c r="AQ427" s="241"/>
      <c r="AR427" s="241"/>
      <c r="AS427" s="241"/>
      <c r="AT427" s="241"/>
      <c r="AU427" s="241"/>
      <c r="AV427" s="241"/>
      <c r="AW427" s="241"/>
      <c r="AX427" s="241"/>
      <c r="AY427" s="241"/>
      <c r="AZ427" s="241"/>
      <c r="BA427" s="241"/>
      <c r="BB427" s="241"/>
      <c r="BC427" s="241"/>
      <c r="BD427" s="241"/>
      <c r="BE427" s="241"/>
      <c r="BF427" s="241"/>
      <c r="BG427" s="241"/>
      <c r="BH427" s="241"/>
      <c r="BI427" s="241"/>
      <c r="BJ427" s="241"/>
      <c r="BK427" s="241"/>
      <c r="BL427" s="241"/>
      <c r="BM427" s="241"/>
      <c r="BN427" s="241"/>
      <c r="BO427" s="241"/>
      <c r="BP427" s="241"/>
      <c r="BQ427" s="241"/>
      <c r="BR427" s="241"/>
      <c r="BS427" s="241"/>
      <c r="BT427" s="241"/>
      <c r="BU427" s="241"/>
      <c r="BV427" s="241"/>
      <c r="BW427" s="241"/>
      <c r="BX427" s="241"/>
      <c r="BY427" s="241"/>
      <c r="BZ427" s="241"/>
      <c r="CA427" s="241"/>
      <c r="CB427" s="241"/>
      <c r="CC427" s="241"/>
      <c r="CD427" s="241"/>
      <c r="CE427" s="241"/>
      <c r="CF427" s="241"/>
      <c r="CG427" s="241"/>
      <c r="CH427" s="241"/>
      <c r="CI427" s="241"/>
      <c r="CJ427" s="241"/>
      <c r="CK427" s="241"/>
      <c r="CL427" s="241"/>
      <c r="CM427" s="241"/>
      <c r="CN427" s="241"/>
      <c r="CO427" s="241"/>
      <c r="CP427" s="241"/>
      <c r="CQ427" s="241"/>
      <c r="CR427" s="241"/>
      <c r="CS427" s="241"/>
      <c r="CT427" s="241"/>
      <c r="CU427" s="241"/>
      <c r="CV427" s="241"/>
      <c r="CW427" s="241"/>
      <c r="CX427" s="241"/>
      <c r="CY427" s="241"/>
      <c r="CZ427" s="241"/>
      <c r="DA427" s="241"/>
      <c r="DB427" s="241"/>
      <c r="DC427" s="241"/>
      <c r="DD427" s="241"/>
      <c r="DE427" s="241"/>
      <c r="DF427" s="241"/>
      <c r="DG427" s="241"/>
      <c r="DH427" s="241"/>
      <c r="DI427" s="241"/>
      <c r="DJ427" s="241"/>
      <c r="DK427" s="241"/>
      <c r="DL427" s="241"/>
      <c r="DM427" s="241"/>
      <c r="DN427" s="241"/>
      <c r="DO427" s="241"/>
      <c r="DP427" s="241"/>
      <c r="DQ427" s="241"/>
      <c r="DR427" s="241"/>
      <c r="DS427" s="241"/>
      <c r="DT427" s="241"/>
      <c r="DU427" s="241"/>
      <c r="DV427" s="241"/>
      <c r="DW427" s="241"/>
      <c r="DX427" s="241"/>
      <c r="DY427" s="241"/>
      <c r="DZ427" s="241"/>
      <c r="EA427" s="241"/>
      <c r="EB427" s="241"/>
      <c r="EC427" s="241"/>
      <c r="ED427" s="241"/>
      <c r="EE427" s="241"/>
      <c r="EF427" s="241"/>
      <c r="EG427" s="241"/>
      <c r="EH427" s="241"/>
      <c r="EI427" s="241"/>
      <c r="EJ427" s="241"/>
      <c r="EK427" s="241"/>
      <c r="EL427" s="241"/>
      <c r="EM427" s="241"/>
      <c r="EN427" s="241"/>
      <c r="EO427" s="241"/>
      <c r="EP427" s="241"/>
      <c r="EQ427" s="241"/>
      <c r="ER427" s="241"/>
      <c r="ES427" s="241"/>
      <c r="ET427" s="241"/>
      <c r="EU427" s="241"/>
      <c r="EV427" s="241"/>
      <c r="EW427" s="241"/>
      <c r="EX427" s="241"/>
      <c r="EY427" s="241"/>
      <c r="EZ427" s="241"/>
      <c r="FA427" s="241"/>
      <c r="FB427" s="241"/>
      <c r="FC427" s="241"/>
      <c r="FD427" s="241"/>
      <c r="FE427" s="241"/>
      <c r="FF427" s="241"/>
      <c r="FG427" s="241"/>
      <c r="FH427" s="241"/>
      <c r="FI427" s="241"/>
      <c r="FJ427" s="241"/>
      <c r="FK427" s="241"/>
      <c r="FL427" s="241"/>
      <c r="FM427" s="241"/>
      <c r="FN427" s="241"/>
      <c r="FO427" s="241"/>
      <c r="FP427" s="241"/>
      <c r="FQ427" s="241"/>
      <c r="FR427" s="241"/>
      <c r="FS427" s="241"/>
      <c r="FT427" s="241"/>
      <c r="FU427" s="241"/>
      <c r="FV427" s="241"/>
      <c r="FW427" s="241"/>
      <c r="FX427" s="241"/>
      <c r="FY427" s="241"/>
      <c r="FZ427" s="241"/>
      <c r="GA427" s="241"/>
      <c r="GB427" s="241"/>
      <c r="GC427" s="241"/>
      <c r="GD427" s="241"/>
      <c r="GE427" s="241"/>
      <c r="GF427" s="241"/>
      <c r="GG427" s="241"/>
      <c r="GH427" s="241"/>
      <c r="GI427" s="241"/>
      <c r="GJ427" s="241"/>
      <c r="GK427" s="241"/>
      <c r="GL427" s="241"/>
      <c r="GM427" s="241"/>
      <c r="GN427" s="241"/>
      <c r="GO427" s="241"/>
      <c r="GP427" s="241"/>
      <c r="GQ427" s="241"/>
      <c r="GR427" s="241"/>
      <c r="GS427" s="241"/>
      <c r="GT427" s="241"/>
      <c r="GU427" s="241"/>
      <c r="GV427" s="241"/>
      <c r="GW427" s="241"/>
      <c r="GX427" s="241"/>
      <c r="GY427" s="241"/>
      <c r="GZ427" s="241"/>
      <c r="HA427" s="241"/>
      <c r="HB427" s="241"/>
      <c r="HC427" s="241"/>
      <c r="HD427" s="241"/>
      <c r="HE427" s="241"/>
      <c r="HF427" s="241"/>
      <c r="HG427" s="241"/>
      <c r="HH427" s="241"/>
      <c r="HI427" s="241"/>
      <c r="HJ427" s="241"/>
      <c r="HK427" s="241"/>
      <c r="HL427" s="241"/>
      <c r="HM427" s="241"/>
    </row>
    <row r="428" spans="1:221" ht="12.75">
      <c r="A428" s="241"/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  <c r="AP428" s="241"/>
      <c r="AQ428" s="241"/>
      <c r="AR428" s="241"/>
      <c r="AS428" s="241"/>
      <c r="AT428" s="241"/>
      <c r="AU428" s="241"/>
      <c r="AV428" s="241"/>
      <c r="AW428" s="241"/>
      <c r="AX428" s="241"/>
      <c r="AY428" s="241"/>
      <c r="AZ428" s="241"/>
      <c r="BA428" s="241"/>
      <c r="BB428" s="241"/>
      <c r="BC428" s="241"/>
      <c r="BD428" s="241"/>
      <c r="BE428" s="241"/>
      <c r="BF428" s="241"/>
      <c r="BG428" s="241"/>
      <c r="BH428" s="241"/>
      <c r="BI428" s="241"/>
      <c r="BJ428" s="241"/>
      <c r="BK428" s="241"/>
      <c r="BL428" s="241"/>
      <c r="BM428" s="241"/>
      <c r="BN428" s="241"/>
      <c r="BO428" s="241"/>
      <c r="BP428" s="241"/>
      <c r="BQ428" s="241"/>
      <c r="BR428" s="241"/>
      <c r="BS428" s="241"/>
      <c r="BT428" s="241"/>
      <c r="BU428" s="241"/>
      <c r="BV428" s="241"/>
      <c r="BW428" s="241"/>
      <c r="BX428" s="241"/>
      <c r="BY428" s="241"/>
      <c r="BZ428" s="241"/>
      <c r="CA428" s="241"/>
      <c r="CB428" s="241"/>
      <c r="CC428" s="241"/>
      <c r="CD428" s="241"/>
      <c r="CE428" s="241"/>
      <c r="CF428" s="241"/>
      <c r="CG428" s="241"/>
      <c r="CH428" s="241"/>
      <c r="CI428" s="241"/>
      <c r="CJ428" s="241"/>
      <c r="CK428" s="241"/>
      <c r="CL428" s="241"/>
      <c r="CM428" s="241"/>
      <c r="CN428" s="241"/>
      <c r="CO428" s="241"/>
      <c r="CP428" s="241"/>
      <c r="CQ428" s="241"/>
      <c r="CR428" s="241"/>
      <c r="CS428" s="241"/>
      <c r="CT428" s="241"/>
      <c r="CU428" s="241"/>
      <c r="CV428" s="241"/>
      <c r="CW428" s="241"/>
      <c r="CX428" s="241"/>
      <c r="CY428" s="241"/>
      <c r="CZ428" s="241"/>
      <c r="DA428" s="241"/>
      <c r="DB428" s="241"/>
      <c r="DC428" s="241"/>
      <c r="DD428" s="241"/>
      <c r="DE428" s="241"/>
      <c r="DF428" s="241"/>
      <c r="DG428" s="241"/>
      <c r="DH428" s="241"/>
      <c r="DI428" s="241"/>
      <c r="DJ428" s="241"/>
      <c r="DK428" s="241"/>
      <c r="DL428" s="241"/>
      <c r="DM428" s="241"/>
      <c r="DN428" s="241"/>
      <c r="DO428" s="241"/>
      <c r="DP428" s="241"/>
      <c r="DQ428" s="241"/>
      <c r="DR428" s="241"/>
      <c r="DS428" s="241"/>
      <c r="DT428" s="241"/>
      <c r="DU428" s="241"/>
      <c r="DV428" s="241"/>
      <c r="DW428" s="241"/>
      <c r="DX428" s="241"/>
      <c r="DY428" s="241"/>
      <c r="DZ428" s="241"/>
      <c r="EA428" s="241"/>
      <c r="EB428" s="241"/>
      <c r="EC428" s="241"/>
      <c r="ED428" s="241"/>
      <c r="EE428" s="241"/>
      <c r="EF428" s="241"/>
      <c r="EG428" s="241"/>
      <c r="EH428" s="241"/>
      <c r="EI428" s="241"/>
      <c r="EJ428" s="241"/>
      <c r="EK428" s="241"/>
      <c r="EL428" s="241"/>
      <c r="EM428" s="241"/>
      <c r="EN428" s="241"/>
      <c r="EO428" s="241"/>
      <c r="EP428" s="241"/>
      <c r="EQ428" s="241"/>
      <c r="ER428" s="241"/>
      <c r="ES428" s="241"/>
      <c r="ET428" s="241"/>
      <c r="EU428" s="241"/>
      <c r="EV428" s="241"/>
      <c r="EW428" s="241"/>
      <c r="EX428" s="241"/>
      <c r="EY428" s="241"/>
      <c r="EZ428" s="241"/>
      <c r="FA428" s="241"/>
      <c r="FB428" s="241"/>
      <c r="FC428" s="241"/>
      <c r="FD428" s="241"/>
      <c r="FE428" s="241"/>
      <c r="FF428" s="241"/>
      <c r="FG428" s="241"/>
      <c r="FH428" s="241"/>
      <c r="FI428" s="241"/>
      <c r="FJ428" s="241"/>
      <c r="FK428" s="241"/>
      <c r="FL428" s="241"/>
      <c r="FM428" s="241"/>
      <c r="FN428" s="241"/>
      <c r="FO428" s="241"/>
      <c r="FP428" s="241"/>
      <c r="FQ428" s="241"/>
      <c r="FR428" s="241"/>
      <c r="FS428" s="241"/>
      <c r="FT428" s="241"/>
      <c r="FU428" s="241"/>
      <c r="FV428" s="241"/>
      <c r="FW428" s="241"/>
      <c r="FX428" s="241"/>
      <c r="FY428" s="241"/>
      <c r="FZ428" s="241"/>
      <c r="GA428" s="241"/>
      <c r="GB428" s="241"/>
      <c r="GC428" s="241"/>
      <c r="GD428" s="241"/>
      <c r="GE428" s="241"/>
      <c r="GF428" s="241"/>
      <c r="GG428" s="241"/>
      <c r="GH428" s="241"/>
      <c r="GI428" s="241"/>
      <c r="GJ428" s="241"/>
      <c r="GK428" s="241"/>
      <c r="GL428" s="241"/>
      <c r="GM428" s="241"/>
      <c r="GN428" s="241"/>
      <c r="GO428" s="241"/>
      <c r="GP428" s="241"/>
      <c r="GQ428" s="241"/>
      <c r="GR428" s="241"/>
      <c r="GS428" s="241"/>
      <c r="GT428" s="241"/>
      <c r="GU428" s="241"/>
      <c r="GV428" s="241"/>
      <c r="GW428" s="241"/>
      <c r="GX428" s="241"/>
      <c r="GY428" s="241"/>
      <c r="GZ428" s="241"/>
      <c r="HA428" s="241"/>
      <c r="HB428" s="241"/>
      <c r="HC428" s="241"/>
      <c r="HD428" s="241"/>
      <c r="HE428" s="241"/>
      <c r="HF428" s="241"/>
      <c r="HG428" s="241"/>
      <c r="HH428" s="241"/>
      <c r="HI428" s="241"/>
      <c r="HJ428" s="241"/>
      <c r="HK428" s="241"/>
      <c r="HL428" s="241"/>
      <c r="HM428" s="241"/>
    </row>
    <row r="429" spans="1:221" ht="12.75">
      <c r="A429" s="241"/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  <c r="AP429" s="241"/>
      <c r="AQ429" s="241"/>
      <c r="AR429" s="241"/>
      <c r="AS429" s="241"/>
      <c r="AT429" s="241"/>
      <c r="AU429" s="241"/>
      <c r="AV429" s="241"/>
      <c r="AW429" s="241"/>
      <c r="AX429" s="241"/>
      <c r="AY429" s="241"/>
      <c r="AZ429" s="241"/>
      <c r="BA429" s="241"/>
      <c r="BB429" s="241"/>
      <c r="BC429" s="241"/>
      <c r="BD429" s="241"/>
      <c r="BE429" s="241"/>
      <c r="BF429" s="241"/>
      <c r="BG429" s="241"/>
      <c r="BH429" s="241"/>
      <c r="BI429" s="241"/>
      <c r="BJ429" s="241"/>
      <c r="BK429" s="241"/>
      <c r="BL429" s="241"/>
      <c r="BM429" s="241"/>
      <c r="BN429" s="241"/>
      <c r="BO429" s="241"/>
      <c r="BP429" s="241"/>
      <c r="BQ429" s="241"/>
      <c r="BR429" s="241"/>
      <c r="BS429" s="241"/>
      <c r="BT429" s="241"/>
      <c r="BU429" s="241"/>
      <c r="BV429" s="241"/>
      <c r="BW429" s="241"/>
      <c r="BX429" s="241"/>
      <c r="BY429" s="241"/>
      <c r="BZ429" s="241"/>
      <c r="CA429" s="241"/>
      <c r="CB429" s="241"/>
      <c r="CC429" s="241"/>
      <c r="CD429" s="241"/>
      <c r="CE429" s="241"/>
      <c r="CF429" s="241"/>
      <c r="CG429" s="241"/>
      <c r="CH429" s="241"/>
      <c r="CI429" s="241"/>
      <c r="CJ429" s="241"/>
      <c r="CK429" s="241"/>
      <c r="CL429" s="241"/>
      <c r="CM429" s="241"/>
      <c r="CN429" s="241"/>
      <c r="CO429" s="241"/>
      <c r="CP429" s="241"/>
      <c r="CQ429" s="241"/>
      <c r="CR429" s="241"/>
      <c r="CS429" s="241"/>
      <c r="CT429" s="241"/>
      <c r="CU429" s="241"/>
      <c r="CV429" s="241"/>
      <c r="CW429" s="241"/>
      <c r="CX429" s="241"/>
      <c r="CY429" s="241"/>
      <c r="CZ429" s="241"/>
      <c r="DA429" s="241"/>
      <c r="DB429" s="241"/>
      <c r="DC429" s="241"/>
      <c r="DD429" s="241"/>
      <c r="DE429" s="241"/>
      <c r="DF429" s="241"/>
      <c r="DG429" s="241"/>
      <c r="DH429" s="241"/>
      <c r="DI429" s="241"/>
      <c r="DJ429" s="241"/>
      <c r="DK429" s="241"/>
      <c r="DL429" s="241"/>
      <c r="DM429" s="241"/>
      <c r="DN429" s="241"/>
      <c r="DO429" s="241"/>
      <c r="DP429" s="241"/>
      <c r="DQ429" s="241"/>
      <c r="DR429" s="241"/>
      <c r="DS429" s="241"/>
      <c r="DT429" s="241"/>
      <c r="DU429" s="241"/>
      <c r="DV429" s="241"/>
      <c r="DW429" s="241"/>
      <c r="DX429" s="241"/>
      <c r="DY429" s="241"/>
      <c r="DZ429" s="241"/>
      <c r="EA429" s="241"/>
      <c r="EB429" s="241"/>
      <c r="EC429" s="241"/>
      <c r="ED429" s="241"/>
      <c r="EE429" s="241"/>
      <c r="EF429" s="241"/>
      <c r="EG429" s="241"/>
      <c r="EH429" s="241"/>
      <c r="EI429" s="241"/>
      <c r="EJ429" s="241"/>
      <c r="EK429" s="241"/>
      <c r="EL429" s="241"/>
      <c r="EM429" s="241"/>
      <c r="EN429" s="241"/>
      <c r="EO429" s="241"/>
      <c r="EP429" s="241"/>
      <c r="EQ429" s="241"/>
      <c r="ER429" s="241"/>
      <c r="ES429" s="241"/>
      <c r="ET429" s="241"/>
      <c r="EU429" s="241"/>
      <c r="EV429" s="241"/>
      <c r="EW429" s="241"/>
      <c r="EX429" s="241"/>
      <c r="EY429" s="241"/>
      <c r="EZ429" s="241"/>
      <c r="FA429" s="241"/>
      <c r="FB429" s="241"/>
      <c r="FC429" s="241"/>
      <c r="FD429" s="241"/>
      <c r="FE429" s="241"/>
      <c r="FF429" s="241"/>
      <c r="FG429" s="241"/>
      <c r="FH429" s="241"/>
      <c r="FI429" s="241"/>
      <c r="FJ429" s="241"/>
      <c r="FK429" s="241"/>
      <c r="FL429" s="241"/>
      <c r="FM429" s="241"/>
      <c r="FN429" s="241"/>
      <c r="FO429" s="241"/>
      <c r="FP429" s="241"/>
      <c r="FQ429" s="241"/>
      <c r="FR429" s="241"/>
      <c r="FS429" s="241"/>
      <c r="FT429" s="241"/>
      <c r="FU429" s="241"/>
      <c r="FV429" s="241"/>
      <c r="FW429" s="241"/>
      <c r="FX429" s="241"/>
      <c r="FY429" s="241"/>
      <c r="FZ429" s="241"/>
      <c r="GA429" s="241"/>
      <c r="GB429" s="241"/>
      <c r="GC429" s="241"/>
      <c r="GD429" s="241"/>
      <c r="GE429" s="241"/>
      <c r="GF429" s="241"/>
      <c r="GG429" s="241"/>
      <c r="GH429" s="241"/>
      <c r="GI429" s="241"/>
      <c r="GJ429" s="241"/>
      <c r="GK429" s="241"/>
      <c r="GL429" s="241"/>
      <c r="GM429" s="241"/>
      <c r="GN429" s="241"/>
      <c r="GO429" s="241"/>
      <c r="GP429" s="241"/>
      <c r="GQ429" s="241"/>
      <c r="GR429" s="241"/>
      <c r="GS429" s="241"/>
      <c r="GT429" s="241"/>
      <c r="GU429" s="241"/>
      <c r="GV429" s="241"/>
      <c r="GW429" s="241"/>
      <c r="GX429" s="241"/>
      <c r="GY429" s="241"/>
      <c r="GZ429" s="241"/>
      <c r="HA429" s="241"/>
      <c r="HB429" s="241"/>
      <c r="HC429" s="241"/>
      <c r="HD429" s="241"/>
      <c r="HE429" s="241"/>
      <c r="HF429" s="241"/>
      <c r="HG429" s="241"/>
      <c r="HH429" s="241"/>
      <c r="HI429" s="241"/>
      <c r="HJ429" s="241"/>
      <c r="HK429" s="241"/>
      <c r="HL429" s="241"/>
      <c r="HM429" s="241"/>
    </row>
    <row r="430" spans="1:221" ht="12.75">
      <c r="A430" s="241"/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  <c r="AP430" s="241"/>
      <c r="AQ430" s="241"/>
      <c r="AR430" s="241"/>
      <c r="AS430" s="241"/>
      <c r="AT430" s="241"/>
      <c r="AU430" s="241"/>
      <c r="AV430" s="241"/>
      <c r="AW430" s="241"/>
      <c r="AX430" s="241"/>
      <c r="AY430" s="241"/>
      <c r="AZ430" s="241"/>
      <c r="BA430" s="241"/>
      <c r="BB430" s="241"/>
      <c r="BC430" s="241"/>
      <c r="BD430" s="241"/>
      <c r="BE430" s="241"/>
      <c r="BF430" s="241"/>
      <c r="BG430" s="241"/>
      <c r="BH430" s="241"/>
      <c r="BI430" s="241"/>
      <c r="BJ430" s="241"/>
      <c r="BK430" s="241"/>
      <c r="BL430" s="241"/>
      <c r="BM430" s="241"/>
      <c r="BN430" s="241"/>
      <c r="BO430" s="241"/>
      <c r="BP430" s="241"/>
      <c r="BQ430" s="241"/>
      <c r="BR430" s="241"/>
      <c r="BS430" s="241"/>
      <c r="BT430" s="241"/>
      <c r="BU430" s="241"/>
      <c r="BV430" s="241"/>
      <c r="BW430" s="241"/>
      <c r="BX430" s="241"/>
      <c r="BY430" s="241"/>
      <c r="BZ430" s="241"/>
      <c r="CA430" s="241"/>
      <c r="CB430" s="241"/>
      <c r="CC430" s="241"/>
      <c r="CD430" s="241"/>
      <c r="CE430" s="241"/>
      <c r="CF430" s="241"/>
      <c r="CG430" s="241"/>
      <c r="CH430" s="241"/>
      <c r="CI430" s="241"/>
      <c r="CJ430" s="241"/>
      <c r="CK430" s="241"/>
      <c r="CL430" s="241"/>
      <c r="CM430" s="241"/>
      <c r="CN430" s="241"/>
      <c r="CO430" s="241"/>
      <c r="CP430" s="241"/>
      <c r="CQ430" s="241"/>
      <c r="CR430" s="241"/>
      <c r="CS430" s="241"/>
      <c r="CT430" s="241"/>
      <c r="CU430" s="241"/>
      <c r="CV430" s="241"/>
      <c r="CW430" s="241"/>
      <c r="CX430" s="241"/>
      <c r="CY430" s="241"/>
      <c r="CZ430" s="241"/>
      <c r="DA430" s="241"/>
      <c r="DB430" s="241"/>
      <c r="DC430" s="241"/>
      <c r="DD430" s="241"/>
      <c r="DE430" s="241"/>
      <c r="DF430" s="241"/>
      <c r="DG430" s="241"/>
      <c r="DH430" s="241"/>
      <c r="DI430" s="241"/>
      <c r="DJ430" s="241"/>
      <c r="DK430" s="241"/>
      <c r="DL430" s="241"/>
      <c r="DM430" s="241"/>
      <c r="DN430" s="241"/>
      <c r="DO430" s="241"/>
      <c r="DP430" s="241"/>
      <c r="DQ430" s="241"/>
      <c r="DR430" s="241"/>
      <c r="DS430" s="241"/>
      <c r="DT430" s="241"/>
      <c r="DU430" s="241"/>
      <c r="DV430" s="241"/>
      <c r="DW430" s="241"/>
      <c r="DX430" s="241"/>
      <c r="DY430" s="241"/>
      <c r="DZ430" s="241"/>
      <c r="EA430" s="241"/>
      <c r="EB430" s="241"/>
      <c r="EC430" s="241"/>
      <c r="ED430" s="241"/>
      <c r="EE430" s="241"/>
      <c r="EF430" s="241"/>
      <c r="EG430" s="241"/>
      <c r="EH430" s="241"/>
      <c r="EI430" s="241"/>
      <c r="EJ430" s="241"/>
      <c r="EK430" s="241"/>
      <c r="EL430" s="241"/>
      <c r="EM430" s="241"/>
      <c r="EN430" s="241"/>
      <c r="EO430" s="241"/>
      <c r="EP430" s="241"/>
      <c r="EQ430" s="241"/>
      <c r="ER430" s="241"/>
      <c r="ES430" s="241"/>
      <c r="ET430" s="241"/>
      <c r="EU430" s="241"/>
      <c r="EV430" s="241"/>
      <c r="EW430" s="241"/>
      <c r="EX430" s="241"/>
      <c r="EY430" s="241"/>
      <c r="EZ430" s="241"/>
      <c r="FA430" s="241"/>
      <c r="FB430" s="241"/>
      <c r="FC430" s="241"/>
      <c r="FD430" s="241"/>
      <c r="FE430" s="241"/>
      <c r="FF430" s="241"/>
      <c r="FG430" s="241"/>
      <c r="FH430" s="241"/>
      <c r="FI430" s="241"/>
      <c r="FJ430" s="241"/>
      <c r="FK430" s="241"/>
      <c r="FL430" s="241"/>
      <c r="FM430" s="241"/>
      <c r="FN430" s="241"/>
      <c r="FO430" s="241"/>
      <c r="FP430" s="241"/>
      <c r="FQ430" s="241"/>
      <c r="FR430" s="241"/>
      <c r="FS430" s="241"/>
      <c r="FT430" s="241"/>
      <c r="FU430" s="241"/>
      <c r="FV430" s="241"/>
      <c r="FW430" s="241"/>
      <c r="FX430" s="241"/>
      <c r="FY430" s="241"/>
      <c r="FZ430" s="241"/>
      <c r="GA430" s="241"/>
      <c r="GB430" s="241"/>
      <c r="GC430" s="241"/>
      <c r="GD430" s="241"/>
      <c r="GE430" s="241"/>
      <c r="GF430" s="241"/>
      <c r="GG430" s="241"/>
      <c r="GH430" s="241"/>
      <c r="GI430" s="241"/>
      <c r="GJ430" s="241"/>
      <c r="GK430" s="241"/>
      <c r="GL430" s="241"/>
      <c r="GM430" s="241"/>
      <c r="GN430" s="241"/>
      <c r="GO430" s="241"/>
      <c r="GP430" s="241"/>
      <c r="GQ430" s="241"/>
      <c r="GR430" s="241"/>
      <c r="GS430" s="241"/>
      <c r="GT430" s="241"/>
      <c r="GU430" s="241"/>
      <c r="GV430" s="241"/>
      <c r="GW430" s="241"/>
      <c r="GX430" s="241"/>
      <c r="GY430" s="241"/>
      <c r="GZ430" s="241"/>
      <c r="HA430" s="241"/>
      <c r="HB430" s="241"/>
      <c r="HC430" s="241"/>
      <c r="HD430" s="241"/>
      <c r="HE430" s="241"/>
      <c r="HF430" s="241"/>
      <c r="HG430" s="241"/>
      <c r="HH430" s="241"/>
      <c r="HI430" s="241"/>
      <c r="HJ430" s="241"/>
      <c r="HK430" s="241"/>
      <c r="HL430" s="241"/>
      <c r="HM430" s="241"/>
    </row>
    <row r="431" spans="1:221" ht="12.75">
      <c r="A431" s="241"/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  <c r="AP431" s="241"/>
      <c r="AQ431" s="241"/>
      <c r="AR431" s="241"/>
      <c r="AS431" s="241"/>
      <c r="AT431" s="241"/>
      <c r="AU431" s="241"/>
      <c r="AV431" s="241"/>
      <c r="AW431" s="241"/>
      <c r="AX431" s="241"/>
      <c r="AY431" s="241"/>
      <c r="AZ431" s="241"/>
      <c r="BA431" s="241"/>
      <c r="BB431" s="241"/>
      <c r="BC431" s="241"/>
      <c r="BD431" s="241"/>
      <c r="BE431" s="241"/>
      <c r="BF431" s="241"/>
      <c r="BG431" s="241"/>
      <c r="BH431" s="241"/>
      <c r="BI431" s="241"/>
      <c r="BJ431" s="241"/>
      <c r="BK431" s="241"/>
      <c r="BL431" s="241"/>
      <c r="BM431" s="241"/>
      <c r="BN431" s="241"/>
      <c r="BO431" s="241"/>
      <c r="BP431" s="241"/>
      <c r="BQ431" s="241"/>
      <c r="BR431" s="241"/>
      <c r="BS431" s="241"/>
      <c r="BT431" s="241"/>
      <c r="BU431" s="241"/>
      <c r="BV431" s="241"/>
      <c r="BW431" s="241"/>
      <c r="BX431" s="241"/>
      <c r="BY431" s="241"/>
      <c r="BZ431" s="241"/>
      <c r="CA431" s="241"/>
      <c r="CB431" s="241"/>
      <c r="CC431" s="241"/>
      <c r="CD431" s="241"/>
      <c r="CE431" s="241"/>
      <c r="CF431" s="241"/>
      <c r="CG431" s="241"/>
      <c r="CH431" s="241"/>
      <c r="CI431" s="241"/>
      <c r="CJ431" s="241"/>
      <c r="CK431" s="241"/>
      <c r="CL431" s="241"/>
      <c r="CM431" s="241"/>
      <c r="CN431" s="241"/>
      <c r="CO431" s="241"/>
      <c r="CP431" s="241"/>
      <c r="CQ431" s="241"/>
      <c r="CR431" s="241"/>
      <c r="CS431" s="241"/>
      <c r="CT431" s="241"/>
      <c r="CU431" s="241"/>
      <c r="CV431" s="241"/>
      <c r="CW431" s="241"/>
      <c r="CX431" s="241"/>
      <c r="CY431" s="241"/>
      <c r="CZ431" s="241"/>
      <c r="DA431" s="241"/>
      <c r="DB431" s="241"/>
      <c r="DC431" s="241"/>
      <c r="DD431" s="241"/>
      <c r="DE431" s="241"/>
      <c r="DF431" s="241"/>
      <c r="DG431" s="241"/>
      <c r="DH431" s="241"/>
      <c r="DI431" s="241"/>
      <c r="DJ431" s="241"/>
      <c r="DK431" s="241"/>
      <c r="DL431" s="241"/>
      <c r="DM431" s="241"/>
      <c r="DN431" s="241"/>
      <c r="DO431" s="241"/>
      <c r="DP431" s="241"/>
      <c r="DQ431" s="241"/>
      <c r="DR431" s="241"/>
      <c r="DS431" s="241"/>
      <c r="DT431" s="241"/>
      <c r="DU431" s="241"/>
      <c r="DV431" s="241"/>
      <c r="DW431" s="241"/>
      <c r="DX431" s="241"/>
      <c r="DY431" s="241"/>
      <c r="DZ431" s="241"/>
      <c r="EA431" s="241"/>
      <c r="EB431" s="241"/>
      <c r="EC431" s="241"/>
      <c r="ED431" s="241"/>
      <c r="EE431" s="241"/>
      <c r="EF431" s="241"/>
      <c r="EG431" s="241"/>
      <c r="EH431" s="241"/>
      <c r="EI431" s="241"/>
      <c r="EJ431" s="241"/>
      <c r="EK431" s="241"/>
      <c r="EL431" s="241"/>
      <c r="EM431" s="241"/>
      <c r="EN431" s="241"/>
      <c r="EO431" s="241"/>
      <c r="EP431" s="241"/>
      <c r="EQ431" s="241"/>
      <c r="ER431" s="241"/>
      <c r="ES431" s="241"/>
      <c r="ET431" s="241"/>
      <c r="EU431" s="241"/>
      <c r="EV431" s="241"/>
      <c r="EW431" s="241"/>
      <c r="EX431" s="241"/>
      <c r="EY431" s="241"/>
      <c r="EZ431" s="241"/>
      <c r="FA431" s="241"/>
      <c r="FB431" s="241"/>
      <c r="FC431" s="241"/>
      <c r="FD431" s="241"/>
      <c r="FE431" s="241"/>
      <c r="FF431" s="241"/>
      <c r="FG431" s="241"/>
      <c r="FH431" s="241"/>
      <c r="FI431" s="241"/>
      <c r="FJ431" s="241"/>
      <c r="FK431" s="241"/>
      <c r="FL431" s="241"/>
      <c r="FM431" s="241"/>
      <c r="FN431" s="241"/>
      <c r="FO431" s="241"/>
      <c r="FP431" s="241"/>
      <c r="FQ431" s="241"/>
      <c r="FR431" s="241"/>
      <c r="FS431" s="241"/>
      <c r="FT431" s="241"/>
      <c r="FU431" s="241"/>
      <c r="FV431" s="241"/>
      <c r="FW431" s="241"/>
      <c r="FX431" s="241"/>
      <c r="FY431" s="241"/>
      <c r="FZ431" s="241"/>
      <c r="GA431" s="241"/>
      <c r="GB431" s="241"/>
      <c r="GC431" s="241"/>
      <c r="GD431" s="241"/>
      <c r="GE431" s="241"/>
      <c r="GF431" s="241"/>
      <c r="GG431" s="241"/>
      <c r="GH431" s="241"/>
      <c r="GI431" s="241"/>
      <c r="GJ431" s="241"/>
      <c r="GK431" s="241"/>
      <c r="GL431" s="241"/>
      <c r="GM431" s="241"/>
      <c r="GN431" s="241"/>
      <c r="GO431" s="241"/>
      <c r="GP431" s="241"/>
      <c r="GQ431" s="241"/>
      <c r="GR431" s="241"/>
      <c r="GS431" s="241"/>
      <c r="GT431" s="241"/>
      <c r="GU431" s="241"/>
      <c r="GV431" s="241"/>
      <c r="GW431" s="241"/>
      <c r="GX431" s="241"/>
      <c r="GY431" s="241"/>
      <c r="GZ431" s="241"/>
      <c r="HA431" s="241"/>
      <c r="HB431" s="241"/>
      <c r="HC431" s="241"/>
      <c r="HD431" s="241"/>
      <c r="HE431" s="241"/>
      <c r="HF431" s="241"/>
      <c r="HG431" s="241"/>
      <c r="HH431" s="241"/>
      <c r="HI431" s="241"/>
      <c r="HJ431" s="241"/>
      <c r="HK431" s="241"/>
      <c r="HL431" s="241"/>
      <c r="HM431" s="241"/>
    </row>
    <row r="432" spans="1:221" ht="12.75">
      <c r="A432" s="241"/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  <c r="AP432" s="241"/>
      <c r="AQ432" s="241"/>
      <c r="AR432" s="241"/>
      <c r="AS432" s="241"/>
      <c r="AT432" s="241"/>
      <c r="AU432" s="241"/>
      <c r="AV432" s="241"/>
      <c r="AW432" s="241"/>
      <c r="AX432" s="241"/>
      <c r="AY432" s="241"/>
      <c r="AZ432" s="241"/>
      <c r="BA432" s="241"/>
      <c r="BB432" s="241"/>
      <c r="BC432" s="241"/>
      <c r="BD432" s="241"/>
      <c r="BE432" s="241"/>
      <c r="BF432" s="241"/>
      <c r="BG432" s="241"/>
      <c r="BH432" s="241"/>
      <c r="BI432" s="241"/>
      <c r="BJ432" s="241"/>
      <c r="BK432" s="241"/>
      <c r="BL432" s="241"/>
      <c r="BM432" s="241"/>
      <c r="BN432" s="241"/>
      <c r="BO432" s="241"/>
      <c r="BP432" s="241"/>
      <c r="BQ432" s="241"/>
      <c r="BR432" s="241"/>
      <c r="BS432" s="241"/>
      <c r="BT432" s="241"/>
      <c r="BU432" s="241"/>
      <c r="BV432" s="241"/>
      <c r="BW432" s="241"/>
      <c r="BX432" s="241"/>
      <c r="BY432" s="241"/>
      <c r="BZ432" s="241"/>
      <c r="CA432" s="241"/>
      <c r="CB432" s="241"/>
      <c r="CC432" s="241"/>
      <c r="CD432" s="241"/>
      <c r="CE432" s="241"/>
      <c r="CF432" s="241"/>
      <c r="CG432" s="241"/>
      <c r="CH432" s="241"/>
      <c r="CI432" s="241"/>
      <c r="CJ432" s="241"/>
      <c r="CK432" s="241"/>
      <c r="CL432" s="241"/>
      <c r="CM432" s="241"/>
      <c r="CN432" s="241"/>
      <c r="CO432" s="241"/>
      <c r="CP432" s="241"/>
      <c r="CQ432" s="241"/>
      <c r="CR432" s="241"/>
      <c r="CS432" s="241"/>
      <c r="CT432" s="241"/>
      <c r="CU432" s="241"/>
      <c r="CV432" s="241"/>
      <c r="CW432" s="241"/>
      <c r="CX432" s="241"/>
      <c r="CY432" s="241"/>
      <c r="CZ432" s="241"/>
      <c r="DA432" s="241"/>
      <c r="DB432" s="241"/>
      <c r="DC432" s="241"/>
      <c r="DD432" s="241"/>
      <c r="DE432" s="241"/>
      <c r="DF432" s="241"/>
      <c r="DG432" s="241"/>
      <c r="DH432" s="241"/>
      <c r="DI432" s="241"/>
      <c r="DJ432" s="241"/>
      <c r="DK432" s="241"/>
      <c r="DL432" s="241"/>
      <c r="DM432" s="241"/>
      <c r="DN432" s="241"/>
      <c r="DO432" s="241"/>
      <c r="DP432" s="241"/>
      <c r="DQ432" s="241"/>
      <c r="DR432" s="241"/>
      <c r="DS432" s="241"/>
      <c r="DT432" s="241"/>
      <c r="DU432" s="241"/>
      <c r="DV432" s="241"/>
      <c r="DW432" s="241"/>
      <c r="DX432" s="241"/>
      <c r="DY432" s="241"/>
      <c r="DZ432" s="241"/>
      <c r="EA432" s="241"/>
      <c r="EB432" s="241"/>
      <c r="EC432" s="241"/>
      <c r="ED432" s="241"/>
      <c r="EE432" s="241"/>
      <c r="EF432" s="241"/>
      <c r="EG432" s="241"/>
      <c r="EH432" s="241"/>
      <c r="EI432" s="241"/>
      <c r="EJ432" s="241"/>
      <c r="EK432" s="241"/>
      <c r="EL432" s="241"/>
      <c r="EM432" s="241"/>
      <c r="EN432" s="241"/>
      <c r="EO432" s="241"/>
      <c r="EP432" s="241"/>
      <c r="EQ432" s="241"/>
      <c r="ER432" s="241"/>
      <c r="ES432" s="241"/>
      <c r="ET432" s="241"/>
      <c r="EU432" s="241"/>
      <c r="EV432" s="241"/>
      <c r="EW432" s="241"/>
      <c r="EX432" s="241"/>
      <c r="EY432" s="241"/>
      <c r="EZ432" s="241"/>
      <c r="FA432" s="241"/>
      <c r="FB432" s="241"/>
      <c r="FC432" s="241"/>
      <c r="FD432" s="241"/>
      <c r="FE432" s="241"/>
      <c r="FF432" s="241"/>
      <c r="FG432" s="241"/>
      <c r="FH432" s="241"/>
      <c r="FI432" s="241"/>
      <c r="FJ432" s="241"/>
      <c r="FK432" s="241"/>
      <c r="FL432" s="241"/>
      <c r="FM432" s="241"/>
      <c r="FN432" s="241"/>
      <c r="FO432" s="241"/>
      <c r="FP432" s="241"/>
      <c r="FQ432" s="241"/>
      <c r="FR432" s="241"/>
      <c r="FS432" s="241"/>
      <c r="FT432" s="241"/>
      <c r="FU432" s="241"/>
      <c r="FV432" s="241"/>
      <c r="FW432" s="241"/>
      <c r="FX432" s="241"/>
      <c r="FY432" s="241"/>
      <c r="FZ432" s="241"/>
      <c r="GA432" s="241"/>
      <c r="GB432" s="241"/>
      <c r="GC432" s="241"/>
      <c r="GD432" s="241"/>
      <c r="GE432" s="241"/>
      <c r="GF432" s="241"/>
      <c r="GG432" s="241"/>
      <c r="GH432" s="241"/>
      <c r="GI432" s="241"/>
      <c r="GJ432" s="241"/>
      <c r="GK432" s="241"/>
      <c r="GL432" s="241"/>
      <c r="GM432" s="241"/>
      <c r="GN432" s="241"/>
      <c r="GO432" s="241"/>
      <c r="GP432" s="241"/>
      <c r="GQ432" s="241"/>
      <c r="GR432" s="241"/>
      <c r="GS432" s="241"/>
      <c r="GT432" s="241"/>
      <c r="GU432" s="241"/>
      <c r="GV432" s="241"/>
      <c r="GW432" s="241"/>
      <c r="GX432" s="241"/>
      <c r="GY432" s="241"/>
      <c r="GZ432" s="241"/>
      <c r="HA432" s="241"/>
      <c r="HB432" s="241"/>
      <c r="HC432" s="241"/>
      <c r="HD432" s="241"/>
      <c r="HE432" s="241"/>
      <c r="HF432" s="241"/>
      <c r="HG432" s="241"/>
      <c r="HH432" s="241"/>
      <c r="HI432" s="241"/>
      <c r="HJ432" s="241"/>
      <c r="HK432" s="241"/>
      <c r="HL432" s="241"/>
      <c r="HM432" s="241"/>
    </row>
    <row r="433" spans="1:221" ht="12.75">
      <c r="A433" s="241"/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  <c r="AP433" s="241"/>
      <c r="AQ433" s="241"/>
      <c r="AR433" s="241"/>
      <c r="AS433" s="241"/>
      <c r="AT433" s="241"/>
      <c r="AU433" s="241"/>
      <c r="AV433" s="241"/>
      <c r="AW433" s="241"/>
      <c r="AX433" s="241"/>
      <c r="AY433" s="241"/>
      <c r="AZ433" s="241"/>
      <c r="BA433" s="241"/>
      <c r="BB433" s="241"/>
      <c r="BC433" s="241"/>
      <c r="BD433" s="241"/>
      <c r="BE433" s="241"/>
      <c r="BF433" s="241"/>
      <c r="BG433" s="241"/>
      <c r="BH433" s="241"/>
      <c r="BI433" s="241"/>
      <c r="BJ433" s="241"/>
      <c r="BK433" s="241"/>
      <c r="BL433" s="241"/>
      <c r="BM433" s="241"/>
      <c r="BN433" s="241"/>
      <c r="BO433" s="241"/>
      <c r="BP433" s="241"/>
      <c r="BQ433" s="241"/>
      <c r="BR433" s="241"/>
      <c r="BS433" s="241"/>
      <c r="BT433" s="241"/>
      <c r="BU433" s="241"/>
      <c r="BV433" s="241"/>
      <c r="BW433" s="241"/>
      <c r="BX433" s="241"/>
      <c r="BY433" s="241"/>
      <c r="BZ433" s="241"/>
      <c r="CA433" s="241"/>
      <c r="CB433" s="241"/>
      <c r="CC433" s="241"/>
      <c r="CD433" s="241"/>
      <c r="CE433" s="241"/>
      <c r="CF433" s="241"/>
      <c r="CG433" s="241"/>
      <c r="CH433" s="241"/>
      <c r="CI433" s="241"/>
      <c r="CJ433" s="241"/>
      <c r="CK433" s="241"/>
      <c r="CL433" s="241"/>
      <c r="CM433" s="241"/>
      <c r="CN433" s="241"/>
      <c r="CO433" s="241"/>
      <c r="CP433" s="241"/>
      <c r="CQ433" s="241"/>
      <c r="CR433" s="241"/>
      <c r="CS433" s="241"/>
      <c r="CT433" s="241"/>
      <c r="CU433" s="241"/>
      <c r="CV433" s="241"/>
      <c r="CW433" s="241"/>
      <c r="CX433" s="241"/>
      <c r="CY433" s="241"/>
      <c r="CZ433" s="241"/>
      <c r="DA433" s="241"/>
      <c r="DB433" s="241"/>
      <c r="DC433" s="241"/>
      <c r="DD433" s="241"/>
      <c r="DE433" s="241"/>
      <c r="DF433" s="241"/>
      <c r="DG433" s="241"/>
      <c r="DH433" s="241"/>
      <c r="DI433" s="241"/>
      <c r="DJ433" s="241"/>
      <c r="DK433" s="241"/>
      <c r="DL433" s="241"/>
      <c r="DM433" s="241"/>
      <c r="DN433" s="241"/>
      <c r="DO433" s="241"/>
      <c r="DP433" s="241"/>
      <c r="DQ433" s="241"/>
      <c r="DR433" s="241"/>
      <c r="DS433" s="241"/>
      <c r="DT433" s="241"/>
      <c r="DU433" s="241"/>
      <c r="DV433" s="241"/>
      <c r="DW433" s="241"/>
      <c r="DX433" s="241"/>
      <c r="DY433" s="241"/>
      <c r="DZ433" s="241"/>
      <c r="EA433" s="241"/>
      <c r="EB433" s="241"/>
      <c r="EC433" s="241"/>
      <c r="ED433" s="241"/>
      <c r="EE433" s="241"/>
      <c r="EF433" s="241"/>
      <c r="EG433" s="241"/>
      <c r="EH433" s="241"/>
      <c r="EI433" s="241"/>
      <c r="EJ433" s="241"/>
      <c r="EK433" s="241"/>
      <c r="EL433" s="241"/>
      <c r="EM433" s="241"/>
      <c r="EN433" s="241"/>
      <c r="EO433" s="241"/>
      <c r="EP433" s="241"/>
      <c r="EQ433" s="241"/>
      <c r="ER433" s="241"/>
      <c r="ES433" s="241"/>
      <c r="ET433" s="241"/>
      <c r="EU433" s="241"/>
      <c r="EV433" s="241"/>
      <c r="EW433" s="241"/>
      <c r="EX433" s="241"/>
      <c r="EY433" s="241"/>
      <c r="EZ433" s="241"/>
      <c r="FA433" s="241"/>
      <c r="FB433" s="241"/>
      <c r="FC433" s="241"/>
      <c r="FD433" s="241"/>
      <c r="FE433" s="241"/>
      <c r="FF433" s="241"/>
      <c r="FG433" s="241"/>
      <c r="FH433" s="241"/>
      <c r="FI433" s="241"/>
      <c r="FJ433" s="241"/>
      <c r="FK433" s="241"/>
      <c r="FL433" s="241"/>
      <c r="FM433" s="241"/>
      <c r="FN433" s="241"/>
      <c r="FO433" s="241"/>
      <c r="FP433" s="241"/>
      <c r="FQ433" s="241"/>
      <c r="FR433" s="241"/>
      <c r="FS433" s="241"/>
      <c r="FT433" s="241"/>
      <c r="FU433" s="241"/>
      <c r="FV433" s="241"/>
      <c r="FW433" s="241"/>
      <c r="FX433" s="241"/>
      <c r="FY433" s="241"/>
      <c r="FZ433" s="241"/>
      <c r="GA433" s="241"/>
      <c r="GB433" s="241"/>
      <c r="GC433" s="241"/>
      <c r="GD433" s="241"/>
      <c r="GE433" s="241"/>
      <c r="GF433" s="241"/>
      <c r="GG433" s="241"/>
      <c r="GH433" s="241"/>
      <c r="GI433" s="241"/>
      <c r="GJ433" s="241"/>
      <c r="GK433" s="241"/>
      <c r="GL433" s="241"/>
      <c r="GM433" s="241"/>
      <c r="GN433" s="241"/>
      <c r="GO433" s="241"/>
      <c r="GP433" s="241"/>
      <c r="GQ433" s="241"/>
      <c r="GR433" s="241"/>
      <c r="GS433" s="241"/>
      <c r="GT433" s="241"/>
      <c r="GU433" s="241"/>
      <c r="GV433" s="241"/>
      <c r="GW433" s="241"/>
      <c r="GX433" s="241"/>
      <c r="GY433" s="241"/>
      <c r="GZ433" s="241"/>
      <c r="HA433" s="241"/>
      <c r="HB433" s="241"/>
      <c r="HC433" s="241"/>
      <c r="HD433" s="241"/>
      <c r="HE433" s="241"/>
      <c r="HF433" s="241"/>
      <c r="HG433" s="241"/>
      <c r="HH433" s="241"/>
      <c r="HI433" s="241"/>
      <c r="HJ433" s="241"/>
      <c r="HK433" s="241"/>
      <c r="HL433" s="241"/>
      <c r="HM433" s="241"/>
    </row>
    <row r="434" spans="1:221" ht="12.75">
      <c r="A434" s="241"/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  <c r="AP434" s="241"/>
      <c r="AQ434" s="241"/>
      <c r="AR434" s="241"/>
      <c r="AS434" s="241"/>
      <c r="AT434" s="241"/>
      <c r="AU434" s="241"/>
      <c r="AV434" s="241"/>
      <c r="AW434" s="241"/>
      <c r="AX434" s="241"/>
      <c r="AY434" s="241"/>
      <c r="AZ434" s="241"/>
      <c r="BA434" s="241"/>
      <c r="BB434" s="241"/>
      <c r="BC434" s="241"/>
      <c r="BD434" s="241"/>
      <c r="BE434" s="241"/>
      <c r="BF434" s="241"/>
      <c r="BG434" s="241"/>
      <c r="BH434" s="241"/>
      <c r="BI434" s="241"/>
      <c r="BJ434" s="241"/>
      <c r="BK434" s="241"/>
      <c r="BL434" s="241"/>
      <c r="BM434" s="241"/>
      <c r="BN434" s="241"/>
      <c r="BO434" s="241"/>
      <c r="BP434" s="241"/>
      <c r="BQ434" s="241"/>
      <c r="BR434" s="241"/>
      <c r="BS434" s="241"/>
      <c r="BT434" s="241"/>
      <c r="BU434" s="241"/>
      <c r="BV434" s="241"/>
      <c r="BW434" s="241"/>
      <c r="BX434" s="241"/>
      <c r="BY434" s="241"/>
      <c r="BZ434" s="241"/>
      <c r="CA434" s="241"/>
      <c r="CB434" s="241"/>
      <c r="CC434" s="241"/>
      <c r="CD434" s="241"/>
      <c r="CE434" s="241"/>
      <c r="CF434" s="241"/>
      <c r="CG434" s="241"/>
      <c r="CH434" s="241"/>
      <c r="CI434" s="241"/>
      <c r="CJ434" s="241"/>
      <c r="CK434" s="241"/>
      <c r="CL434" s="241"/>
      <c r="CM434" s="241"/>
      <c r="CN434" s="241"/>
      <c r="CO434" s="241"/>
      <c r="CP434" s="241"/>
      <c r="CQ434" s="241"/>
      <c r="CR434" s="241"/>
      <c r="CS434" s="241"/>
      <c r="CT434" s="241"/>
      <c r="CU434" s="241"/>
      <c r="CV434" s="241"/>
      <c r="CW434" s="241"/>
      <c r="CX434" s="241"/>
      <c r="CY434" s="241"/>
      <c r="CZ434" s="241"/>
      <c r="DA434" s="241"/>
      <c r="DB434" s="241"/>
      <c r="DC434" s="241"/>
      <c r="DD434" s="241"/>
      <c r="DE434" s="241"/>
      <c r="DF434" s="241"/>
      <c r="DG434" s="241"/>
      <c r="DH434" s="241"/>
      <c r="DI434" s="241"/>
      <c r="DJ434" s="241"/>
      <c r="DK434" s="241"/>
      <c r="DL434" s="241"/>
      <c r="DM434" s="241"/>
      <c r="DN434" s="241"/>
      <c r="DO434" s="241"/>
      <c r="DP434" s="241"/>
      <c r="DQ434" s="241"/>
      <c r="DR434" s="241"/>
      <c r="DS434" s="241"/>
      <c r="DT434" s="241"/>
      <c r="DU434" s="241"/>
      <c r="DV434" s="241"/>
      <c r="DW434" s="241"/>
      <c r="DX434" s="241"/>
      <c r="DY434" s="241"/>
      <c r="DZ434" s="241"/>
      <c r="EA434" s="241"/>
      <c r="EB434" s="241"/>
      <c r="EC434" s="241"/>
      <c r="ED434" s="241"/>
      <c r="EE434" s="241"/>
      <c r="EF434" s="241"/>
      <c r="EG434" s="241"/>
      <c r="EH434" s="241"/>
      <c r="EI434" s="241"/>
      <c r="EJ434" s="241"/>
      <c r="EK434" s="241"/>
      <c r="EL434" s="241"/>
      <c r="EM434" s="241"/>
      <c r="EN434" s="241"/>
      <c r="EO434" s="241"/>
      <c r="EP434" s="241"/>
      <c r="EQ434" s="241"/>
      <c r="ER434" s="241"/>
      <c r="ES434" s="241"/>
      <c r="ET434" s="241"/>
      <c r="EU434" s="241"/>
      <c r="EV434" s="241"/>
      <c r="EW434" s="241"/>
      <c r="EX434" s="241"/>
      <c r="EY434" s="241"/>
      <c r="EZ434" s="241"/>
      <c r="FA434" s="241"/>
      <c r="FB434" s="241"/>
      <c r="FC434" s="241"/>
      <c r="FD434" s="241"/>
      <c r="FE434" s="241"/>
      <c r="FF434" s="241"/>
      <c r="FG434" s="241"/>
      <c r="FH434" s="241"/>
      <c r="FI434" s="241"/>
      <c r="FJ434" s="241"/>
      <c r="FK434" s="241"/>
      <c r="FL434" s="241"/>
      <c r="FM434" s="241"/>
      <c r="FN434" s="241"/>
      <c r="FO434" s="241"/>
      <c r="FP434" s="241"/>
      <c r="FQ434" s="241"/>
      <c r="FR434" s="241"/>
      <c r="FS434" s="241"/>
      <c r="FT434" s="241"/>
      <c r="FU434" s="241"/>
      <c r="FV434" s="241"/>
      <c r="FW434" s="241"/>
      <c r="FX434" s="241"/>
      <c r="FY434" s="241"/>
      <c r="FZ434" s="241"/>
      <c r="GA434" s="241"/>
      <c r="GB434" s="241"/>
      <c r="GC434" s="241"/>
      <c r="GD434" s="241"/>
      <c r="GE434" s="241"/>
      <c r="GF434" s="241"/>
      <c r="GG434" s="241"/>
      <c r="GH434" s="241"/>
      <c r="GI434" s="241"/>
      <c r="GJ434" s="241"/>
      <c r="GK434" s="241"/>
      <c r="GL434" s="241"/>
      <c r="GM434" s="241"/>
      <c r="GN434" s="241"/>
      <c r="GO434" s="241"/>
      <c r="GP434" s="241"/>
      <c r="GQ434" s="241"/>
      <c r="GR434" s="241"/>
      <c r="GS434" s="241"/>
      <c r="GT434" s="241"/>
      <c r="GU434" s="241"/>
      <c r="GV434" s="241"/>
      <c r="GW434" s="241"/>
      <c r="GX434" s="241"/>
      <c r="GY434" s="241"/>
      <c r="GZ434" s="241"/>
      <c r="HA434" s="241"/>
      <c r="HB434" s="241"/>
      <c r="HC434" s="241"/>
      <c r="HD434" s="241"/>
      <c r="HE434" s="241"/>
      <c r="HF434" s="241"/>
      <c r="HG434" s="241"/>
      <c r="HH434" s="241"/>
      <c r="HI434" s="241"/>
      <c r="HJ434" s="241"/>
      <c r="HK434" s="241"/>
      <c r="HL434" s="241"/>
      <c r="HM434" s="241"/>
    </row>
    <row r="435" spans="1:221" ht="12.75">
      <c r="A435" s="241"/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  <c r="AP435" s="241"/>
      <c r="AQ435" s="241"/>
      <c r="AR435" s="241"/>
      <c r="AS435" s="241"/>
      <c r="AT435" s="241"/>
      <c r="AU435" s="241"/>
      <c r="AV435" s="241"/>
      <c r="AW435" s="241"/>
      <c r="AX435" s="241"/>
      <c r="AY435" s="241"/>
      <c r="AZ435" s="241"/>
      <c r="BA435" s="241"/>
      <c r="BB435" s="241"/>
      <c r="BC435" s="241"/>
      <c r="BD435" s="241"/>
      <c r="BE435" s="241"/>
      <c r="BF435" s="241"/>
      <c r="BG435" s="241"/>
      <c r="BH435" s="241"/>
      <c r="BI435" s="241"/>
      <c r="BJ435" s="241"/>
      <c r="BK435" s="241"/>
      <c r="BL435" s="241"/>
      <c r="BM435" s="241"/>
      <c r="BN435" s="241"/>
      <c r="BO435" s="241"/>
      <c r="BP435" s="241"/>
      <c r="BQ435" s="241"/>
      <c r="BR435" s="241"/>
      <c r="BS435" s="241"/>
      <c r="BT435" s="241"/>
      <c r="BU435" s="241"/>
      <c r="BV435" s="241"/>
      <c r="BW435" s="241"/>
      <c r="BX435" s="241"/>
      <c r="BY435" s="241"/>
      <c r="BZ435" s="241"/>
      <c r="CA435" s="241"/>
      <c r="CB435" s="241"/>
      <c r="CC435" s="241"/>
      <c r="CD435" s="241"/>
      <c r="CE435" s="241"/>
      <c r="CF435" s="241"/>
      <c r="CG435" s="241"/>
      <c r="CH435" s="241"/>
      <c r="CI435" s="241"/>
      <c r="CJ435" s="241"/>
      <c r="CK435" s="241"/>
      <c r="CL435" s="241"/>
      <c r="CM435" s="241"/>
      <c r="CN435" s="241"/>
      <c r="CO435" s="241"/>
      <c r="CP435" s="241"/>
      <c r="CQ435" s="241"/>
      <c r="CR435" s="241"/>
      <c r="CS435" s="241"/>
      <c r="CT435" s="241"/>
      <c r="CU435" s="241"/>
      <c r="CV435" s="241"/>
      <c r="CW435" s="241"/>
      <c r="CX435" s="241"/>
      <c r="CY435" s="241"/>
      <c r="CZ435" s="241"/>
      <c r="DA435" s="241"/>
      <c r="DB435" s="241"/>
      <c r="DC435" s="241"/>
      <c r="DD435" s="241"/>
      <c r="DE435" s="241"/>
      <c r="DF435" s="241"/>
      <c r="DG435" s="241"/>
      <c r="DH435" s="241"/>
      <c r="DI435" s="241"/>
      <c r="DJ435" s="241"/>
      <c r="DK435" s="241"/>
      <c r="DL435" s="241"/>
      <c r="DM435" s="241"/>
      <c r="DN435" s="241"/>
      <c r="DO435" s="241"/>
      <c r="DP435" s="241"/>
      <c r="DQ435" s="241"/>
      <c r="DR435" s="241"/>
      <c r="DS435" s="241"/>
      <c r="DT435" s="241"/>
      <c r="DU435" s="241"/>
      <c r="DV435" s="241"/>
      <c r="DW435" s="241"/>
      <c r="DX435" s="241"/>
      <c r="DY435" s="241"/>
      <c r="DZ435" s="241"/>
      <c r="EA435" s="241"/>
      <c r="EB435" s="241"/>
      <c r="EC435" s="241"/>
      <c r="ED435" s="241"/>
      <c r="EE435" s="241"/>
      <c r="EF435" s="241"/>
      <c r="EG435" s="241"/>
      <c r="EH435" s="241"/>
      <c r="EI435" s="241"/>
      <c r="EJ435" s="241"/>
      <c r="EK435" s="241"/>
      <c r="EL435" s="241"/>
      <c r="EM435" s="241"/>
      <c r="EN435" s="241"/>
      <c r="EO435" s="241"/>
      <c r="EP435" s="241"/>
      <c r="EQ435" s="241"/>
      <c r="ER435" s="241"/>
      <c r="ES435" s="241"/>
      <c r="ET435" s="241"/>
      <c r="EU435" s="241"/>
      <c r="EV435" s="241"/>
      <c r="EW435" s="241"/>
      <c r="EX435" s="241"/>
      <c r="EY435" s="241"/>
      <c r="EZ435" s="241"/>
      <c r="FA435" s="241"/>
      <c r="FB435" s="241"/>
      <c r="FC435" s="241"/>
      <c r="FD435" s="241"/>
      <c r="FE435" s="241"/>
      <c r="FF435" s="241"/>
      <c r="FG435" s="241"/>
      <c r="FH435" s="241"/>
      <c r="FI435" s="241"/>
      <c r="FJ435" s="241"/>
      <c r="FK435" s="241"/>
      <c r="FL435" s="241"/>
      <c r="FM435" s="241"/>
      <c r="FN435" s="241"/>
      <c r="FO435" s="241"/>
      <c r="FP435" s="241"/>
      <c r="FQ435" s="241"/>
      <c r="FR435" s="241"/>
      <c r="FS435" s="241"/>
      <c r="FT435" s="241"/>
      <c r="FU435" s="241"/>
      <c r="FV435" s="241"/>
      <c r="FW435" s="241"/>
      <c r="FX435" s="241"/>
      <c r="FY435" s="241"/>
      <c r="FZ435" s="241"/>
      <c r="GA435" s="241"/>
      <c r="GB435" s="241"/>
      <c r="GC435" s="241"/>
      <c r="GD435" s="241"/>
      <c r="GE435" s="241"/>
      <c r="GF435" s="241"/>
      <c r="GG435" s="241"/>
      <c r="GH435" s="241"/>
      <c r="GI435" s="241"/>
      <c r="GJ435" s="241"/>
      <c r="GK435" s="241"/>
      <c r="GL435" s="241"/>
      <c r="GM435" s="241"/>
      <c r="GN435" s="241"/>
      <c r="GO435" s="241"/>
      <c r="GP435" s="241"/>
      <c r="GQ435" s="241"/>
      <c r="GR435" s="241"/>
      <c r="GS435" s="241"/>
      <c r="GT435" s="241"/>
      <c r="GU435" s="241"/>
      <c r="GV435" s="241"/>
      <c r="GW435" s="241"/>
      <c r="GX435" s="241"/>
      <c r="GY435" s="241"/>
      <c r="GZ435" s="241"/>
      <c r="HA435" s="241"/>
      <c r="HB435" s="241"/>
      <c r="HC435" s="241"/>
      <c r="HD435" s="241"/>
      <c r="HE435" s="241"/>
      <c r="HF435" s="241"/>
      <c r="HG435" s="241"/>
      <c r="HH435" s="241"/>
      <c r="HI435" s="241"/>
      <c r="HJ435" s="241"/>
      <c r="HK435" s="241"/>
      <c r="HL435" s="241"/>
      <c r="HM435" s="241"/>
    </row>
    <row r="436" spans="1:221" ht="12.75">
      <c r="A436" s="241"/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  <c r="AP436" s="241"/>
      <c r="AQ436" s="241"/>
      <c r="AR436" s="241"/>
      <c r="AS436" s="241"/>
      <c r="AT436" s="241"/>
      <c r="AU436" s="241"/>
      <c r="AV436" s="241"/>
      <c r="AW436" s="241"/>
      <c r="AX436" s="241"/>
      <c r="AY436" s="241"/>
      <c r="AZ436" s="241"/>
      <c r="BA436" s="241"/>
      <c r="BB436" s="241"/>
      <c r="BC436" s="241"/>
      <c r="BD436" s="241"/>
      <c r="BE436" s="241"/>
      <c r="BF436" s="241"/>
      <c r="BG436" s="241"/>
      <c r="BH436" s="241"/>
      <c r="BI436" s="241"/>
      <c r="BJ436" s="241"/>
      <c r="BK436" s="241"/>
      <c r="BL436" s="241"/>
      <c r="BM436" s="241"/>
      <c r="BN436" s="241"/>
      <c r="BO436" s="241"/>
      <c r="BP436" s="241"/>
      <c r="BQ436" s="241"/>
      <c r="BR436" s="241"/>
      <c r="BS436" s="241"/>
      <c r="BT436" s="241"/>
      <c r="BU436" s="241"/>
      <c r="BV436" s="241"/>
      <c r="BW436" s="241"/>
      <c r="BX436" s="241"/>
      <c r="BY436" s="241"/>
      <c r="BZ436" s="241"/>
      <c r="CA436" s="241"/>
      <c r="CB436" s="241"/>
      <c r="CC436" s="241"/>
      <c r="CD436" s="241"/>
      <c r="CE436" s="241"/>
      <c r="CF436" s="241"/>
      <c r="CG436" s="241"/>
      <c r="CH436" s="241"/>
      <c r="CI436" s="241"/>
      <c r="CJ436" s="241"/>
      <c r="CK436" s="241"/>
      <c r="CL436" s="241"/>
      <c r="CM436" s="241"/>
      <c r="CN436" s="241"/>
      <c r="CO436" s="241"/>
      <c r="CP436" s="241"/>
      <c r="CQ436" s="241"/>
      <c r="CR436" s="241"/>
      <c r="CS436" s="241"/>
      <c r="CT436" s="241"/>
      <c r="CU436" s="241"/>
      <c r="CV436" s="241"/>
      <c r="CW436" s="241"/>
      <c r="CX436" s="241"/>
      <c r="CY436" s="241"/>
      <c r="CZ436" s="241"/>
      <c r="DA436" s="241"/>
      <c r="DB436" s="241"/>
      <c r="DC436" s="241"/>
      <c r="DD436" s="241"/>
      <c r="DE436" s="241"/>
      <c r="DF436" s="241"/>
      <c r="DG436" s="241"/>
      <c r="DH436" s="241"/>
      <c r="DI436" s="241"/>
      <c r="DJ436" s="241"/>
      <c r="DK436" s="241"/>
      <c r="DL436" s="241"/>
      <c r="DM436" s="241"/>
      <c r="DN436" s="241"/>
      <c r="DO436" s="241"/>
      <c r="DP436" s="241"/>
      <c r="DQ436" s="241"/>
      <c r="DR436" s="241"/>
      <c r="DS436" s="241"/>
      <c r="DT436" s="241"/>
      <c r="DU436" s="241"/>
      <c r="DV436" s="241"/>
      <c r="DW436" s="241"/>
      <c r="DX436" s="241"/>
      <c r="DY436" s="241"/>
      <c r="DZ436" s="241"/>
      <c r="EA436" s="241"/>
      <c r="EB436" s="241"/>
      <c r="EC436" s="241"/>
      <c r="ED436" s="241"/>
      <c r="EE436" s="241"/>
      <c r="EF436" s="241"/>
      <c r="EG436" s="241"/>
      <c r="EH436" s="241"/>
      <c r="EI436" s="241"/>
      <c r="EJ436" s="241"/>
      <c r="EK436" s="241"/>
      <c r="EL436" s="241"/>
      <c r="EM436" s="241"/>
      <c r="EN436" s="241"/>
      <c r="EO436" s="241"/>
      <c r="EP436" s="241"/>
      <c r="EQ436" s="241"/>
      <c r="ER436" s="241"/>
      <c r="ES436" s="241"/>
      <c r="ET436" s="241"/>
      <c r="EU436" s="241"/>
      <c r="EV436" s="241"/>
      <c r="EW436" s="241"/>
      <c r="EX436" s="241"/>
      <c r="EY436" s="241"/>
      <c r="EZ436" s="241"/>
      <c r="FA436" s="241"/>
      <c r="FB436" s="241"/>
      <c r="FC436" s="241"/>
      <c r="FD436" s="241"/>
      <c r="FE436" s="241"/>
      <c r="FF436" s="241"/>
      <c r="FG436" s="241"/>
      <c r="FH436" s="241"/>
      <c r="FI436" s="241"/>
      <c r="FJ436" s="241"/>
      <c r="FK436" s="241"/>
      <c r="FL436" s="241"/>
      <c r="FM436" s="241"/>
      <c r="FN436" s="241"/>
      <c r="FO436" s="241"/>
      <c r="FP436" s="241"/>
      <c r="FQ436" s="241"/>
      <c r="FR436" s="241"/>
      <c r="FS436" s="241"/>
      <c r="FT436" s="241"/>
      <c r="FU436" s="241"/>
      <c r="FV436" s="241"/>
      <c r="FW436" s="241"/>
      <c r="FX436" s="241"/>
      <c r="FY436" s="241"/>
      <c r="FZ436" s="241"/>
      <c r="GA436" s="241"/>
      <c r="GB436" s="241"/>
      <c r="GC436" s="241"/>
      <c r="GD436" s="241"/>
      <c r="GE436" s="241"/>
      <c r="GF436" s="241"/>
      <c r="GG436" s="241"/>
      <c r="GH436" s="241"/>
      <c r="GI436" s="241"/>
      <c r="GJ436" s="241"/>
      <c r="GK436" s="241"/>
      <c r="GL436" s="241"/>
      <c r="GM436" s="241"/>
      <c r="GN436" s="241"/>
      <c r="GO436" s="241"/>
      <c r="GP436" s="241"/>
      <c r="GQ436" s="241"/>
      <c r="GR436" s="241"/>
      <c r="GS436" s="241"/>
      <c r="GT436" s="241"/>
      <c r="GU436" s="241"/>
      <c r="GV436" s="241"/>
      <c r="GW436" s="241"/>
      <c r="GX436" s="241"/>
      <c r="GY436" s="241"/>
      <c r="GZ436" s="241"/>
      <c r="HA436" s="241"/>
      <c r="HB436" s="241"/>
      <c r="HC436" s="241"/>
      <c r="HD436" s="241"/>
      <c r="HE436" s="241"/>
      <c r="HF436" s="241"/>
      <c r="HG436" s="241"/>
      <c r="HH436" s="241"/>
      <c r="HI436" s="241"/>
      <c r="HJ436" s="241"/>
      <c r="HK436" s="241"/>
      <c r="HL436" s="241"/>
      <c r="HM436" s="241"/>
    </row>
  </sheetData>
  <sheetProtection password="CA0F" sheet="1" objects="1" scenarios="1"/>
  <mergeCells count="14">
    <mergeCell ref="D252:G252"/>
    <mergeCell ref="B241:D241"/>
    <mergeCell ref="B246:D246"/>
    <mergeCell ref="C166:D167"/>
    <mergeCell ref="B243:D243"/>
    <mergeCell ref="B249:D249"/>
    <mergeCell ref="B5:D5"/>
    <mergeCell ref="D178:G178"/>
    <mergeCell ref="D191:G191"/>
    <mergeCell ref="B205:E205"/>
    <mergeCell ref="E166:E167"/>
    <mergeCell ref="C169:D170"/>
    <mergeCell ref="E169:E170"/>
    <mergeCell ref="F169:F170"/>
  </mergeCells>
  <conditionalFormatting sqref="C262 F1:G1 B1:D1">
    <cfRule type="cellIs" priority="1" dxfId="0" operator="equal" stopIfTrue="1">
      <formula>$E$1</formula>
    </cfRule>
  </conditionalFormatting>
  <conditionalFormatting sqref="E1">
    <cfRule type="cellIs" priority="2" dxfId="1" operator="equal" stopIfTrue="1">
      <formula>38534</formula>
    </cfRule>
  </conditionalFormatting>
  <conditionalFormatting sqref="F2:G259 B36:E259">
    <cfRule type="expression" priority="3" dxfId="2" stopIfTrue="1">
      <formula>$E$1=1/7/5</formula>
    </cfRule>
  </conditionalFormatting>
  <conditionalFormatting sqref="B2:E35">
    <cfRule type="expression" priority="4" dxfId="2" stopIfTrue="1">
      <formula>$E$1=1-7-5</formula>
    </cfRule>
  </conditionalFormatting>
  <printOptions/>
  <pageMargins left="1.4566929133858268" right="1.220472440944882" top="0.7874015748031497" bottom="0.7874015748031497" header="0" footer="0"/>
  <pageSetup fitToHeight="1" fitToWidth="1" horizontalDpi="300" verticalDpi="300" orientation="landscape" scale="70" r:id="rId1"/>
  <rowBreaks count="1" manualBreakCount="1">
    <brk id="200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BERNARDO CARRILLO ÁLVAREZ</dc:creator>
  <cp:keywords/>
  <dc:description/>
  <cp:lastModifiedBy>YSarmiento</cp:lastModifiedBy>
  <cp:lastPrinted>2004-03-02T17:20:01Z</cp:lastPrinted>
  <dcterms:created xsi:type="dcterms:W3CDTF">2002-07-26T19:13:06Z</dcterms:created>
  <dcterms:modified xsi:type="dcterms:W3CDTF">2005-07-06T01:03:02Z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-1771433023</vt:i4>
  </property>
  <property fmtid="{D5CDD505-2E9C-101B-9397-08002B2CF9AE}" pid="3" name="_EmailSubject">
    <vt:lpwstr>01ANMTR-INCREPLAZAS_20051.xls</vt:lpwstr>
  </property>
  <property fmtid="{D5CDD505-2E9C-101B-9397-08002B2CF9AE}" pid="4" name="_AuthorEmail">
    <vt:lpwstr>EBarrera@mineducacion.gov.co</vt:lpwstr>
  </property>
  <property fmtid="{D5CDD505-2E9C-101B-9397-08002B2CF9AE}" pid="5" name="_AuthorEmailDisplayName">
    <vt:lpwstr>Ernesto Barrera Mora</vt:lpwstr>
  </property>
  <property fmtid="{D5CDD505-2E9C-101B-9397-08002B2CF9AE}" pid="6" name="_ReviewingToolsShownOnce">
    <vt:lpwstr/>
  </property>
</Properties>
</file>