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codeName="ThisWorkbook" defaultThemeVersion="124226"/>
  <mc:AlternateContent xmlns:mc="http://schemas.openxmlformats.org/markup-compatibility/2006">
    <mc:Choice Requires="x15">
      <x15ac:absPath xmlns:x15ac="http://schemas.microsoft.com/office/spreadsheetml/2010/11/ac" url="C:\Users\jbicenty\Desktop\Plan de acción sectorial esc\"/>
    </mc:Choice>
  </mc:AlternateContent>
  <xr:revisionPtr revIDLastSave="0" documentId="10_ncr:100000_{6CF7BB4E-DEA6-4286-8DF7-44F8D7370C5A}" xr6:coauthVersionLast="31" xr6:coauthVersionMax="32" xr10:uidLastSave="{00000000-0000-0000-0000-000000000000}"/>
  <bookViews>
    <workbookView xWindow="0" yWindow="0" windowWidth="28800" windowHeight="12225" tabRatio="823" xr2:uid="{00000000-000D-0000-FFFF-FFFF00000000}"/>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calcPr calcId="179017"/>
  <fileRecoveryPr autoRecover="0"/>
</workbook>
</file>

<file path=xl/calcChain.xml><?xml version="1.0" encoding="utf-8"?>
<calcChain xmlns="http://schemas.openxmlformats.org/spreadsheetml/2006/main">
  <c r="V11" i="12" l="1"/>
  <c r="V9" i="12"/>
  <c r="V13" i="14"/>
  <c r="V16" i="10"/>
  <c r="V17" i="10"/>
  <c r="V18" i="10"/>
  <c r="V11" i="10"/>
  <c r="V10" i="10"/>
  <c r="V9" i="10"/>
  <c r="P202" i="9"/>
  <c r="V8" i="9"/>
  <c r="V17" i="11" l="1"/>
  <c r="V16" i="11"/>
  <c r="V15" i="11"/>
  <c r="V14" i="11"/>
  <c r="V13" i="11"/>
  <c r="V12" i="11"/>
  <c r="V11" i="11"/>
  <c r="V10" i="11"/>
  <c r="V9" i="11"/>
  <c r="Q8" i="9" l="1"/>
  <c r="N122" i="9" l="1"/>
  <c r="N115" i="9" l="1"/>
  <c r="N114" i="9"/>
  <c r="N113" i="9"/>
  <c r="N112" i="9"/>
  <c r="N110" i="9"/>
  <c r="N105" i="9"/>
  <c r="N101" i="9"/>
  <c r="N97" i="9"/>
  <c r="N94" i="9"/>
  <c r="N92" i="9"/>
  <c r="N91" i="9"/>
  <c r="N88" i="9"/>
  <c r="N87" i="9"/>
  <c r="N83" i="9"/>
  <c r="Y9" i="15" l="1"/>
  <c r="Y10" i="15"/>
  <c r="Y11" i="15"/>
  <c r="Y8" i="15"/>
  <c r="Y9" i="13"/>
  <c r="Y8" i="13"/>
  <c r="Y9" i="12"/>
  <c r="Y10" i="12"/>
  <c r="Y11" i="12"/>
  <c r="Y12" i="12"/>
  <c r="Y13" i="12"/>
  <c r="Y14" i="12"/>
  <c r="Y15" i="12"/>
  <c r="Y16" i="12"/>
  <c r="Y17" i="12"/>
  <c r="Y8" i="12"/>
  <c r="Y9" i="14"/>
  <c r="Y10" i="14"/>
  <c r="Y11" i="14"/>
  <c r="Y12" i="14"/>
  <c r="Y13" i="14"/>
  <c r="Y8" i="14"/>
  <c r="Y9" i="10"/>
  <c r="Y10" i="10"/>
  <c r="Y11" i="10"/>
  <c r="Y12" i="10"/>
  <c r="Y13" i="10"/>
  <c r="Y14" i="10"/>
  <c r="Y15" i="10"/>
  <c r="Y16" i="10"/>
  <c r="Y17" i="10"/>
  <c r="Y18" i="10"/>
  <c r="Y19" i="10"/>
  <c r="Y8" i="10"/>
  <c r="Y9" i="9"/>
  <c r="Y10" i="9"/>
  <c r="Y11" i="9"/>
  <c r="Y12" i="9"/>
  <c r="Y13" i="9"/>
  <c r="Y14" i="9"/>
  <c r="Y8" i="9"/>
  <c r="Y9" i="11"/>
  <c r="Y10" i="11"/>
  <c r="Y11" i="11"/>
  <c r="Y12" i="11"/>
  <c r="Y13" i="11"/>
  <c r="Y14" i="11"/>
  <c r="Y15" i="11"/>
  <c r="Y16" i="11"/>
  <c r="Y17" i="11"/>
  <c r="Y8" i="11"/>
  <c r="D267" i="9" l="1"/>
  <c r="D175" i="9"/>
  <c r="D245" i="9" l="1"/>
  <c r="D238" i="9"/>
  <c r="D196" i="9"/>
  <c r="D183" i="9"/>
  <c r="D150" i="9"/>
  <c r="D139" i="9"/>
  <c r="D129" i="9"/>
  <c r="D116" i="9"/>
  <c r="D77" i="9"/>
  <c r="D1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L8" authorId="0" shapeId="0" xr:uid="{4F601B6D-4F18-49BF-950C-28CC3B16D620}">
      <text>
        <r>
          <rPr>
            <b/>
            <sz val="12"/>
            <color indexed="81"/>
            <rFont val="Tahoma"/>
            <family val="2"/>
          </rPr>
          <t>Luis Eduardo Niño Velandia:
Se acepta propuesta de icetex de ajustar % para que queden acordes con los de la dimensión de gestión de valores por resultados.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G8" authorId="0" shapeId="0" xr:uid="{B525B09C-ACF8-4374-8A4E-EC79CD1EAB8F}">
      <text>
        <r>
          <rPr>
            <b/>
            <sz val="12"/>
            <color indexed="81"/>
            <rFont val="Tahoma"/>
            <family val="2"/>
          </rPr>
          <t>Luis Eduardo Niño Velandia:
Se acepta propuesta del ICFES de cambiar la redacción de la actividad de la estrategia de comunicación por: Realizar, ejecutar y hacer seguimiento a la estrategia de comunicación externa e interna para  visibilizar la gestión institucional  (ciudadanos, proveedores, contratistas, organismos de control, fuentes de financiación, colaboradores y otros organismos).</t>
        </r>
      </text>
    </comment>
  </commentList>
</comments>
</file>

<file path=xl/sharedStrings.xml><?xml version="1.0" encoding="utf-8"?>
<sst xmlns="http://schemas.openxmlformats.org/spreadsheetml/2006/main" count="1831" uniqueCount="837">
  <si>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</si>
  <si>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</si>
  <si>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</si>
  <si>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</si>
  <si>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</si>
  <si>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</si>
  <si>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</si>
  <si>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</si>
  <si>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</si>
  <si>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</si>
  <si>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</si>
  <si>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</si>
  <si>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</si>
  <si>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</si>
  <si>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</si>
  <si>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</si>
  <si>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</si>
  <si>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</si>
  <si>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</si>
  <si>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</si>
  <si>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</si>
  <si>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</si>
  <si>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</si>
  <si>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</si>
  <si>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</si>
  <si>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</si>
  <si>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</si>
  <si>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</si>
  <si>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</si>
  <si>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</si>
  <si>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</si>
  <si>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</si>
  <si>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</si>
  <si>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</si>
  <si>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</si>
  <si>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</si>
  <si>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</si>
  <si>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</si>
  <si>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</si>
  <si>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</si>
  <si>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</si>
  <si>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</si>
  <si>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</si>
  <si>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</si>
  <si>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</si>
  <si>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</si>
  <si>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</si>
  <si>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</si>
  <si>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</si>
  <si>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</si>
  <si>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</si>
  <si>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</si>
  <si>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</si>
  <si>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</si>
  <si>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</si>
  <si>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</si>
  <si>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</si>
  <si>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</si>
  <si>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</si>
  <si>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</si>
  <si>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</si>
  <si>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</si>
  <si>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</si>
  <si>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</si>
  <si>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</si>
  <si>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</si>
  <si>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</si>
  <si>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</si>
  <si>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</si>
  <si>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</si>
  <si>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</si>
  <si>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</si>
  <si>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</si>
  <si>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</si>
  <si>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</si>
  <si>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</si>
  <si>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</si>
  <si>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</si>
  <si>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</si>
  <si>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</si>
  <si>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</si>
  <si>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</si>
  <si>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</si>
  <si>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el plan de fortalecimiento institucional para el Sistema de Gestión de la entidad y hacer seguimiento trimestral a los avances del mismo.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</si>
  <si>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</si>
  <si>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</si>
  <si>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</si>
  <si>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</si>
  <si>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</si>
  <si>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</si>
  <si>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</si>
  <si>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</si>
  <si>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</si>
  <si>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</si>
  <si>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 xml:space="preserve">Formular, ejecutar y hacer seguimiento al  plan de accesibilidad para la vigencia. </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</si>
  <si>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</si>
  <si>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</si>
  <si>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</si>
  <si>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</si>
  <si>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</si>
  <si>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 xml:space="preserve">Desarrollar y hacer seguimiento al plan de trabajo para la gestión del riesgo en la entidad </t>
  </si>
  <si>
    <t>Formular y desarrollar el Programa Anual de Auditoria para evaluar la gestión institucional.</t>
  </si>
  <si>
    <t>Realizar seguimiento al cumplimiento y efectividad de las acciones de mejoramiento generadas en las diferentes fuentes de evaluación.</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</si>
  <si>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</si>
  <si>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</si>
  <si>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</si>
  <si>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</si>
  <si>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</si>
  <si>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</si>
  <si>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</si>
  <si>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</si>
  <si>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</si>
  <si>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</si>
  <si>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</si>
  <si>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</si>
  <si>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</si>
  <si>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</si>
  <si>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</si>
  <si>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</si>
  <si>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</si>
  <si>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</si>
  <si>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</si>
  <si>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</si>
  <si>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</si>
  <si>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</si>
  <si>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</si>
  <si>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</si>
  <si>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</si>
  <si>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</si>
  <si>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</si>
  <si>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 xml:space="preserve">Evaluar el grado de cumplimiento del indice de coherencia y buen gobierno por cada una de las entidades </t>
  </si>
  <si>
    <t xml:space="preserve">Realizar el autodiagnóstico del MIPG V2 para la entidad y elaborar el plan de trabajo pàra fortalecer las poíticas de gestión y desempeño institucional y el cumplimiento de requisitos </t>
  </si>
  <si>
    <t>Realizar la ejecución presupuestal de la entidad realizando los ajustes a los que haya lugar.</t>
  </si>
  <si>
    <t>Formular y ejecutar Plan para la implementación de la Estrategia de Gobierno Digital para la entidad en función de los lineamiento de Min Tic para el efecto y los cuatro ejes que lo comprenden (Tics para gobierno abierto, Tic para servicios, TIC para la gestión y Seguridad de la información) .</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</si>
  <si>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</si>
  <si>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</si>
  <si>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</si>
  <si>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</si>
  <si>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</si>
  <si>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</si>
  <si>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</si>
  <si>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</si>
  <si>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</si>
  <si>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</si>
  <si>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</si>
  <si>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</si>
  <si>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</si>
  <si>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</si>
  <si>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</si>
  <si>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</si>
  <si>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</si>
  <si>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</si>
  <si>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</si>
  <si>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</si>
  <si>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</si>
  <si>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</si>
  <si>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</si>
  <si>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</si>
  <si>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</si>
  <si>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</si>
  <si>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</si>
  <si>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</si>
  <si>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</si>
  <si>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</si>
  <si>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</si>
  <si>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en la deficinión o ajuste de la metodología/procedimiento(s) y la estrategia para la gestión del conocimiento</t>
  </si>
  <si>
    <t>% de cumplimiento definición y ejecución plan de trabajo</t>
  </si>
  <si>
    <t xml:space="preserve">Cumplimiento Plan Estrategico TH </t>
  </si>
  <si>
    <r>
      <rPr>
        <b/>
        <sz val="11"/>
        <rFont val="Calibri"/>
        <family val="2"/>
        <scheme val="minor"/>
      </rPr>
      <t xml:space="preserve">DISEÑAR, ACTUALIZAR Y HACER SEGUIMIENTO AL PLAN ESTRATEGICO DE TALENTO HUMANO: </t>
    </r>
    <r>
      <rPr>
        <sz val="11"/>
        <rFont val="Calibri"/>
        <family val="2"/>
        <scheme val="minor"/>
      </rPr>
      <t xml:space="preserve">Actualizar y hacer seguimiento del plan estratégico de Talento Humano, con todos los componentes definidos y rutas determinadas por el MIPG. </t>
    </r>
  </si>
  <si>
    <t>01/0172018</t>
  </si>
  <si>
    <t xml:space="preserve">30/032018 </t>
  </si>
  <si>
    <t xml:space="preserve">Poblacion Caracterizada </t>
  </si>
  <si>
    <t>100 % Población Caracterizada</t>
  </si>
  <si>
    <r>
      <rPr>
        <b/>
        <sz val="11"/>
        <rFont val="Calibri"/>
        <family val="2"/>
        <scheme val="minor"/>
      </rPr>
      <t xml:space="preserve">DIRECCIONAMIENTO  PLANEACION Y CARACTERIZACION : </t>
    </r>
    <r>
      <rPr>
        <sz val="11"/>
        <rFont val="Calibri"/>
        <family val="2"/>
        <scheme val="minor"/>
      </rPr>
      <t xml:space="preserve"> 
1. Realizar la caracterización de  los servidores de Entidad Adscrita y/o Vinculada y su núcleo familiar. 
2. Realizar el diagnòstico del talento humano de la misma en los componentes del PETH, referencia Matriz GETH. ( Medicion y seguimiento) </t>
    </r>
  </si>
  <si>
    <t xml:space="preserve">
Realizado el diagnostico de la población al 100% </t>
  </si>
  <si>
    <t xml:space="preserve">Implementación SG- SST </t>
  </si>
  <si>
    <r>
      <rPr>
        <b/>
        <sz val="11"/>
        <rFont val="Calibri"/>
        <family val="2"/>
        <scheme val="minor"/>
      </rPr>
      <t xml:space="preserve">SGSST: </t>
    </r>
    <r>
      <rPr>
        <sz val="11"/>
        <rFont val="Calibri"/>
        <family val="2"/>
        <scheme val="minor"/>
      </rPr>
      <t xml:space="preserve">Desarrollar el plan de trabajo para el Sistema  de seguridad y salud en el trabajo y hacer medición y seguimiento a su impacto </t>
    </r>
  </si>
  <si>
    <t xml:space="preserve">Fortalecimiento y desarrollo del Talento Humano </t>
  </si>
  <si>
    <r>
      <rPr>
        <b/>
        <sz val="11"/>
        <rFont val="Calibri"/>
        <family val="2"/>
        <scheme val="minor"/>
      </rPr>
      <t xml:space="preserve">FORTALECIMIENTO Y DESARROLLO DEL TALENTO HUMANO : </t>
    </r>
    <r>
      <rPr>
        <sz val="11"/>
        <rFont val="Calibri"/>
        <family val="2"/>
        <scheme val="minor"/>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Gestion del Conocimiento. </t>
    </r>
  </si>
  <si>
    <r>
      <rPr>
        <b/>
        <sz val="11"/>
        <rFont val="Calibri"/>
        <family val="2"/>
        <scheme val="minor"/>
      </rPr>
      <t xml:space="preserve">VINCULACION, DESARROLLO Y CRECIMIENTO Y DESVINCULACION   LABORAL: </t>
    </r>
    <r>
      <rPr>
        <sz val="11"/>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</si>
  <si>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t xml:space="preserve">Cumplimiento plan Ambiente y Cultura  Laboral </t>
  </si>
  <si>
    <t xml:space="preserve">Cumplimiento  Plan Implementación Código de Integridad </t>
  </si>
  <si>
    <r>
      <rPr>
        <b/>
        <sz val="11"/>
        <rFont val="Calibri"/>
        <family val="2"/>
        <scheme val="minor"/>
      </rPr>
      <t xml:space="preserve">INTEGRIDAD : </t>
    </r>
    <r>
      <rPr>
        <sz val="11"/>
        <rFont val="Calibri"/>
        <family val="2"/>
        <scheme val="minor"/>
      </rPr>
      <t>Adoptar, Divulgar, ajustar a la entidad y realizar el plan de trabajo para implementación del Código de Integridad</t>
    </r>
  </si>
  <si>
    <t>Númerico</t>
  </si>
  <si>
    <r>
      <rPr>
        <b/>
        <sz val="11"/>
        <rFont val="Calibri"/>
        <family val="2"/>
        <scheme val="minor"/>
      </rPr>
      <t xml:space="preserve">AMBIENTE Y CULTURA ORGANIZACIONAL :
</t>
    </r>
    <r>
      <rPr>
        <sz val="11"/>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</si>
  <si>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t>Estrategia "Mejorando Ando"</t>
  </si>
  <si>
    <t>Desarrollar una estrategia para fortalecer la cultura del autocontrol y  la autoevaluación en la entidad.
Interrelación con las áreas</t>
  </si>
  <si>
    <t>Plan de Trabajo para la Gestión del Riesgo</t>
  </si>
  <si>
    <t>Programa Anual de Auditoría</t>
  </si>
  <si>
    <t xml:space="preserve">Plan de Mejoramiento </t>
  </si>
  <si>
    <t>Cumplimiento plan de trabajo de Vinculación, Desarrollo Y Crecimiento Y Desvinculación   Laboral</t>
  </si>
  <si>
    <t>Formular el presupuesto armonizando  la planeación estratégica y la programación presupuestal para la toma de decisiones.</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</si>
  <si>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</si>
  <si>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</si>
  <si>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</si>
  <si>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</si>
  <si>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</si>
  <si>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</si>
  <si>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</si>
  <si>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</si>
  <si>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</si>
  <si>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</si>
  <si>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</si>
  <si>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</si>
  <si>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</si>
  <si>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</si>
  <si>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</si>
  <si>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</si>
  <si>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</si>
  <si>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</si>
  <si>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</si>
  <si>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</si>
  <si>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</si>
  <si>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</si>
  <si>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</si>
  <si>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</si>
  <si>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</si>
  <si>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</si>
  <si>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</si>
  <si>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</si>
  <si>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</si>
  <si>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</si>
  <si>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</si>
  <si>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</si>
  <si>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</si>
  <si>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</si>
  <si>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</si>
  <si>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</si>
  <si>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</si>
  <si>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</si>
  <si>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</si>
  <si>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</si>
  <si>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</si>
  <si>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</si>
  <si>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</si>
  <si>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</si>
  <si>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</si>
  <si>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</si>
  <si>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</si>
  <si>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</si>
  <si>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</si>
  <si>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</si>
  <si>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</si>
  <si>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</si>
  <si>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</si>
  <si>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</si>
  <si>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</si>
  <si>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</si>
  <si>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</si>
  <si>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</si>
  <si>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</si>
  <si>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</si>
  <si>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</si>
  <si>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</si>
  <si>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</si>
  <si>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</si>
  <si>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</si>
  <si>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</si>
  <si>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</si>
  <si>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</si>
  <si>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</si>
  <si>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</si>
  <si>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</si>
  <si>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</si>
  <si>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</si>
  <si>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</si>
  <si>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</si>
  <si>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</si>
  <si>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</si>
  <si>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</si>
  <si>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</si>
  <si>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</si>
  <si>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</si>
  <si>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</si>
  <si>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</si>
  <si>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</si>
  <si>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</si>
  <si>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</si>
  <si>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</si>
  <si>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</si>
  <si>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</si>
  <si>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</si>
  <si>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</si>
  <si>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</si>
  <si>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</si>
  <si>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</si>
  <si>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</si>
  <si>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</si>
  <si>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</si>
  <si>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</si>
  <si>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</si>
  <si>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</si>
  <si>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</si>
  <si>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</si>
  <si>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</si>
  <si>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</si>
  <si>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</si>
  <si>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</si>
  <si>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</si>
  <si>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</si>
  <si>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</si>
  <si>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</si>
  <si>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</si>
  <si>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</si>
  <si>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</si>
  <si>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</si>
  <si>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</si>
  <si>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</si>
  <si>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</si>
  <si>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</si>
  <si>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</si>
  <si>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</si>
  <si>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</si>
  <si>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</si>
  <si>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</si>
  <si>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</si>
  <si>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</si>
  <si>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</si>
  <si>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</si>
  <si>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</si>
  <si>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</si>
  <si>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</si>
  <si>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</si>
  <si>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</si>
  <si>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</si>
  <si>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</si>
  <si>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</si>
  <si>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</si>
  <si>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</si>
  <si>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</si>
  <si>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</si>
  <si>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</si>
  <si>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</si>
  <si>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</si>
  <si>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</si>
  <si>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</si>
  <si>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</si>
  <si>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</si>
  <si>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</si>
  <si>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</si>
  <si>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</si>
  <si>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</si>
  <si>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</si>
  <si>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</si>
  <si>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</si>
  <si>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</si>
  <si>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</si>
  <si>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</si>
  <si>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</si>
  <si>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</si>
  <si>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</si>
  <si>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</si>
  <si>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</si>
  <si>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</si>
  <si>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</si>
  <si>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</si>
  <si>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</si>
  <si>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</si>
  <si>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</si>
  <si>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</si>
  <si>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</si>
  <si>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</si>
  <si>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</si>
  <si>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</si>
  <si>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</si>
  <si>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</si>
  <si>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</si>
  <si>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</si>
  <si>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</si>
  <si>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</si>
  <si>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</si>
  <si>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</si>
  <si>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</si>
  <si>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</si>
  <si>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</si>
  <si>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</si>
  <si>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</si>
  <si>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</si>
  <si>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</si>
  <si>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</si>
  <si>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</si>
  <si>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</si>
  <si>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</si>
  <si>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</si>
  <si>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</si>
  <si>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</si>
  <si>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</si>
  <si>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</si>
  <si>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</si>
  <si>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</si>
  <si>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</si>
  <si>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</si>
  <si>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</si>
  <si>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</si>
  <si>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</si>
  <si>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</si>
  <si>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</si>
  <si>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</si>
  <si>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</si>
  <si>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</si>
  <si>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</si>
  <si>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</si>
  <si>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</si>
  <si>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</si>
  <si>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</si>
  <si>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</si>
  <si>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</si>
  <si>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</si>
  <si>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</si>
  <si>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</si>
  <si>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</si>
  <si>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</si>
  <si>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</si>
  <si>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</si>
  <si>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</si>
  <si>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</si>
  <si>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</si>
  <si>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</si>
  <si>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</si>
  <si>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</si>
  <si>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</si>
  <si>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</si>
  <si>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</si>
  <si>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</si>
  <si>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</si>
  <si>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</si>
  <si>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</si>
  <si>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</si>
  <si>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</si>
  <si>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</si>
  <si>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</si>
  <si>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</si>
  <si>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</si>
  <si>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</si>
  <si>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</si>
  <si>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</si>
  <si>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</si>
  <si>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</si>
  <si>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</si>
  <si>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</si>
  <si>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</si>
  <si>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</si>
  <si>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</si>
  <si>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</si>
  <si>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</si>
  <si>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</si>
  <si>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</si>
  <si>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</si>
  <si>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</si>
  <si>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</si>
  <si>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</si>
  <si>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</si>
  <si>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</si>
  <si>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</si>
  <si>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</si>
  <si>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</si>
  <si>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</si>
  <si>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</si>
  <si>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</si>
  <si>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</si>
  <si>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</si>
  <si>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</si>
  <si>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</si>
  <si>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</si>
  <si>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</si>
  <si>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</si>
  <si>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</si>
  <si>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</si>
  <si>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</si>
  <si>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</si>
  <si>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</si>
  <si>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</si>
  <si>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</si>
  <si>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</si>
  <si>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</si>
  <si>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</si>
  <si>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</si>
  <si>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</si>
  <si>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</si>
  <si>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</si>
  <si>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</si>
  <si>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</si>
  <si>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</si>
  <si>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</si>
  <si>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</si>
  <si>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</si>
  <si>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</si>
  <si>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</si>
  <si>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</si>
  <si>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</si>
  <si>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</si>
  <si>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</si>
  <si>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</si>
  <si>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</si>
  <si>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</si>
  <si>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</si>
  <si>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</si>
  <si>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</si>
  <si>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</si>
  <si>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</si>
  <si>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</si>
  <si>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</si>
  <si>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</si>
  <si>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</si>
  <si>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</si>
  <si>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</si>
  <si>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</si>
  <si>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</si>
  <si>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</si>
  <si>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</si>
  <si>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</si>
  <si>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</si>
  <si>
    <t>Ejecución Actividades</t>
  </si>
  <si>
    <t>SEGUIMIENTO PLAN DE ACCIÓN SECTORIAL 2018</t>
  </si>
  <si>
    <t>Avance Cualitativo</t>
  </si>
  <si>
    <t>% Avance Cuantitativo</t>
  </si>
  <si>
    <t>SEGUIMIENTO PLAN DE ACCIÓN SECTORIAL  2018</t>
  </si>
  <si>
    <t xml:space="preserve">Porcentaje de cumplimiento en el otorgamiento de crédito </t>
  </si>
  <si>
    <t xml:space="preserve">$18.000 Millones </t>
  </si>
  <si>
    <t xml:space="preserve">Otorgar el Servicio de Crédito a la medida de las necesidades de las IES afiliadas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</si>
  <si>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</si>
  <si>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</si>
  <si>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</si>
  <si>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</si>
  <si>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</si>
  <si>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</si>
  <si>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</si>
  <si>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</si>
  <si>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</si>
  <si>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</si>
  <si>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</si>
  <si>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</si>
  <si>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</si>
  <si>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 xml:space="preserve">Asamblea General Ordinaria realizada </t>
  </si>
  <si>
    <t xml:space="preserve">Realización de  la XXIII  Asamblea General Ordinaria del FODESEP </t>
  </si>
  <si>
    <t xml:space="preserve">Porcentaje de cumplimiento de asistencia de IES hábiles </t>
  </si>
  <si>
    <t>Incentivar la participación de las IES afiliadas en la Asamblea General Ordinaria del FODESEP</t>
  </si>
  <si>
    <t xml:space="preserve">Porcentaje encuestas realizadas </t>
  </si>
  <si>
    <t>Evaluación de la percepción de los asistentes a la XXIII Asamblea General Ordinaria del FODESEP</t>
  </si>
  <si>
    <t xml:space="preserve">Porcentaje de cumplimiento </t>
  </si>
  <si>
    <t>Ejecutar el Plan de mejoramiento 2017 para la  percepción de los asistentes a la XXIII Asamblea General Ordinaria del FODESEP</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</si>
  <si>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</si>
  <si>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</si>
  <si>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</si>
  <si>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</si>
  <si>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</si>
  <si>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Verificar  la asistencia de las IES integrantes de los Comités a las sesiones a las que sean convocados</t>
  </si>
  <si>
    <t>Hacer presencia y participar en eventos o instancias propicios para la defensa de los intereses del FODESEP</t>
  </si>
  <si>
    <t xml:space="preserve">Estrategias diseñadas </t>
  </si>
  <si>
    <t>Diseñar las Estrategias del fortalecimiento comercial para establecer mecanismos de promoción y mercadeo.</t>
  </si>
  <si>
    <t xml:space="preserve">Estrategias ejecutadas </t>
  </si>
  <si>
    <t>Ejecutar las Estrategias del fortalecimiento comercial para establecer mecanismos de promoción y mercadeo.</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</si>
  <si>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</si>
  <si>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</si>
  <si>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</si>
  <si>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</si>
  <si>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INFOTEP SAN ANDRES</t>
  </si>
  <si>
    <t>ITFIT</t>
  </si>
  <si>
    <t>PROMEDIO</t>
  </si>
  <si>
    <t xml:space="preserve">Cumplimiento del indicador % (Acumulado)           </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</si>
  <si>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</si>
  <si>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</si>
  <si>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</si>
  <si>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</si>
  <si>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</si>
  <si>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</si>
  <si>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</si>
  <si>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</si>
  <si>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</si>
  <si>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</si>
  <si>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</si>
  <si>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</si>
  <si>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</si>
  <si>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</si>
  <si>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</si>
  <si>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</si>
  <si>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</si>
  <si>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</si>
  <si>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</si>
  <si>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</si>
  <si>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</si>
  <si>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</si>
  <si>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</si>
  <si>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</si>
  <si>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</si>
  <si>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</si>
  <si>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</si>
  <si>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</si>
  <si>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</si>
  <si>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</si>
  <si>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</si>
  <si>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</si>
  <si>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</si>
  <si>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</si>
  <si>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</si>
  <si>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</si>
  <si>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</si>
  <si>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</si>
  <si>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</si>
  <si>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</si>
  <si>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</si>
  <si>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</si>
  <si>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</si>
  <si>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</si>
  <si>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</si>
  <si>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</si>
  <si>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</si>
  <si>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</si>
  <si>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</si>
  <si>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Al mes de marzo se han renovado 44.919  subsidios de sostenimiento. Estos subsidios serán efectuados en el transcurso del año.</t>
  </si>
  <si>
    <t>Al mes de marzo no se han efectuado adjudicaciones para población en condición de discapacidad, teniendo en cuenta que ICETEX se encuentra a la espera de la definición de metas por parte del Ministerio de Educación Nacional.</t>
  </si>
  <si>
    <t>Al mes de marzo se han efectuado 801 condonaciones del 25%.</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</si>
  <si>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</si>
  <si>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Al mes de marzo se renovaron 291 subsidios a los mejores bachilleres.</t>
  </si>
  <si>
    <t xml:space="preserve">Al mes de marzo no se han adjudicado nuevos créditos para maestros. ICETEX se encuentra a la espera de que el Ministerio de Educación Nacional defina el numero de adjudicados para el 2018. </t>
  </si>
  <si>
    <t xml:space="preserve">Se situaron a través del PAC $252.234.578.340 para disminución de la tasa de interés. </t>
  </si>
  <si>
    <t>Con base en lo programado en el anteproyecto de presupuesto para 2018, se obtuvieron los costos de las etapas de la cadena de valor para cada una de las áreas misionales del Instituto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</si>
  <si>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</si>
  <si>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</si>
  <si>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</si>
  <si>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</si>
  <si>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</si>
  <si>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Proceso de publicación del paper "Hasta dónde fortaleces, una evaluación de impacto de la estrategia pioneros " en la revista de Lecturas de Economía.
En proceso de ejecución se encuentran 15 proyectos de investigación.</t>
  </si>
  <si>
    <r>
      <t>Se brindó asistencia técnica a</t>
    </r>
    <r>
      <rPr>
        <b/>
        <sz val="16"/>
        <rFont val="Calibri"/>
        <family val="2"/>
        <scheme val="minor"/>
      </rPr>
      <t xml:space="preserve"> 54</t>
    </r>
    <r>
      <rPr>
        <sz val="12"/>
        <rFont val="Calibri"/>
        <family val="2"/>
        <scheme val="minor"/>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</si>
  <si>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r>
      <t>Se produjeron</t>
    </r>
    <r>
      <rPr>
        <b/>
        <sz val="18"/>
        <rFont val="Calibri"/>
        <family val="2"/>
        <scheme val="minor"/>
      </rPr>
      <t xml:space="preserve"> 99.932 </t>
    </r>
    <r>
      <rPr>
        <sz val="12"/>
        <rFont val="Calibri"/>
        <family val="2"/>
        <scheme val="minor"/>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</si>
  <si>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r>
      <t>Se produjeron 27</t>
    </r>
    <r>
      <rPr>
        <b/>
        <sz val="16"/>
        <rFont val="Calibri"/>
        <family val="2"/>
        <scheme val="minor"/>
      </rPr>
      <t xml:space="preserve">00 </t>
    </r>
    <r>
      <rPr>
        <sz val="12"/>
        <rFont val="Calibri"/>
        <family val="2"/>
        <scheme val="minor"/>
      </rPr>
      <t xml:space="preserve"> libros y textos escolares en formato digital accesible para las personas con discapacidad visual </t>
    </r>
  </si>
  <si>
    <r>
      <t>Se realizaron</t>
    </r>
    <r>
      <rPr>
        <b/>
        <sz val="16"/>
        <rFont val="Calibri"/>
        <family val="2"/>
        <scheme val="minor"/>
      </rPr>
      <t xml:space="preserve"> 865</t>
    </r>
    <r>
      <rPr>
        <sz val="12"/>
        <rFont val="Calibri"/>
        <family val="2"/>
        <scheme val="minor"/>
      </rPr>
      <t xml:space="preserve"> descargas de libros digitales accesibles de la biblioteca virtual para personas con discapacidad visual </t>
    </r>
  </si>
  <si>
    <t>Durante el primer trimiestre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</si>
  <si>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</si>
  <si>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Se ha avanzado en el desarrollo de procesos de asesoría y asistencia técnica sobre criterios de inclusion a estudiantes sordos en educación superior a Fundacion Universitaria San Alfonso , Universidad Distrital, UNAD, Unidades tecnologícas de Santander .</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</si>
  <si>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</si>
  <si>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</si>
  <si>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</si>
  <si>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En la realización del  Foro Financiamiento de Educacion Superior, convenios para administración  recursos  y alianzas estrategicas, 59 IES afiliadas utilizaron estos servicios</t>
  </si>
  <si>
    <t>Se realizaron las actividades programadas para incrementar el numero de IES afiliadas al FODESEP, logrando la afiliacion de 2 nuevas IES</t>
  </si>
  <si>
    <t>Se fortalece las Relaciones Interinstitucionales con la participación en 11 eventos donde se logró un  posicionamiento de FODESEP</t>
  </si>
  <si>
    <t>Se efectuaron el total de  las actividades programadas para realización de la XXIII Asamblea General de FODESEP</t>
  </si>
  <si>
    <t xml:space="preserve">En la realización de la XXIII Asamblea General de FODESEP  se conto con un numero mayor de participantes de lo esperado </t>
  </si>
  <si>
    <t>Se aplico la encuesta de satisfacción a los participantes de la XXIII asamblea general Ordinaria las  fueron recolectadas un total de 77% encuestas del 100% de asistentes</t>
  </si>
  <si>
    <t>Se efectuaron el total de  las actividades  programadas  del plan de mejoramiento 2017 para el primer trimestre dando como resultado 100%</t>
  </si>
  <si>
    <t>Se realizaron las actividades proyectadas de verificacion de la participacion IES en las sesiones convocadas, dando como resultado un 17%</t>
  </si>
  <si>
    <t>Se realizaron las actividades proyectadas de verificación de la participacion IES en las sesiones convocadas, dando como resultado un 17%</t>
  </si>
  <si>
    <t>Se realizaron las actividades proyectadas  la participación  en eventos de defensade FODESEP, dando como resultado un 18%</t>
  </si>
  <si>
    <t xml:space="preserve">A la fecha se llevan un avance de 2 estrategias de fortalecimiento comeercial </t>
  </si>
  <si>
    <t xml:space="preserve">El área comercial se encontraba enfocada a la realización de la caracterización de las IES afilidadas al FODESEP y que se reprogramaron para el segundo trimestre del año </t>
  </si>
  <si>
    <t>Se está trabajando en los resultados de la caracterización de Bachillerato y padres de familia, para dar inicio con la segunda fase de caracterización</t>
  </si>
  <si>
    <t>Se realizo el cargue de los documentos maestros en la plataforma del CNA</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</si>
  <si>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</si>
  <si>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La institución cuenta con una estrategia marketing que fue actualizada para el 2018</t>
  </si>
  <si>
    <t>Este avance del 0%  está representado en para el primer semestre no se han aprovado ninguana solicitud de apoyo para formación de docentes para posgrados</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</si>
  <si>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</si>
  <si>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Este avance del 25% está representado en las capacitaciones que se hicieron a los docentes durante la semana de la planeación academica: una sobre saber pro y otra sobre el Modelo Pedagogico.</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</si>
  <si>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</si>
  <si>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</si>
  <si>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 xml:space="preserve">En el 1 trimestre 122 estudiantes discriminados así :CURSO DE IDIOMAS (INGLÉS) 55 
TECNICO LABORAL EN PRIMERA INFANCIA 26 
CURSO INDUCCION DOCENTE 27 
SEMINARIO TALLER IDENTIDAD CULTURAL 14
</t>
  </si>
  <si>
    <t>Se encuentra en ejecución la campalña de comunicación</t>
  </si>
  <si>
    <t>Se cuenta con la campaña de divulgación Yo creo en Infotep, donde se muestran los avances realizados y alineados con el Plan de Desarrollo Institucional</t>
  </si>
  <si>
    <t>Se contrató profesional para la gestión de la proyección social y relaciones comunitarias del INFOTEP por 9 meses; adicionalmente se aportaron recursos  por tres millones para el contrato de un operador logístico.</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</si>
  <si>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</si>
  <si>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No se han realizado capacitaciones, sin embargo existen los estudios previos para abrir el proceso de convoctaria para la contratacion de cursos de fortalacimiento de Grupos de investigación.</t>
  </si>
  <si>
    <t>A la fecha aun no se asisten a eventos de investigación; se tiene estimado asistir a un intercambio de saberes con el semillero a finales del mes de Mayo.</t>
  </si>
  <si>
    <t xml:space="preserve">Se avanzó en la inclusion de la institución en la Red de emprendimiento Departamental; a su vez se creo la unidad de emprendimeinto del instituto. </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</si>
  <si>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</si>
  <si>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No se ha iniciado proceso.</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</si>
  <si>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</si>
  <si>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</si>
  <si>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 xml:space="preserve">Entre las actividades desarrolladas por bienestar durante este trimestre estan: ciclopaseo, conmemoración del dia de la mujer y del hombre, campañas de salud y de desarrollo humano. </t>
  </si>
  <si>
    <t xml:space="preserve">Se inició el trámite para la contratación del servicio. </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</si>
  <si>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</si>
  <si>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Se estan llevando a cabo las actividades del Plan de Bienestar Social e Incentivos, Plan Institucional de Capacitacion. Se proyecta una evaluacion para determinar el impacto del Fortalecimiento y desarrollo del Talento Humano.</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</si>
  <si>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</si>
  <si>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Se visitó a la Uniremington en medellín, promocionando la inmersión del centro de lenguas. Se contrató una empresa para la expedición de los tiquetes para promocionar el centro de lenguas.</t>
  </si>
  <si>
    <t>Se realizó la celebración del dia de la lengua materna.</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</si>
  <si>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</si>
  <si>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Corrresponde al contrato de la coordinadora del Proyecto. (9 meses)</t>
  </si>
  <si>
    <t>Ya se realizaron los Estudios previos y se solicitó el certificado de disponibilidad presupuestal. Igualmente se allegaron al area de contratación las cotizaciones de posibles oferentes.</t>
  </si>
  <si>
    <t>Corresponde al contrato del personal a cargo del mantenimiento de los equipos. ( 10 meses)</t>
  </si>
  <si>
    <t>Pertenece al proceso de apoyo logístico. Se entregó al area de contratacion los certificados de disponibilidad presupuestal.</t>
  </si>
  <si>
    <t>La labor con la Instituciones de la Media para lograr que los estudiantes Articulen con el INFOTEP, se realizó a principios del Año con las siguientes instituciones vinculadas: Sagrada Familia, Bolivariano, Flowers Hill, Brooks Hill, Inedas, Junin (PVA).</t>
  </si>
  <si>
    <t>La vinculación del Personal quien desarrollará la estrategia ya se encuentra laborando. Ya se han iniciado los procesos con los padres de familia.</t>
  </si>
  <si>
    <t>Corrresponde al contrato de la profesional en psicologia del Proyecto. (10 meses)</t>
  </si>
  <si>
    <t>Ya se solicitó el certificado de disponibilidad presupuestal y se netregaron los estudios previos al area de contratacion</t>
  </si>
  <si>
    <t>Esta actividad se realiza al final de cada semestre.</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</si>
  <si>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</si>
  <si>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En el primer semestre /2018-I), se matricularon en primer semestre 395 estudiantes en los diferentes programas técnicos profesionales .</t>
  </si>
  <si>
    <t>En el primer semestre (2018-I), el total de estudiantes matriculados en los diferentes programas técnicos profesionales asciende a 951 estudiantes.</t>
  </si>
  <si>
    <t>Se inicio trabajo para documentar las condiciones de calidad de los 10 programas por ciclos propedéuticos que se radicaran en SACES en la vigencia</t>
  </si>
  <si>
    <t>El plan de trabajo para adelantar el proceso de autoevaluación institucional que cobija todos los programas técnicos profesionales de la institución, avanza de acuerdo a lo planeado.</t>
  </si>
  <si>
    <t>A la fecha de corte se han matriculado 200 estudiantes en los diferentes programas de educación para el trabajo y desarrollo Humano, que equivalen a 50 estudiantes mas de lo esperado para el primer semestre</t>
  </si>
  <si>
    <t xml:space="preserve">A la fecha de corte solo se ha ejecutado el 7% de los recursos de inversión. Esto se debe a la no asignación de PAC por parte del Ministerio de Hacienda para adelantar los procesos contractuales.  </t>
  </si>
  <si>
    <t>Se formularon 2 proyectos nuevos para solicitar recursos de para la vigencia 2019, los cuales cumplen con la nueva metodología de cadena de valor del DNP</t>
  </si>
  <si>
    <t>Se formuló plan de acción para la vigencia 2018 y se publico oportunamente en la pagina web. Se realzo el primer seguimiento trimestral</t>
  </si>
  <si>
    <t xml:space="preserve">A la fecha de corte el avance del plan de acción de la oficina de internacionalización asciende al 20% de las actividades programadas. </t>
  </si>
  <si>
    <r>
      <t>A la fecha se ha brindado asistencia técnica a</t>
    </r>
    <r>
      <rPr>
        <b/>
        <sz val="16"/>
        <rFont val="Calibri"/>
        <family val="2"/>
        <scheme val="minor"/>
      </rPr>
      <t xml:space="preserve"> 151 </t>
    </r>
    <r>
      <rPr>
        <sz val="12"/>
        <rFont val="Calibri"/>
        <family val="2"/>
        <scheme val="minor"/>
      </rPr>
      <t>entidades de la administración pública en implementación y/o mejoramiento de procesos para el goce efectivo de los derechos de las personas con discapacidad visual.</t>
    </r>
  </si>
  <si>
    <t>A la fecha se realizó la producción de 286.658 unidades de tarjetas electorales para elecciones presidenciales, para clientes externos, e impresos solicitados por subdirección
Dado que el cumplimiento de esta meta esta por encima de lo planeado, se reformuló en el proyecto de mejoramiento de la calidad de la dotación en el SUIFP pero en este momento se encuentra en revisión por parte el DNP</t>
  </si>
  <si>
    <t xml:space="preserve">A junio 30 de 2018, se han producido 5536 libros y textos escolares en formato digital accesible para las personas con discapacidad visual </t>
  </si>
  <si>
    <t>Al finalizar el primer semestre del año se han descargado 1308 libros por parte de las personas con discapacidad visual</t>
  </si>
  <si>
    <t>En el 2 trimestre el número total de estudiantes fue de 96 discriminados así :CURSO DE IDIOMAS (INGLÉS)71, y Primera Infancia 25</t>
  </si>
  <si>
    <t>Se ejecutó una estrategia  en el marco del día mundial del medio ambiente y 2 campañas de divulgación enfocadas en la  III jornada de limpieza del borde costero y concurso de compromiso ambiental</t>
  </si>
  <si>
    <t>Para el segundo trimestre se realizó una (1) alianza con la FAC, Secretaria de desarrollo social, ICBF y comunidad del sector del Barrack para la jornada de la celebracion del dia de la familia</t>
  </si>
  <si>
    <t>Se realizaron reuniones periodicamente  para fortalecer los proyectos generados y liderados por el semillero de investigacion.</t>
  </si>
  <si>
    <t>El grupo de investigacion realizó el curso: Plataforma SCIENTI Y CATEGORIZACION DE GRUPOS teniendo como objetivo participar en la proxima convoctaroia de colciencia para categorizacion de grupos.</t>
  </si>
  <si>
    <t>Se realizó intercambio de saberes con la institucion COLMAYOR.</t>
  </si>
  <si>
    <t>Inclusion en la Rede de emprendimeinto departamental.</t>
  </si>
  <si>
    <t xml:space="preserve">Fue adjudicada contratación a IES para que poye la creación de la nueva oferta académica basado en el estudio de mercado que la institución realizó en diciembre del año pasado. La IES ya se encuentra trabajando en los documentos  maestros con   las quince condiciones de calidad establecidas por el ministerio de educación nacional. </t>
  </si>
  <si>
    <t>Se estableció alianza con IES para la profesionalización de nuestros egresados y otros interesados en las carrera de Administración de empresas y contaduria Pública.</t>
  </si>
  <si>
    <t>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Se participó en el Taller de...</t>
  </si>
  <si>
    <t>Acceso y Permanencia: Se esta adelantando convenio con el Departamento de la Prosperidad Social DPS, para que nuestros estudiantes participen en la iniciativa Jovenes en Acción.</t>
  </si>
  <si>
    <t>Durante el segundo trimestre 2018 desde el área de bienestar se han realizado las siguientes actividades orientadas a Implementar el Plan de Acceso permanencia y graduación: Adquisición de los bonos de transporte la adquisición de las camisetas para la limpieza del borda costero, inicio del trámite para la adquisición de las agendas institucionales,continuan los seguimiento a los casos de posibles deserciones, practicas y presentación del grupo de danzas tipicas y contemporaneas institucional, evaluación y asesoria deportiva, atención al gimnasio, atención por parte del área de salud y psicología, microferia de servicios.</t>
  </si>
  <si>
    <t xml:space="preserve">Entre las actividades desarrolladas por bienestar durante este trimestre estan: Taller "Cultura de Paz y Derechos Humanos, Prevención del Tabaquismo, Taller de Enfermedades Crónicas no Transmisibles (toma de talla, peso, tamizaje y glucometria), Charla-taller sobre alementación Saludable (educación en nutrición), Charla Sexualidad responsable, Prevención de ITS, Planificación Familiar.   </t>
  </si>
  <si>
    <t xml:space="preserve">Las ejecución de estas actividades se han desarrollado en su mayoría, no solo se han realizado asesorias desde el área de salud, psicología y deporte, tambien se han desarrollado las actividades desde el áera de Recreación y Deporte y Desarrollo Humano.  </t>
  </si>
  <si>
    <t>Participación de 6 funcionarios de la institución en actividad académica denominada Diplomado internacional sobre protocolo de estado y ceremonial diplomático.</t>
  </si>
  <si>
    <t>Participacion en el estudio que esta realizando la RCI Nodo norte  de los ejes: Gestión de la iInternacionalización e Internacionalización del Currículo.</t>
  </si>
  <si>
    <t>Se visitó a la Uniremington en medellín, promocionando la inmersión del centro de lenguas. Se contrató una empresa para la expedición de los tiquetes para promocionar el centro de lenguas. Se mandaron a imprimir flyers para la inmersión del centro de lenguas y cultura</t>
  </si>
  <si>
    <t>Se realizó la celebración del dia de la lengua materna. Se participo en el més de abril en elCiclo de Conferencias del Campo Profesional e Investigativo, del departamento de lenguas en la UCEVA TULÚA, al igual que en el més de junio, se participó en el immersion day en el mes de Junio en la UCEVA de Tulúase realizarón las vacaciones recreativas con enfasis en inglés con un total de 21 niños, siendo el programa todo un exito.</t>
  </si>
  <si>
    <t>El contrato a esta adjudicado  se encuentra en proceso de aprobación de muestras por parte del supervisor del contrato</t>
  </si>
  <si>
    <t>El contrato ya fue adjudicado . Las actividades se iniciarán una vez los estudiantes entren de su periodo de vacaciones.</t>
  </si>
  <si>
    <t>Ya se han iniciado los procesos con los padres de familia.</t>
  </si>
  <si>
    <t>El contrato fue adjudicado  los bonos entregados. Los estudiantes a se encuentran haciendo uso del servicio</t>
  </si>
  <si>
    <t xml:space="preserve">En te primer semestre no se vio la necesidad de realizar actividades de plan de mejoramiento.  Generalemte se realiza cuando hay estudiantes con necesidades de refuerzo  mejormaiento. </t>
  </si>
  <si>
    <t>N/A</t>
  </si>
  <si>
    <t>Se efectuó la consolidación de la información remitida por las áreas misionales con base en el anteproyecto de presupuesto 2018 y se calculó el valor promedio de las actividades de la cadena de valor para cada una de las pruebas de Estado (Saber 11 y Saber Pro)</t>
  </si>
  <si>
    <t xml:space="preserve">Se están realizando las adaptaciones del Cat-Icfes (motor adaptativo y Plexy), de acuerdo a las sugerencias realizadas por el asesor internacional.  En el mes de junio, se organizó una agenda de trabajo para la visita del asesor en la semana del 25 al 29 de Junio, se realizaron jornadas de trabajo en las cuales se abordaron temas como: Propuesta de Prueba Adaptativa (CAT) para el piloto Pre Saber, CAT-Icfes (motor adaptativo y plataforma Plexy), diseño de evaluaciones educativas, niveles de desempeño, y por último se recibieron recomendaciones y sugerencias para el desarrollo del piloto. </t>
  </si>
  <si>
    <t>Se ha avanzado en el desarrollo de los análisis sobre análisis de comportamiento diferencial, aumento de datos, análisis estadístico del armado, análisis factoriales exploratorios y confirmatorios, entre otros.</t>
  </si>
  <si>
    <t>• Publicación de Informes de resultados de 2012 Estudio principal de Factores Asociados en la página web del Icfes.
• Se realizaron las infografías sobre descarga y uso de resultados de Saber PRO y Saber 11 para ser enviadas en julio de 2018 (Saber PRO) y noviembre de 2018 (Saber 11).
• El boletín “Saber es de Todos” quedó definido y montado, estamos a la espera del envío por parte de la Oficina de Comunicaciones en julio de 2018.
• Seis guías Saber Pro y Saber TyT: guías publicadas en el aplicativo de consulta de resultados de icfesinteractivo.gov.co.
• Informe Latinoamericano de ICCS: entregado y publicado por la IEA.
• Informes nacionales de las Pruebas de Estado: publicamos el informe de Saber 359, el informe de Saber 11 ya fue publicado y los informes de Saber PRO y Saber TyT están en diagramación para publicación en julio de 2018.
• Plataforma de ítems liberados de Saber 11: lo estamos desarrollando en conjunto con la dirección de tecnología, posiblemente no entra en la priorización de PRISMA por lo que dependemos de tecnología para lograr tener la plataforma a final del 2018.
• Plataforma de ítems liberados Saber PRO: lo estamos desarrollando en conjunto con la dirección de tecnología, posiblemente no entra en la priorización de PRISMA por lo que dependemos de tecnología para lograr tener la plataforma a final del 2018.
*Diseño e implementación del curso virtual sobre evaluación formativa: el curso fue desarrollado y los profesores están realizando el curso</t>
  </si>
  <si>
    <t xml:space="preserve">En el segundo trimestre del año, se realizó la aplicación de la prueba "Avancemos" para los grados 4°, 6° y 8° (1era. aplicación) para 345.033 estudiantes de 3.160 instituciones en 505 municipios de 30 departamentos.
Se continúa trabajando en los requerimientos para garantizar la presentación de las demás pruebas a aplicar en segundo semestre del año, que corresponden a: 
1. Saber 11 INSOR
2. Avancemos 4°, 6° y 8° (2da. aplicación)
3. Ascenso a mayores - Policía Nacional
4. Saber PRO y Saber TyT en el exterior </t>
  </si>
  <si>
    <t>Durante el segundo semestre se adecuaron los documentos anexos al procedimiento del equipo de Nuevos Negocios, en materia de Evaluación de Satisfacción y Lecciones Aprendidas, así como la ficha del proyecto. Por otro lado, se estructura y actualiza la información del Documento Modelo de Nuevos Negocios y se realiza una actualización de la información en compañía de todos los integrantes de equipo.</t>
  </si>
  <si>
    <t xml:space="preserve">Se continuó con la divulgación por redes sociales de las convocatorias y se respondieron inquietudes por medio de los correos electrónicos de las convocatorias
Se cerraron las convocatorias de investigación y se preseleccionaron los ganadores. Estos recibieron los comentarios y ajustes solicitados a sus propuestas, las cuales servirán de base para elegir los ganadores finales que se darán a conocer el 24 de julio por la página web.
Se cerró el proyecto de Aulas sin Fronteras con presentación ante el MEN y se comenzó el desarrollo del proyecto de evaluación del ISCE.
</t>
  </si>
  <si>
    <t>Este avance del 75% esta representado : 1) Se tiene el documento maestro para solicitar al CONCES el nivel profesional  del area de contabilidad (contaduria), ya que se tiene por ciclo propedutico el tecnico y tecnologo; 2)  Se tiene el documento maestro para registrar en el CONACE el programa Tecnologia en Gestión de la Seguridad Industrial y Salud en el Trabajo ; 3)   Se tiene el documento maestro para registrar en el CONACE el programa Tecnologia el la Gestión en la produción Agoindustrial de Alimentos.</t>
  </si>
  <si>
    <t>Se ha venido ejecutando la estrategia de Marketing.</t>
  </si>
  <si>
    <r>
      <t xml:space="preserve">Este avance del 50% está representado:1)  En la realización de talleres a los estudiantes en las competencias que se  evaluan en las pruebas Saber Pro; 2) Se realizo un taller sobre competencias que se  evaluan en las pruebas Saber Pro a los docentes coordinadores de los campos de formación; 3) Se establecio y ejecuto el </t>
    </r>
    <r>
      <rPr>
        <b/>
        <sz val="10"/>
        <rFont val="Arial"/>
        <family val="2"/>
      </rPr>
      <t xml:space="preserve">calendario interno saber Pro, </t>
    </r>
    <r>
      <rPr>
        <sz val="10"/>
        <rFont val="Arial"/>
        <family val="2"/>
      </rPr>
      <t xml:space="preserve">como se puede apreciar en la pagina Weeb en el link </t>
    </r>
  </si>
  <si>
    <r>
      <t xml:space="preserve">Este avance del 75%  está representado: 1) El 12 y 13 de junio  se realizo un taller  para que los docentes  actualizaran y/o ingresaran su curriculo vitae en </t>
    </r>
    <r>
      <rPr>
        <b/>
        <i/>
        <sz val="10"/>
        <rFont val="Arial"/>
        <family val="2"/>
      </rPr>
      <t xml:space="preserve">curriculo vitae para latinoamerica y el Caribe-CVLAC; </t>
    </r>
    <r>
      <rPr>
        <sz val="10"/>
        <rFont val="Arial"/>
        <family val="2"/>
      </rPr>
      <t>2) Mediante contrato 042 del 2018 -que innicio el 4 de mayo y termina el 4 de octubre -se comenzo un diplomado e metodologia y estadistica que tiene como proposito "</t>
    </r>
    <r>
      <rPr>
        <b/>
        <sz val="10"/>
        <rFont val="Arial"/>
        <family val="2"/>
      </rPr>
      <t>fortalecer las competencias investigativas del cuerpo docente del INFOTEP para apoyar la condición de investigación en los proceso de acreditación y registro calificado  de los programas"</t>
    </r>
  </si>
  <si>
    <t>Este avance del 75%  , en fortalecimiento de la articulación, está representado : 1) capacitación a los estudiantes de articulación en la prevención de sustancias psicoactivas; 2) Encuentros de padres en san juan y villanueva.</t>
  </si>
  <si>
    <r>
      <t xml:space="preserve">Este avance del 50% está representado:1) El 2 y 3 de mayo se realizo la </t>
    </r>
    <r>
      <rPr>
        <b/>
        <sz val="10"/>
        <rFont val="Arial"/>
        <family val="2"/>
      </rPr>
      <t xml:space="preserve">semana de investigación institucional; 2) </t>
    </r>
    <r>
      <rPr>
        <sz val="10"/>
        <rFont val="Arial"/>
        <family val="2"/>
      </rPr>
      <t xml:space="preserve">El 7 y 11 de mayo se participo , en la ciudad de panama, en el </t>
    </r>
    <r>
      <rPr>
        <b/>
        <sz val="10"/>
        <rFont val="Arial"/>
        <family val="2"/>
      </rPr>
      <t xml:space="preserve">encuentro latinoamericano de investigación; 3) El 24, 25 y 26 de mayo </t>
    </r>
    <r>
      <rPr>
        <sz val="10"/>
        <rFont val="Arial"/>
        <family val="2"/>
      </rPr>
      <t>se participo en el encuetro departamental de la red colombiana de investigadores-recolsin.</t>
    </r>
  </si>
  <si>
    <t>Se dio cumplimiento de las actividades programadas  superando lo proyectado para el otorgamiento de credito  del segundo trimestre</t>
  </si>
  <si>
    <t>De acuerdo a la caracterización que se esta realizando IES se estructuraran los nuevos productos para el tercer trimestre</t>
  </si>
  <si>
    <t>Se proyectaba que 28 IES utilizarán los servicios no financieros a la fecha ya lo han beneficiado 84 IES</t>
  </si>
  <si>
    <t>Se realizaron las actividades programadas para incrementar el numero de IES afiliadas al FODESEP, logrando la afiliacion de 7 nuevas IES</t>
  </si>
  <si>
    <t>Se fortalece las Relaciones Interinstitucionales con la participación de la Gerencia General a los diferentes convocados donde se logró un  posicionamiento de FODESEP</t>
  </si>
  <si>
    <t>la actividad se cumplio en el primer trimestre</t>
  </si>
  <si>
    <t>Esta actividad se realizo en el primer trimestre</t>
  </si>
  <si>
    <t>Esta actividad esta proyectada para ser realizada en el trecer trimestre</t>
  </si>
  <si>
    <t>Se realizaron las actividades proyectadas de verificacion de la participacion IES en las sesiones convocadas, dando como resultado un 42%</t>
  </si>
  <si>
    <t xml:space="preserve">Se realizaron las actividades proyectadas de verificacion de la participacion IES en las sesiones convocadas, dando como resultado un 23% teniendo en cuenta que no se elaizo la eunon de mes de junio </t>
  </si>
  <si>
    <t>Se realizaron las actividades proyectadas  la participación  en eventos de defensade FODESEP, dando como resultado un 45%</t>
  </si>
  <si>
    <t>Se diseño  la estrategias de pormocion y mercadeo proyectadas para este trimestre</t>
  </si>
  <si>
    <t>Se realizaron las actividades planeadas para el segundo trimestre ya que las actividades se dio inicio en el mes de mayo</t>
  </si>
  <si>
    <t>Se diseño plan de mercadeo</t>
  </si>
  <si>
    <t>Se esta ejecutando el plan de acuerdo a lo proyectado para este trimestre ya que las actividades se dio inicio en el mes de mayo</t>
  </si>
  <si>
    <r>
      <t xml:space="preserve">Se da cumplimiento a las actividades programadas para el segundo trimestre, </t>
    </r>
    <r>
      <rPr>
        <sz val="12"/>
        <color rgb="FFFF0000"/>
        <rFont val="Calibri"/>
        <family val="2"/>
        <scheme val="minor"/>
      </rPr>
      <t>según lo programado en el Plan de Accion Institucional</t>
    </r>
  </si>
  <si>
    <t>Al mes de junio se han efectuado 467 adjudicaciones,
Se desembolsaron 420 créditos para sostenimiento y se renovaron 2.227 créditos para población víctima.</t>
  </si>
  <si>
    <t>Al mes de junio se han adjudicado 2.974 subsidios de sostenimiento. Estos subsidios serán efectuados en el transcurso del año.</t>
  </si>
  <si>
    <t>Al mes de junio se han renovado 47.347  subsidios de sostenimiento.Estos subsidios serán efectuados en el transcurso del año.</t>
  </si>
  <si>
    <t>Al mes de junio se han efectuado 7 nuevas adjudicaciones para población en condición de discapacidad.</t>
  </si>
  <si>
    <t>Al mes de junio se han adjudicado 855 nuevos créditos para población indígena, sin embargo el fondo tiene al 30 de junio 1.015 beneficiarios legalizados que se encuentran en proceso de giro.</t>
  </si>
  <si>
    <t>Al mes de junio se efectuaron 3.700 renovaciones para población indígena.</t>
  </si>
  <si>
    <t>Al mes de junio no se han adjudicado nuevos créditos para población afrodescendiente, sin embargo, el fondo inició su proceso de legalización para el periodo 2018-1 con el cual se ha logrado para el cierre de junio un total de 305 beneficiarios legalizados.</t>
  </si>
  <si>
    <t>Al mes de junio se efectuaron 6.575 renovaciones para población afrodescendiente.</t>
  </si>
  <si>
    <t>Al mes de junio se han adjudicado 5 nuevos créditos para población RROM.
Al mes de junio se han efectuado 20 renovaciones para ésta población.</t>
  </si>
  <si>
    <t>Al mes de junio se han efectuado 4.151 condonaciones del 25%.</t>
  </si>
  <si>
    <t>Al mes de junio se han desembolsado 47 nuevos créditos a los mejores bachilleres.
No se ha suscrito el convenio respectivo para adjudicar la Beca  "Omaira Sánchez" e ICETEX se encuentra a la espera de las directrices por parte del Ministerio de Educación Nacional.
Se efectuaron 2 renovaciones de la Beca "Jóvenes ciudadanos de Paz"</t>
  </si>
  <si>
    <t>Al mes de junio se renovaron 314 subsidios a los mejores bachilleres.</t>
  </si>
  <si>
    <t xml:space="preserve">Al mes de junio no se han otorgado nuevas becas para maestría y doctorado y se efectuaron 34 renovaciones. </t>
  </si>
  <si>
    <t>Al mes de junio no se ha adjudicado la beca.</t>
  </si>
  <si>
    <t>*Al mes de junio se han efectuado 5.948 giros de adjudicación de nuevos pilos.
*Se han efectuado 5.798 giros de nuevos subsidios para Ser Pilo Paga.
* Se han efectuado 33.040 giros de renovación de Ser Pilo Paga.
* Se han realizado 44.689 giros de renovación a beneficiarios del Subsidio de Sostenimiento del programa Ser Pilo Paga.</t>
  </si>
  <si>
    <t xml:space="preserve">Al mes de junio no se han adjudicado nuevos créditos para maestros. ICETEX se encuentra a la espera de que el Ministerio de Educacion Nacional defina el numero de adjudicados para el 2018. </t>
  </si>
  <si>
    <t>Al mes de junio se renovaron 721 créditos para maestros.</t>
  </si>
  <si>
    <t>Al mes de junio se han efectuado 38 condonaciones a mejores Saber Pro. Estas condonaciones se efectuaran en el transcurso del año.</t>
  </si>
  <si>
    <t>Al mes de junio se desembolsaron 3.685 créditos con subsidio de tasa.</t>
  </si>
  <si>
    <t>Al mes de junio se renovaron 73.017 créditos con subsidio de tasa.</t>
  </si>
  <si>
    <t>Al mes de junio se renovaron 5.913 créditos para médicos.</t>
  </si>
  <si>
    <t xml:space="preserve">35%	</t>
  </si>
  <si>
    <t>Durante el segundo trimestre se desarrollaron 47 asesorías; de las cuales 28 fueron a secretarías de educación (Antioquia, Armenia, Bucaramanga, Buenaventura, Buga, Cali, Cúcuta, Cundinamarca, Huila, Ibagué, Ipiales, La Guajira, Meta, Mosquera, Nariño, Neiva, Norte de Santander, Pasto, Popayán, Riohacha, Risaralda, Sabaneta, Santa Marta, Santander, Soacha, Tolima, Tunja y Valledupar); 4 a entidades de educación superior (Universidad Nacional de Antioquia, Universidad Tecnológica de Santander, Universidad Tecnológica Metropolitana y Universidad del Norte); 6 a instituciones educativas (IE ENS Bucaramanga, IE ENS de Neiva, IE Niño Jesus de Praga, IE Salvador Suarez , IE Francisco Luis Hernandez e IE Técnico Guaymaral); 7 acompañamientos al MEN en asesoría sobre decreto 1421en las ciudades de (Atlántico, Barranquilla, Huila, Ibagué, Neiva, Soledad y Tolima); 1 sobre sordoceguera y 1 exclusiva a padres de familia de la IE Salvador Suarez Suarez.</t>
  </si>
  <si>
    <t>Conforme a lo establecido, se realiza la escritura del los apartados del documento de la estrategia integral para el mejoramiento de la calidad educativa de la población sorda, lo cual deriva en el documento que se anexa, el cual está sujeto a eventuales ajustes</t>
  </si>
  <si>
    <t>Se avanzo en el desarrollo de procesos de asesoría y asistencia técnica para la inclusion de poblacion sorda en Instituciones de Educación Superior: Universidad Nacional de Antioquia, Universidad Tecnológica de Santander; Universidad Tecnológica Metropololitana, Universidad del Norte, Universidad Distrital, y acompañamiento tecnico a la agenda trimestral de la red de Instituciones de Educacón Superior por la Discapacidad.</t>
  </si>
  <si>
    <t>• Se seleccionaron y tradujeron los Ítems de la prueba SABER 11 - 2018 (27 Ítems).
Se realiza la producción audiovisual del Tour de ayuda de la plataforma PLEXI.
Se produjeron 15 Ítems liberados en Lengua de Señas Colombiana.
Se videograbaron, los contenidos de la guía de la prueba SABER 11. (11 contenidos).
Se realizaron sesiones de asesoría, con la oficina de comunicaciones, de diseño, para la divulgación, preparación y aplicación de la prueba.
• Durante el segundo trimestre (abril a junio) se ha avanzado con respecto a la producción de los 120 contenidos, así: 
12 clases en vivo
22 cortos
8 lecciones de módulos
40 contenidos de Cundinamarca 
Total segundo trimestre: Elaboración de 82 contenidos educativos accesibles</t>
  </si>
  <si>
    <t xml:space="preserve">Durante en segundo trimestre se realizaron las siguientes acciones: . - Documento preliminar de lineamientos u orientaciones para la creación de programas a nivel profesional en Instituciones Educación Superior. 
- Reuniones con la Universidad Distrital Francisco José Caldas  y el Instituto Tecnológico Metropolitano de Medellín para la formación de intérpretes 
- En el marco de la alianza con el SENA se realizó la consulta pública y mesas de validación en Medellín e Ibagué de las Normas Sectoriales de Competencias Laborales –NSCL- de intérpretes y guías intérpretes con la asistencia de 31 personas sordas y 31 oyentes y se realizaron los ajustes de las NSCL para revisión metodológica por el SENA. 
- En el marco de la alianza con ICONTEC se realizó la traducción a lengua de señas colombiana del proyecto de norma DE013/2015, “SERVICIOS DE INTERPRETACIÓN. REQUISITOS Y RECOMENDACIONES GENERALES”, correspondiente a la norma ISO 18841 ”Interpreting Services General Requirements and Recommendations, en el maco del trabajo relizado en el comité tecnico 217 Lenguaje y Teminologia de ICONTEC y socilaización de la misma en la reunión plenaria del Comité Técnico 37, Subcomité 5 (SC5) “Language and Terminology”, de la Organización Internacional de Normalización (ISO), llevada a cabo el 15 de junio en la ciudad de Hangzhou (China). </t>
  </si>
  <si>
    <t>33,3%</t>
  </si>
  <si>
    <t>En el primer semestre de 2018 se matricularon 395 estudiantes de nuevo ingreso en los diferentes programas tecnico profesionales.</t>
  </si>
  <si>
    <t>En el primer semestre de 2018 se han matriculado 951 estudiantes.</t>
  </si>
  <si>
    <t>Las condiciones de calidad se encuentran documentadas, falta proceso de validación en los diferentes organos de validación.</t>
  </si>
  <si>
    <t>Se aplico plan de trabajo para el proceso de autoevaluación en los diferentes programas académicos, falta informe y socialización de los resultados.</t>
  </si>
  <si>
    <t>En el primestre semestre académico del año 2018 se han matriculado 200 estudiantes.</t>
  </si>
  <si>
    <t xml:space="preserve">A la fecha de corte se han ejecutado el 40% de los recursos de inversión, este nivel de inversión se debe al cupo PAC asignado y en el mes de abril se aplazaron para la siguiente vigencia el 7% de los recursos. </t>
  </si>
  <si>
    <t>Para la vigencia 2019 se formularon 2 nuevos proyectos de inversión, los cuales se realizaron con la nueva metodologia de cadena de valor con los nuevos programas presupuestales de 2019.</t>
  </si>
  <si>
    <t>Se han realizado avances en capacitaciones a docentes en cualificacion de investigacion, semilleros. La mayor parte de las actividades estan programadas para el segundo semestre de la vigencia</t>
  </si>
  <si>
    <t>Se realizan cursos de ingles para el personal docente y administrativo, se participa en eventos de redes de intercambio academico.</t>
  </si>
  <si>
    <t>Se realizó la caraterización de estudiantes de bachillerato con sos respectivos acudientes, se estpa tabulzando y analizando la información para dar inicio a los estudiantes de PES</t>
  </si>
  <si>
    <t>Está en la fase de pre-selección de pares académicos, actualmente se está trabajando en el procesos de alistamiento del proceso de acreditación y autoevaluación</t>
  </si>
  <si>
    <t>La institución recibio visita de apreciación de Condiciones Iniaciles por parte del CNA,  el dia 8 de mayo de 2018 cuyo consejero asignado fue el Dr. Alvaro Andres Motta, este proceso se desarrollo de acuerdo a la agenda establecida y concertada donde se realizaron las diferentes presentaciones tanto institucional como del programa de Administración y los encuentros con egresados, sector productivo, docentes y estudiantes. Pendiente concepto de la visita por parte de CNA</t>
  </si>
  <si>
    <t>Se completó el primer acompañamiento de dos a las 95 ETC de acompañamiento pedagógico con los equipos de caldiad de las SE y el taller de formación a los rectores en el Taller Día E 2018, de las cuales 61 cuentan con reporte y evidencias completas</t>
  </si>
  <si>
    <t>Durante el mes de Junio se contó con un total de 301 Formadores Nativos Extranjeros, los cuales impactan 295 Instituciones Educativas focalizadas por el programa Colombia Bilingüe</t>
  </si>
  <si>
    <t>Con corte a junio se cuenta con 372 aulas con mejoramiento o ampliación a nivel nacional</t>
  </si>
  <si>
    <t>Con corte a junio se cuenta con 358 aulas nuevas construidas a nivel nacional</t>
  </si>
  <si>
    <t>En junio se realizo el evento de formación a 90 formadores para el ciclo II, y se inició el suceso de eventos de formación a 1.307 tutores de acuerdo a lo previsto. De igual forma el dia 5 de junio se llevo a cabo un evento academico del Programa donde se realizo un balance de resultados a la fecha</t>
  </si>
  <si>
    <t>El seguimiento y monitoreo realizado por el MEN a corte 30/06/2018 y con base en los soportes contractuales enviados por 93 ETC se tiene un reporte de 640.680.384 raciones de PAE regular y PAE JU. Es necesario indicar que a corte 30/06/2018, no ha iniciado operación PAE en ETC Montería y Cartagena.</t>
  </si>
  <si>
    <t>Con corte a junio se estima que al 43% de las Secretarías de Educación se les ha brindado Plan de Asistencia Técnica por parte de la Subdirección de Fortalecimiento</t>
  </si>
  <si>
    <t>No aplica para el periodo. No obstante, se realizó taller Caminos hacia la Lectura y Escritura en Mocoa así como taller de formación con docentes en el Festival Epico en la ciudad de Barranquilla, este taller tuvo como objetivo el acompañamiento pedagógico en estrategias de lectura en voz alta y compartida</t>
  </si>
  <si>
    <t>Con corte a junio de 2018, el 50% de las ETC han implementado la política de bienestar</t>
  </si>
  <si>
    <t>Este indicador se cumplió en su totalidad durante el mes de febrero donde se realizó la entrega de libros de trabajo en inglés de la serie Way to GO! a grados 6, 7 y 8. Es decir se entregaron 201.626 libros a 370 establecimientos educativos focalizados por el programa Colombia Bilingüe.</t>
  </si>
  <si>
    <t xml:space="preserve">En el mes de junio se construyeron 400 ítems, 200 de lenguaje y 200 de matemáticas para la segunda clasificatotira de Supérate con el Saber. A la fecha van 2.2121.858 estudiantes </t>
  </si>
  <si>
    <t>Actualización de cifras del Taller de activación dirigido a estudiantes de cuatro (4) sedes educativas ganadoras de las Maratones de lectura 2017. Con corte a junio, 9.035 estudiantes han participado de dichas iniciativas</t>
  </si>
  <si>
    <t>No aplica para el periodo</t>
  </si>
  <si>
    <t>Se dispone de la base de datos de posibles invitados expertos junto con el perfil correspondiente, así mismo, se cuenta con una carácterización para la participación de los mismos. La Arquitectura del edusitio se encuentra diseñada y se espera lanzarlo a finales del mes de julio</t>
  </si>
  <si>
    <t>Corresponde a la continuidad del desarrollo del acompañamiento a docentes y directivos docentes propio del Ciclo I de la ruta de formación 2018, que a la fecha contempla 83.283  docentes. Se continua el trabajo en CDA en el cual se comparten las estrategias generadas en el equipo PICC-HME para su implementación en el aula</t>
  </si>
  <si>
    <t>Capacitación a 1828 docentes en procesos relacionados con Formación para la Ciudadanía y fomento de procesos de lectura y escritura en el aula.</t>
  </si>
  <si>
    <t>En junio se realizaron los primeros pagos por impresión y distribución, y la totalidad de la logística Día E. A junio se han impreso 16.289 reportes</t>
  </si>
  <si>
    <t>Se ha brindado asistencia técnica a las 95 ETC. ver adjunto Reporte junio 2018 indicador asistencias técnicas PAE</t>
  </si>
  <si>
    <t>Respecto al Número de Establecimientos Educativos con materiales pedagógicos para el mejoramiento de las prácticas de aula del programa Jornada Única. Se informa que el material correspondiente a JU fue entregado en un 100% a 2.469 sedes correspondiente a 1.967 EE JU;</t>
  </si>
  <si>
    <t>Se realizó el seguimiento a la implementación del servicio de Preescolar integral en 27 municipios de 11 entidades territoriales certificadas en Educación. Se realizan visitas a IE de Yotoco, y Cali, además se realiza jornada de asistencia técnica con las Secretarías de Educación de Cali y Valle de</t>
  </si>
  <si>
    <t>Durante el mes de junio se formalizaron los contratos 961 y 962 con las firma FIPC Alberto Merani y Asesoría y Gestión, se anexa avance culitativo.</t>
  </si>
  <si>
    <t>La Subdirección de Permanencia informa que el PNA en el de mes de junio están relacionadas con la fase inicial del contrato 963 de 2018 adjudicado mediante licitación pública LP-MEN-04-2018 al proponente Unión Temporal Educando Colombia – UTEC 2018, se anexa avance cualitativo</t>
  </si>
  <si>
    <t>Se han implementado de manera permanente, las acciones correspondientes al Plan Estratégico de Comunicaciones del PAE</t>
  </si>
  <si>
    <t>Se cuenta con 135 proyectos de infraestructura desarrollados en el territorio nacional</t>
  </si>
  <si>
    <t>1. Actualmente se cuenta con una documento consolidado de la estrategia de excelencia docente versión preliminar las cual en el marco del convenio con Corpoeducación se llevó a socialización y retroalimentación por actores clave en 5 mesas regionales: Barranquilla, Medellín, Cali, Bogotá y Bucaram</t>
  </si>
  <si>
    <t>Se avanzó en la entrega de 6.118.965 textos escolares en 17.041 Sedes equivalentes a 3.361 establecimientos educativos del País</t>
  </si>
  <si>
    <t>En el mes de junio se realizaron AT, con el fin de socializar el contrato para el fortalecimiento de modelos educativos flexibles. Se anexa avance cualitativo.</t>
  </si>
  <si>
    <t>Durante el mes de junio se se adjudica el contrato 0964 de 2018 con E-Training S.A.S. Se avanzó por parte del contratista en la conformación del equipo de trabajo de acuerdo con las condiciones y lineamientos estipulados en el contrato. Se anexa avance culitativo.</t>
  </si>
  <si>
    <t>Desde la Subdirección de Permanencia se realizó durante el mes de mayo del 2018 asistencia técnica a las secretarías de educación. Se anexa avance cualitativo del indicador.</t>
  </si>
  <si>
    <t>Se realizó la reunión de presentación y validación de la propuesta de articulación e implementación del MGEI en la SE Vichada. Se iniciaron las fases 3 y 4 de implementación del MGEI en las 21 SE del Convenio 849 de 2018. Así mismo, se realizaron las Jornadas del RUPEI en SE Casanare, Buenaventura</t>
  </si>
  <si>
    <t>SIN OBSERVACIÓN</t>
  </si>
  <si>
    <t>Al mes de abril se han adjudicado 262 nuevos créditos para población indígena. El fondo tiene al 30 de abril 1.015 beneficiarios legalizados.</t>
  </si>
  <si>
    <t>Al mes de marzo se han efectuado 400 adjudicaciones para población víctima. Así mismo, se han entregado 57 créditos para sostenimiento para población víctima.</t>
  </si>
  <si>
    <t>No hay avances sobre este indicador</t>
  </si>
  <si>
    <t>Al mes de abril no se han adjudicado nuevos créditos para población afrodescendiente, sin embargo, el fondo inició su proceso de legalización con el cual se ha logrado para el cierre de abril un total de 299 beneficiarios legalizados.</t>
  </si>
  <si>
    <t>Al mes de abril se han adjudicado 4 nuevos créditos y se han efectuado 20 renovaciones para población RROM.</t>
  </si>
  <si>
    <t>Al mes de abril se efectuaron 5.878 renovaciones para población afrodescendiente.</t>
  </si>
  <si>
    <t>Se radicó el insumo en NEON y se encuentra en proceso pre-contractual. Insumo 1027.Se definió requerimiento y esta pendiente de la terminación de la ejecución de las reservas presupuestales del contrato anterior para iniciar el del 2018</t>
  </si>
  <si>
    <t>Al mes de marzo no se han otorgado nuevas becas para maestría y doctorado y se renovaron 28 becas para maestría y doctorado.</t>
  </si>
  <si>
    <t>Se situaron a través del PAC $252.234.578.340 para disminución de la tasa de interes.</t>
  </si>
  <si>
    <t>Al mes de abril se efectuaron 3.671 renovaciones para población indígena.</t>
  </si>
  <si>
    <t>Taller construcción de referentes de calidad trasversales para programas de salud, se construyeron las matrices de valoración transversales para los programas profesionales de salud y para las Especialidades Medico Quirúrgicas</t>
  </si>
  <si>
    <t>En el mes de junio se recibieron 21 solicitudes para un acumulado de 167 durante los meses de enero a Junio. Estos procesos corresponden al segundo ciclo y pasaron a revisión de completitud y selección de pares.</t>
  </si>
  <si>
    <t>Al mes de abril se han renovado 46.161 subsidios de sostenimiento</t>
  </si>
  <si>
    <t>Al mes de abril se han adjudicado 989 subsidios de sostenimiento.</t>
  </si>
  <si>
    <t xml:space="preserve">No aplica para el periodo.  </t>
  </si>
  <si>
    <t>Al mes de marzo se han efectuado 5.770 giros de adjudicación de nuevos pilos y se han efectuado 5.759 giros de nuevos subsidios para Ser Pilo Paga.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</si>
</sst>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 numFmtId="168" formatCode="_-* #,##0.0_-;\-* #,##0.0_-;_-* &quot;-&quot;_-;_-@_-"/>
    <numFmt numFmtId="169" formatCode="&quot;$&quot;\ #,##0_);[Red]\(&quot;$&quot;\ #,##0\)"/>
    <numFmt numFmtId="170" formatCode="#,##0_ ;\-#,##0\ "/>
    <numFmt numFmtId="171" formatCode="#,##0.00_ ;\-#,##0.00\ "/>
    <numFmt numFmtId="172" formatCode="#,##0.000_ ;\-#,##0.000\ "/>
  </numFmts>
  <fonts count="35">
    <font>
      <sz val="10"/>
      <name val="Arial"/>
    </font>
    <font>
      <sz val="11"/>
      <color theme="1"/>
      <name val="Calibri"/>
      <family val="2"/>
      <scheme val="minor"/>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b/>
      <sz val="12"/>
      <color indexed="81"/>
      <name val="Tahoma"/>
      <family val="2"/>
    </font>
    <font>
      <sz val="10"/>
      <name val="Arial"/>
      <family val="2"/>
    </font>
    <font>
      <sz val="12"/>
      <name val="Arial"/>
      <family val="2"/>
    </font>
    <font>
      <sz val="12"/>
      <name val="Calibri"/>
      <family val="2"/>
    </font>
    <font>
      <sz val="10"/>
      <name val="Verdana"/>
      <family val="2"/>
    </font>
    <font>
      <sz val="10"/>
      <color theme="0"/>
      <name val="Arial"/>
      <family val="2"/>
    </font>
    <font>
      <b/>
      <sz val="9"/>
      <name val="Calibri"/>
      <family val="2"/>
      <scheme val="minor"/>
    </font>
    <font>
      <sz val="11"/>
      <name val="Calibri "/>
    </font>
    <font>
      <b/>
      <sz val="9"/>
      <name val="Arial"/>
      <family val="2"/>
    </font>
    <font>
      <b/>
      <sz val="9"/>
      <color theme="9" tint="-0.249977111117893"/>
      <name val="Arial"/>
      <family val="2"/>
    </font>
    <font>
      <b/>
      <sz val="12"/>
      <color theme="9" tint="-0.249977111117893"/>
      <name val="Calibri"/>
      <family val="2"/>
      <scheme val="minor"/>
    </font>
    <font>
      <sz val="10"/>
      <name val="Calibri"/>
      <family val="2"/>
      <scheme val="minor"/>
    </font>
    <font>
      <b/>
      <sz val="16"/>
      <name val="Calibri"/>
      <family val="2"/>
      <scheme val="minor"/>
    </font>
    <font>
      <b/>
      <sz val="18"/>
      <name val="Calibri"/>
      <family val="2"/>
      <scheme val="minor"/>
    </font>
    <font>
      <u/>
      <sz val="10"/>
      <name val="Arial"/>
      <family val="2"/>
    </font>
    <font>
      <b/>
      <sz val="11"/>
      <color theme="9" tint="-0.249977111117893"/>
      <name val="Calibri"/>
      <family val="2"/>
      <scheme val="minor"/>
    </font>
    <font>
      <sz val="10"/>
      <color theme="1"/>
      <name val="Arial"/>
      <family val="2"/>
    </font>
    <font>
      <sz val="12"/>
      <color theme="1"/>
      <name val="Calibri"/>
      <family val="2"/>
      <scheme val="minor"/>
    </font>
    <font>
      <sz val="11"/>
      <color theme="1"/>
      <name val="Calibri "/>
    </font>
    <font>
      <b/>
      <sz val="10"/>
      <name val="Arial"/>
      <family val="2"/>
    </font>
    <font>
      <b/>
      <i/>
      <sz val="10"/>
      <name val="Arial"/>
      <family val="2"/>
    </font>
    <font>
      <sz val="12"/>
      <color rgb="FFFF0000"/>
      <name val="Calibri"/>
      <family val="2"/>
      <scheme val="minor"/>
    </font>
  </fonts>
  <fills count="1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ashed">
        <color indexed="64"/>
      </bottom>
      <diagonal/>
    </border>
  </borders>
  <cellStyleXfs count="16">
    <xf numFmtId="0" fontId="0" fillId="0" borderId="0"/>
    <xf numFmtId="165" fontId="4" fillId="0" borderId="0" applyFont="0" applyFill="0" applyBorder="0" applyAlignment="0" applyProtection="0"/>
    <xf numFmtId="164" fontId="4" fillId="0" borderId="0" applyFont="0" applyFill="0" applyBorder="0" applyAlignment="0" applyProtection="0"/>
    <xf numFmtId="0" fontId="3" fillId="0" borderId="0"/>
    <xf numFmtId="9" fontId="4" fillId="0" borderId="0" applyFont="0" applyFill="0" applyBorder="0" applyAlignment="0" applyProtection="0"/>
    <xf numFmtId="9" fontId="3" fillId="0" borderId="0" applyFont="0" applyFill="0" applyBorder="0" applyAlignment="0" applyProtection="0"/>
    <xf numFmtId="0" fontId="3" fillId="0" borderId="0"/>
    <xf numFmtId="9" fontId="11"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41" fontId="14" fillId="0" borderId="0" applyFont="0" applyFill="0" applyBorder="0" applyAlignment="0" applyProtection="0"/>
    <xf numFmtId="9" fontId="3" fillId="0" borderId="0" applyFont="0" applyFill="0" applyBorder="0" applyAlignment="0" applyProtection="0"/>
    <xf numFmtId="0" fontId="3" fillId="0" borderId="0"/>
    <xf numFmtId="41" fontId="14" fillId="0" borderId="0" applyFont="0" applyFill="0" applyBorder="0" applyAlignment="0" applyProtection="0"/>
    <xf numFmtId="41" fontId="3" fillId="0" borderId="0" applyFont="0" applyFill="0" applyBorder="0" applyAlignment="0" applyProtection="0"/>
  </cellStyleXfs>
  <cellXfs count="327">
    <xf numFmtId="0" fontId="0" fillId="0" borderId="0" xfId="0"/>
    <xf numFmtId="3"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Border="1"/>
    <xf numFmtId="0" fontId="5" fillId="5" borderId="0" xfId="0" applyFont="1" applyFill="1" applyBorder="1" applyAlignment="1">
      <alignment vertical="center" wrapText="1"/>
    </xf>
    <xf numFmtId="0" fontId="5" fillId="6" borderId="0" xfId="0" applyFont="1" applyFill="1" applyBorder="1" applyAlignment="1">
      <alignment vertical="center" wrapText="1"/>
    </xf>
    <xf numFmtId="0" fontId="3" fillId="7" borderId="0" xfId="0" applyFont="1" applyFill="1" applyAlignment="1">
      <alignment vertical="center"/>
    </xf>
    <xf numFmtId="0" fontId="10" fillId="0" borderId="7" xfId="0" applyFont="1" applyFill="1" applyBorder="1" applyAlignment="1">
      <alignment horizontal="justify" vertical="center" wrapText="1"/>
    </xf>
    <xf numFmtId="0" fontId="6" fillId="0" borderId="7" xfId="0" applyFont="1" applyFill="1" applyBorder="1" applyAlignment="1">
      <alignment horizontal="justify" vertical="center" wrapText="1"/>
    </xf>
    <xf numFmtId="9" fontId="6" fillId="4" borderId="7" xfId="0" applyNumberFormat="1" applyFont="1" applyFill="1" applyBorder="1" applyAlignment="1">
      <alignment horizontal="center" vertical="center"/>
    </xf>
    <xf numFmtId="9" fontId="0" fillId="0" borderId="0" xfId="7" applyFont="1"/>
    <xf numFmtId="0" fontId="6" fillId="4" borderId="7" xfId="0" applyFont="1" applyFill="1" applyBorder="1" applyAlignment="1">
      <alignment horizontal="center" vertical="center"/>
    </xf>
    <xf numFmtId="0" fontId="0" fillId="0" borderId="0" xfId="0"/>
    <xf numFmtId="0" fontId="0" fillId="0" borderId="0" xfId="0" applyAlignment="1">
      <alignment horizontal="center" vertical="center"/>
    </xf>
    <xf numFmtId="0" fontId="7" fillId="8" borderId="7" xfId="0" applyFont="1" applyFill="1" applyBorder="1" applyAlignment="1">
      <alignment horizontal="center" vertical="center"/>
    </xf>
    <xf numFmtId="0" fontId="6" fillId="0" borderId="7" xfId="0" applyFont="1" applyFill="1" applyBorder="1" applyAlignment="1">
      <alignment horizontal="center" vertical="center" wrapText="1"/>
    </xf>
    <xf numFmtId="14" fontId="6" fillId="0" borderId="7" xfId="0" applyNumberFormat="1" applyFont="1" applyFill="1" applyBorder="1" applyAlignment="1">
      <alignment horizontal="center" vertical="center"/>
    </xf>
    <xf numFmtId="9" fontId="6" fillId="0" borderId="7" xfId="0" applyNumberFormat="1" applyFont="1" applyFill="1" applyBorder="1" applyAlignment="1">
      <alignment horizontal="center" vertical="center"/>
    </xf>
    <xf numFmtId="0" fontId="10" fillId="0" borderId="7" xfId="0" applyFont="1" applyBorder="1" applyAlignment="1">
      <alignment horizontal="justify" vertical="center" wrapText="1"/>
    </xf>
    <xf numFmtId="0" fontId="10" fillId="4" borderId="7" xfId="0" applyFont="1" applyFill="1" applyBorder="1" applyAlignment="1">
      <alignment horizontal="justify" vertical="center" wrapText="1"/>
    </xf>
    <xf numFmtId="9" fontId="6" fillId="0" borderId="7" xfId="0" applyNumberFormat="1" applyFont="1" applyFill="1" applyBorder="1" applyAlignment="1">
      <alignment horizontal="center" vertical="center" wrapText="1"/>
    </xf>
    <xf numFmtId="9" fontId="6" fillId="0" borderId="7" xfId="0" applyNumberFormat="1" applyFont="1" applyFill="1" applyBorder="1" applyAlignment="1">
      <alignment horizontal="left" vertical="top" wrapText="1"/>
    </xf>
    <xf numFmtId="14" fontId="6" fillId="0" borderId="7" xfId="0" applyNumberFormat="1" applyFont="1" applyFill="1" applyBorder="1" applyAlignment="1">
      <alignment horizontal="center" vertical="center" wrapText="1"/>
    </xf>
    <xf numFmtId="9" fontId="6" fillId="4" borderId="7" xfId="7" applyFont="1" applyFill="1" applyBorder="1" applyAlignment="1">
      <alignment horizontal="center" vertical="center"/>
    </xf>
    <xf numFmtId="9" fontId="6" fillId="0" borderId="7" xfId="7" applyFont="1" applyFill="1" applyBorder="1" applyAlignment="1">
      <alignment horizontal="center" vertical="center" wrapText="1"/>
    </xf>
    <xf numFmtId="41" fontId="6" fillId="0" borderId="7" xfId="11" applyFont="1" applyFill="1" applyBorder="1" applyAlignment="1">
      <alignment horizontal="center" vertical="center" wrapText="1"/>
    </xf>
    <xf numFmtId="167" fontId="6" fillId="0" borderId="7" xfId="11" applyNumberFormat="1" applyFont="1" applyFill="1" applyBorder="1" applyAlignment="1">
      <alignment horizontal="center" vertical="center" wrapText="1"/>
    </xf>
    <xf numFmtId="41" fontId="6" fillId="0" borderId="7" xfId="11" applyNumberFormat="1" applyFont="1" applyFill="1" applyBorder="1" applyAlignment="1">
      <alignment horizontal="center" vertical="center" wrapText="1"/>
    </xf>
    <xf numFmtId="9" fontId="6" fillId="4" borderId="7" xfId="7" applyFont="1" applyFill="1" applyBorder="1" applyAlignment="1">
      <alignment horizontal="center" vertical="center" wrapText="1"/>
    </xf>
    <xf numFmtId="14" fontId="6" fillId="4" borderId="7" xfId="0" applyNumberFormat="1" applyFont="1" applyFill="1" applyBorder="1" applyAlignment="1">
      <alignment horizontal="center" vertical="center" wrapText="1"/>
    </xf>
    <xf numFmtId="41" fontId="6" fillId="4" borderId="7" xfId="11" applyFont="1" applyFill="1" applyBorder="1" applyAlignment="1">
      <alignment horizontal="center" vertical="center" wrapText="1"/>
    </xf>
    <xf numFmtId="9" fontId="6" fillId="4" borderId="7" xfId="0" applyNumberFormat="1" applyFont="1" applyFill="1" applyBorder="1" applyAlignment="1">
      <alignment horizontal="center" vertical="center" wrapText="1"/>
    </xf>
    <xf numFmtId="9" fontId="6" fillId="4" borderId="7" xfId="11" applyNumberFormat="1" applyFont="1" applyFill="1" applyBorder="1" applyAlignment="1">
      <alignment horizontal="center" vertical="center" wrapText="1"/>
    </xf>
    <xf numFmtId="0" fontId="6" fillId="10" borderId="7" xfId="3" applyFont="1" applyFill="1" applyBorder="1" applyAlignment="1" applyProtection="1">
      <alignment horizontal="center" vertical="center" wrapText="1"/>
      <protection locked="0"/>
    </xf>
    <xf numFmtId="9" fontId="6" fillId="4" borderId="7" xfId="12" applyFont="1" applyFill="1" applyBorder="1" applyAlignment="1">
      <alignment horizontal="center" vertical="center" wrapText="1"/>
    </xf>
    <xf numFmtId="167" fontId="6" fillId="4" borderId="7" xfId="11" applyNumberFormat="1" applyFont="1" applyFill="1" applyBorder="1" applyAlignment="1">
      <alignment horizontal="center" vertical="center" wrapText="1"/>
    </xf>
    <xf numFmtId="168" fontId="6" fillId="4" borderId="7" xfId="11" applyNumberFormat="1" applyFont="1" applyFill="1" applyBorder="1" applyAlignment="1">
      <alignment horizontal="center" vertical="center" wrapText="1"/>
    </xf>
    <xf numFmtId="10" fontId="6" fillId="0" borderId="7" xfId="7"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14" fontId="16" fillId="4" borderId="7" xfId="0" applyNumberFormat="1" applyFont="1" applyFill="1" applyBorder="1" applyAlignment="1">
      <alignment horizontal="center" vertical="center" wrapText="1"/>
    </xf>
    <xf numFmtId="10" fontId="16" fillId="0" borderId="7" xfId="7" applyNumberFormat="1" applyFont="1" applyFill="1" applyBorder="1" applyAlignment="1">
      <alignment horizontal="center" vertical="center" wrapText="1"/>
    </xf>
    <xf numFmtId="0" fontId="16" fillId="4" borderId="7" xfId="0" applyFont="1" applyFill="1" applyBorder="1" applyAlignment="1">
      <alignment horizontal="center" vertical="center" wrapText="1"/>
    </xf>
    <xf numFmtId="9" fontId="0" fillId="0" borderId="7" xfId="12" applyFont="1" applyBorder="1" applyAlignment="1">
      <alignment horizontal="center" vertical="center"/>
    </xf>
    <xf numFmtId="0" fontId="10" fillId="0" borderId="7" xfId="3" applyFont="1" applyBorder="1" applyAlignment="1">
      <alignment horizontal="center" vertical="center" wrapText="1"/>
    </xf>
    <xf numFmtId="0" fontId="10" fillId="0" borderId="7" xfId="3" applyFont="1" applyBorder="1" applyAlignment="1">
      <alignment horizontal="center" vertical="center"/>
    </xf>
    <xf numFmtId="0" fontId="15" fillId="4" borderId="7"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readingOrder="1"/>
      <protection locked="0"/>
    </xf>
    <xf numFmtId="0" fontId="15" fillId="0" borderId="7" xfId="0" applyFont="1" applyFill="1" applyBorder="1" applyAlignment="1" applyProtection="1">
      <alignment horizontal="center" vertical="center" wrapText="1"/>
      <protection locked="0"/>
    </xf>
    <xf numFmtId="0" fontId="16" fillId="0" borderId="7" xfId="3" applyFont="1" applyBorder="1" applyAlignment="1">
      <alignment horizontal="center" vertical="center"/>
    </xf>
    <xf numFmtId="41" fontId="16" fillId="0" borderId="7" xfId="11" applyFont="1" applyFill="1" applyBorder="1" applyAlignment="1">
      <alignment horizontal="center" vertical="center" wrapText="1"/>
    </xf>
    <xf numFmtId="0" fontId="0" fillId="0" borderId="0" xfId="0" applyFont="1"/>
    <xf numFmtId="0" fontId="15" fillId="4"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7" xfId="0" applyFont="1" applyFill="1" applyBorder="1" applyAlignment="1">
      <alignment horizontal="right" vertical="center" wrapText="1"/>
    </xf>
    <xf numFmtId="0" fontId="7"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3" fillId="0" borderId="7" xfId="0" applyFont="1" applyBorder="1" applyAlignment="1">
      <alignment horizontal="center" vertical="center" wrapText="1"/>
    </xf>
    <xf numFmtId="10" fontId="3"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6" fillId="4" borderId="7" xfId="0" applyFont="1" applyFill="1" applyBorder="1" applyAlignment="1">
      <alignment horizontal="center" vertical="center" wrapText="1"/>
    </xf>
    <xf numFmtId="0" fontId="16" fillId="0" borderId="7" xfId="0" applyFont="1" applyBorder="1" applyAlignment="1">
      <alignment horizontal="center" vertical="center" wrapText="1"/>
    </xf>
    <xf numFmtId="9" fontId="16" fillId="0" borderId="7" xfId="0" applyNumberFormat="1" applyFont="1" applyBorder="1" applyAlignment="1">
      <alignment horizontal="center" vertical="center" wrapText="1"/>
    </xf>
    <xf numFmtId="41" fontId="16" fillId="0" borderId="7" xfId="11" applyFont="1" applyBorder="1" applyAlignment="1">
      <alignment horizontal="center" vertical="center" wrapText="1"/>
    </xf>
    <xf numFmtId="14" fontId="16" fillId="0" borderId="7" xfId="0" applyNumberFormat="1" applyFont="1" applyFill="1" applyBorder="1" applyAlignment="1">
      <alignment horizontal="center" vertical="center" wrapText="1"/>
    </xf>
    <xf numFmtId="9" fontId="16" fillId="0" borderId="7" xfId="7" applyFont="1" applyFill="1" applyBorder="1" applyAlignment="1">
      <alignment horizontal="center" vertical="center" wrapText="1"/>
    </xf>
    <xf numFmtId="9" fontId="16" fillId="0" borderId="7" xfId="0" applyNumberFormat="1" applyFont="1" applyFill="1" applyBorder="1" applyAlignment="1">
      <alignment horizontal="center" vertical="center" wrapText="1"/>
    </xf>
    <xf numFmtId="10" fontId="16" fillId="0" borderId="7" xfId="11" applyNumberFormat="1" applyFont="1" applyBorder="1" applyAlignment="1">
      <alignment horizontal="center" vertical="center" wrapText="1"/>
    </xf>
    <xf numFmtId="0" fontId="12" fillId="11" borderId="7" xfId="0" applyFont="1" applyFill="1" applyBorder="1" applyAlignment="1">
      <alignment horizontal="center" vertical="center" wrapText="1"/>
    </xf>
    <xf numFmtId="0" fontId="0" fillId="0" borderId="0" xfId="0" applyFont="1" applyAlignment="1">
      <alignment horizontal="center"/>
    </xf>
    <xf numFmtId="9" fontId="6" fillId="0" borderId="7" xfId="0" applyNumberFormat="1" applyFont="1" applyFill="1" applyBorder="1" applyAlignment="1">
      <alignment horizontal="center" vertical="center" wrapText="1"/>
    </xf>
    <xf numFmtId="166" fontId="6" fillId="0" borderId="7" xfId="0" applyNumberFormat="1" applyFont="1" applyFill="1" applyBorder="1" applyAlignment="1">
      <alignment horizontal="center" vertical="center" wrapText="1"/>
    </xf>
    <xf numFmtId="166" fontId="6" fillId="0" borderId="7" xfId="0" applyNumberFormat="1" applyFont="1" applyFill="1" applyBorder="1" applyAlignment="1">
      <alignment horizontal="center" vertical="center"/>
    </xf>
    <xf numFmtId="0" fontId="0" fillId="0" borderId="7" xfId="0" applyFont="1" applyBorder="1"/>
    <xf numFmtId="0" fontId="18" fillId="0" borderId="0" xfId="0" applyFont="1"/>
    <xf numFmtId="166"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14" fontId="6" fillId="0"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xf>
    <xf numFmtId="0" fontId="17" fillId="0" borderId="7" xfId="0" applyFont="1" applyFill="1" applyBorder="1" applyAlignment="1" applyProtection="1">
      <alignment horizontal="center" vertical="center" wrapText="1" readingOrder="1"/>
      <protection locked="0"/>
    </xf>
    <xf numFmtId="0" fontId="10" fillId="0" borderId="7" xfId="0" applyFont="1" applyBorder="1" applyAlignment="1">
      <alignment horizontal="center" vertical="center" wrapText="1"/>
    </xf>
    <xf numFmtId="9" fontId="10" fillId="0" borderId="7" xfId="7" applyFont="1" applyBorder="1" applyAlignment="1">
      <alignment horizontal="center" vertical="center" wrapText="1"/>
    </xf>
    <xf numFmtId="0" fontId="10" fillId="4" borderId="7" xfId="0" applyFont="1" applyFill="1" applyBorder="1" applyAlignment="1">
      <alignment horizontal="left" vertical="center" wrapText="1"/>
    </xf>
    <xf numFmtId="14" fontId="10" fillId="0" borderId="7" xfId="0" applyNumberFormat="1" applyFont="1" applyBorder="1" applyAlignment="1">
      <alignment horizontal="center" vertical="center" wrapText="1"/>
    </xf>
    <xf numFmtId="0" fontId="10" fillId="0" borderId="7" xfId="0" applyFont="1" applyBorder="1" applyAlignment="1">
      <alignment horizontal="left" vertical="center" wrapText="1"/>
    </xf>
    <xf numFmtId="0" fontId="10" fillId="0" borderId="7" xfId="0" applyFont="1" applyFill="1" applyBorder="1" applyAlignment="1">
      <alignment horizontal="left" vertical="center" wrapText="1"/>
    </xf>
    <xf numFmtId="0" fontId="6" fillId="0" borderId="7" xfId="0" applyFont="1" applyFill="1" applyBorder="1" applyAlignment="1">
      <alignment horizontal="center" vertical="center" wrapText="1"/>
    </xf>
    <xf numFmtId="9" fontId="10" fillId="0" borderId="7" xfId="0" applyNumberFormat="1" applyFont="1" applyFill="1" applyBorder="1" applyAlignment="1">
      <alignment horizontal="center" vertical="center" wrapText="1"/>
    </xf>
    <xf numFmtId="0" fontId="6" fillId="4" borderId="7" xfId="0" applyFont="1" applyFill="1" applyBorder="1" applyAlignment="1">
      <alignment horizontal="justify" vertical="center" wrapText="1"/>
    </xf>
    <xf numFmtId="9" fontId="6" fillId="0" borderId="7" xfId="0" applyNumberFormat="1" applyFont="1" applyFill="1" applyBorder="1" applyAlignment="1">
      <alignment horizontal="center" vertical="center"/>
    </xf>
    <xf numFmtId="0" fontId="0" fillId="0" borderId="7" xfId="0" applyBorder="1" applyAlignment="1">
      <alignment horizontal="center" vertical="center" wrapText="1"/>
    </xf>
    <xf numFmtId="0" fontId="3" fillId="0" borderId="7" xfId="0" applyFont="1" applyBorder="1" applyAlignment="1">
      <alignment horizontal="center" vertical="center" wrapText="1"/>
    </xf>
    <xf numFmtId="9" fontId="6" fillId="0"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7" xfId="0" applyFont="1" applyBorder="1" applyAlignment="1">
      <alignment horizontal="justify" vertical="center" wrapText="1"/>
    </xf>
    <xf numFmtId="0" fontId="0" fillId="0" borderId="9" xfId="0" applyFont="1" applyBorder="1" applyAlignment="1">
      <alignment horizontal="center" vertical="center"/>
    </xf>
    <xf numFmtId="41" fontId="0" fillId="0" borderId="9" xfId="11" applyFont="1" applyBorder="1" applyAlignment="1">
      <alignment horizontal="center" vertical="center"/>
    </xf>
    <xf numFmtId="169" fontId="6" fillId="0" borderId="7"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0" fontId="7" fillId="8"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9" fontId="16" fillId="0" borderId="7" xfId="0" applyNumberFormat="1" applyFont="1" applyFill="1" applyBorder="1" applyAlignment="1">
      <alignment horizontal="center" vertical="center" wrapText="1"/>
    </xf>
    <xf numFmtId="9" fontId="16" fillId="0" borderId="7" xfId="7" applyFont="1" applyFill="1" applyBorder="1" applyAlignment="1">
      <alignment horizontal="center" vertical="center" wrapText="1"/>
    </xf>
    <xf numFmtId="9" fontId="16" fillId="0" borderId="7" xfId="0" applyNumberFormat="1" applyFont="1" applyBorder="1" applyAlignment="1">
      <alignment horizontal="center" vertical="center" wrapText="1"/>
    </xf>
    <xf numFmtId="41" fontId="16" fillId="0" borderId="7" xfId="11" applyFont="1" applyBorder="1" applyAlignment="1">
      <alignment horizontal="center" vertical="center" wrapText="1"/>
    </xf>
    <xf numFmtId="0" fontId="0" fillId="4" borderId="7" xfId="0" applyFont="1" applyFill="1" applyBorder="1" applyAlignment="1">
      <alignment horizontal="center" vertical="center" wrapText="1"/>
    </xf>
    <xf numFmtId="0" fontId="10" fillId="0" borderId="7" xfId="3" applyFont="1" applyBorder="1" applyAlignment="1">
      <alignment horizontal="center" vertical="center" wrapText="1"/>
    </xf>
    <xf numFmtId="14" fontId="6" fillId="0" borderId="7" xfId="0" applyNumberFormat="1" applyFont="1" applyFill="1" applyBorder="1" applyAlignment="1">
      <alignment horizontal="center" vertical="center" wrapText="1"/>
    </xf>
    <xf numFmtId="10" fontId="3" fillId="0" borderId="7" xfId="0" applyNumberFormat="1" applyFont="1" applyBorder="1" applyAlignment="1">
      <alignment horizontal="center" vertical="center" wrapText="1"/>
    </xf>
    <xf numFmtId="0" fontId="6" fillId="0" borderId="7" xfId="0" applyFont="1" applyFill="1" applyBorder="1" applyAlignment="1">
      <alignment horizontal="center" vertical="center" wrapText="1"/>
    </xf>
    <xf numFmtId="0" fontId="19" fillId="8" borderId="7" xfId="0" applyFont="1" applyFill="1" applyBorder="1" applyAlignment="1">
      <alignment horizontal="center" vertical="center"/>
    </xf>
    <xf numFmtId="0" fontId="19" fillId="8" borderId="7" xfId="0" applyFont="1" applyFill="1" applyBorder="1" applyAlignment="1">
      <alignment horizontal="center" vertical="center" wrapText="1"/>
    </xf>
    <xf numFmtId="9" fontId="20" fillId="4" borderId="7" xfId="12" applyFont="1" applyFill="1" applyBorder="1" applyAlignment="1">
      <alignment horizontal="center" vertical="center"/>
    </xf>
    <xf numFmtId="9" fontId="6" fillId="4" borderId="7" xfId="12" applyFont="1" applyFill="1" applyBorder="1" applyAlignment="1">
      <alignment horizontal="center" vertical="center"/>
    </xf>
    <xf numFmtId="9" fontId="6" fillId="0" borderId="7" xfId="12" applyFont="1" applyFill="1" applyBorder="1" applyAlignment="1">
      <alignment horizontal="center" vertical="center"/>
    </xf>
    <xf numFmtId="9" fontId="6" fillId="4" borderId="7" xfId="12" applyFont="1" applyFill="1" applyBorder="1" applyAlignment="1">
      <alignment horizontal="center" vertical="center"/>
    </xf>
    <xf numFmtId="9" fontId="6" fillId="4" borderId="7" xfId="0" applyNumberFormat="1" applyFont="1" applyFill="1" applyBorder="1" applyAlignment="1">
      <alignment horizontal="center" vertical="center"/>
    </xf>
    <xf numFmtId="0" fontId="6" fillId="4" borderId="7" xfId="0" applyFont="1" applyFill="1" applyBorder="1" applyAlignment="1">
      <alignment horizontal="center" vertical="center"/>
    </xf>
    <xf numFmtId="9" fontId="6" fillId="0" borderId="7" xfId="0" applyNumberFormat="1" applyFont="1" applyFill="1" applyBorder="1" applyAlignment="1">
      <alignment horizontal="center" vertical="center"/>
    </xf>
    <xf numFmtId="9" fontId="6" fillId="0" borderId="7" xfId="0" applyNumberFormat="1" applyFont="1" applyFill="1" applyBorder="1" applyAlignment="1">
      <alignment horizontal="center" vertical="center" wrapText="1"/>
    </xf>
    <xf numFmtId="9" fontId="6" fillId="4" borderId="7" xfId="12" applyFont="1" applyFill="1" applyBorder="1" applyAlignment="1">
      <alignment horizontal="center" vertical="center"/>
    </xf>
    <xf numFmtId="0" fontId="0" fillId="0" borderId="7" xfId="0" applyBorder="1"/>
    <xf numFmtId="0" fontId="0" fillId="0" borderId="7" xfId="0" applyFont="1" applyBorder="1"/>
    <xf numFmtId="0" fontId="21" fillId="8" borderId="7" xfId="0" applyFont="1" applyFill="1" applyBorder="1" applyAlignment="1">
      <alignment horizontal="center" vertical="center"/>
    </xf>
    <xf numFmtId="0" fontId="21" fillId="8" borderId="7" xfId="0" applyFont="1" applyFill="1" applyBorder="1" applyAlignment="1">
      <alignment horizontal="center" vertical="center" wrapText="1"/>
    </xf>
    <xf numFmtId="9" fontId="21" fillId="12" borderId="7" xfId="7" applyFont="1" applyFill="1" applyBorder="1" applyAlignment="1">
      <alignment horizontal="center" vertical="center" wrapText="1" readingOrder="1"/>
    </xf>
    <xf numFmtId="9" fontId="22" fillId="12" borderId="7" xfId="7" applyFont="1" applyFill="1" applyBorder="1" applyAlignment="1">
      <alignment horizontal="center" vertical="center" wrapText="1" readingOrder="1"/>
    </xf>
    <xf numFmtId="9" fontId="20" fillId="4" borderId="7" xfId="12" applyFont="1" applyFill="1" applyBorder="1" applyAlignment="1">
      <alignment horizontal="center" vertical="center" wrapText="1"/>
    </xf>
    <xf numFmtId="9" fontId="6" fillId="0" borderId="7" xfId="3" applyNumberFormat="1" applyFont="1" applyFill="1" applyBorder="1" applyAlignment="1">
      <alignment horizontal="center" vertical="center" wrapText="1"/>
    </xf>
    <xf numFmtId="9" fontId="6" fillId="0" borderId="7" xfId="3" applyNumberFormat="1" applyFont="1" applyFill="1" applyBorder="1" applyAlignment="1">
      <alignment horizontal="center" vertical="center" wrapText="1"/>
    </xf>
    <xf numFmtId="9" fontId="6" fillId="0" borderId="7" xfId="3" applyNumberFormat="1" applyFont="1" applyFill="1" applyBorder="1" applyAlignment="1">
      <alignment horizontal="center" vertical="center" wrapText="1"/>
    </xf>
    <xf numFmtId="9" fontId="10" fillId="0" borderId="7" xfId="12" applyFont="1" applyBorder="1" applyAlignment="1">
      <alignment horizontal="center" vertical="center" wrapText="1"/>
    </xf>
    <xf numFmtId="9" fontId="10" fillId="0" borderId="7" xfId="12" applyFont="1" applyBorder="1" applyAlignment="1">
      <alignment horizontal="center" vertical="center" wrapText="1"/>
    </xf>
    <xf numFmtId="9" fontId="10" fillId="0" borderId="7" xfId="12" applyFont="1" applyBorder="1" applyAlignment="1">
      <alignment horizontal="center" vertical="center" wrapText="1"/>
    </xf>
    <xf numFmtId="9" fontId="6" fillId="4" borderId="7" xfId="3" applyNumberFormat="1" applyFont="1" applyFill="1" applyBorder="1" applyAlignment="1">
      <alignment horizontal="center" vertical="center"/>
    </xf>
    <xf numFmtId="9" fontId="6" fillId="4" borderId="7" xfId="3" applyNumberFormat="1" applyFont="1" applyFill="1" applyBorder="1" applyAlignment="1">
      <alignment horizontal="center" vertical="center"/>
    </xf>
    <xf numFmtId="9" fontId="6" fillId="4" borderId="7" xfId="3"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3" applyFont="1" applyFill="1" applyBorder="1" applyAlignment="1">
      <alignment horizontal="center" vertical="center"/>
    </xf>
    <xf numFmtId="9" fontId="6" fillId="4" borderId="7" xfId="12" applyFont="1" applyFill="1" applyBorder="1" applyAlignment="1">
      <alignment horizontal="center" vertical="center"/>
    </xf>
    <xf numFmtId="9" fontId="6" fillId="0" borderId="7" xfId="12" applyFont="1" applyFill="1" applyBorder="1" applyAlignment="1">
      <alignment horizontal="center" vertical="center"/>
    </xf>
    <xf numFmtId="0" fontId="6" fillId="4" borderId="7" xfId="3" applyFont="1" applyFill="1" applyBorder="1" applyAlignment="1">
      <alignment horizontal="center" vertical="center"/>
    </xf>
    <xf numFmtId="9" fontId="6" fillId="4" borderId="7" xfId="12" applyFont="1" applyFill="1" applyBorder="1" applyAlignment="1">
      <alignment horizontal="center" vertical="center"/>
    </xf>
    <xf numFmtId="2" fontId="6" fillId="4" borderId="7" xfId="3" applyNumberFormat="1" applyFont="1" applyFill="1" applyBorder="1" applyAlignment="1">
      <alignment horizontal="center" vertical="center"/>
    </xf>
    <xf numFmtId="2" fontId="6" fillId="4" borderId="7" xfId="12" applyNumberFormat="1" applyFont="1" applyFill="1" applyBorder="1" applyAlignment="1">
      <alignment horizontal="center" vertical="center"/>
    </xf>
    <xf numFmtId="0" fontId="6" fillId="4" borderId="7" xfId="3" applyFont="1" applyFill="1" applyBorder="1" applyAlignment="1">
      <alignment horizontal="center" vertical="center"/>
    </xf>
    <xf numFmtId="9" fontId="6" fillId="4" borderId="7" xfId="12" applyFont="1" applyFill="1" applyBorder="1" applyAlignment="1">
      <alignment horizontal="center" vertical="center"/>
    </xf>
    <xf numFmtId="9" fontId="6" fillId="4" borderId="7" xfId="3" applyNumberFormat="1" applyFont="1" applyFill="1" applyBorder="1" applyAlignment="1">
      <alignment horizontal="center" vertical="center"/>
    </xf>
    <xf numFmtId="9" fontId="6" fillId="4" borderId="7" xfId="3" applyNumberFormat="1" applyFont="1" applyFill="1" applyBorder="1" applyAlignment="1">
      <alignment horizontal="center" vertical="center"/>
    </xf>
    <xf numFmtId="9" fontId="6" fillId="4" borderId="7" xfId="3" applyNumberFormat="1" applyFont="1" applyFill="1" applyBorder="1" applyAlignment="1">
      <alignment horizontal="center" vertical="center"/>
    </xf>
    <xf numFmtId="9" fontId="6" fillId="4" borderId="7" xfId="12" applyFont="1" applyFill="1" applyBorder="1" applyAlignment="1">
      <alignment horizontal="center" vertical="center"/>
    </xf>
    <xf numFmtId="9" fontId="6" fillId="4" borderId="7" xfId="12" applyFont="1" applyFill="1" applyBorder="1" applyAlignment="1">
      <alignment horizontal="center" vertical="center"/>
    </xf>
    <xf numFmtId="9" fontId="6" fillId="4" borderId="7" xfId="12" applyFont="1" applyFill="1" applyBorder="1" applyAlignment="1">
      <alignment horizontal="center" vertical="center"/>
    </xf>
    <xf numFmtId="9" fontId="6" fillId="0" borderId="7" xfId="12" applyFont="1" applyFill="1" applyBorder="1" applyAlignment="1">
      <alignment horizontal="center" vertical="center"/>
    </xf>
    <xf numFmtId="9" fontId="10" fillId="4" borderId="7" xfId="12" applyFont="1" applyFill="1" applyBorder="1" applyAlignment="1">
      <alignment horizontal="center" vertical="center" wrapText="1"/>
    </xf>
    <xf numFmtId="9" fontId="10" fillId="0" borderId="7" xfId="12" applyFont="1" applyBorder="1" applyAlignment="1">
      <alignment horizontal="center" vertical="center" wrapText="1"/>
    </xf>
    <xf numFmtId="9" fontId="10" fillId="0" borderId="7" xfId="12" applyFont="1" applyFill="1" applyBorder="1" applyAlignment="1">
      <alignment horizontal="center" vertical="center" wrapText="1"/>
    </xf>
    <xf numFmtId="0" fontId="0" fillId="0" borderId="0" xfId="0" applyFont="1" applyAlignment="1">
      <alignment horizontal="center" vertical="center"/>
    </xf>
    <xf numFmtId="9" fontId="6" fillId="0" borderId="7" xfId="12" applyFont="1" applyFill="1" applyBorder="1" applyAlignment="1">
      <alignment horizontal="center" vertical="center" wrapText="1"/>
    </xf>
    <xf numFmtId="41" fontId="6" fillId="0" borderId="7" xfId="15" applyFont="1" applyFill="1" applyBorder="1" applyAlignment="1">
      <alignment horizontal="center" vertical="center" wrapText="1"/>
    </xf>
    <xf numFmtId="0" fontId="0" fillId="0" borderId="7" xfId="0" applyFont="1" applyBorder="1" applyAlignment="1">
      <alignment vertical="center" wrapText="1"/>
    </xf>
    <xf numFmtId="41" fontId="6" fillId="0" borderId="7" xfId="15" applyFont="1" applyFill="1" applyBorder="1" applyAlignment="1">
      <alignment horizontal="right" vertical="center" wrapText="1"/>
    </xf>
    <xf numFmtId="9" fontId="6" fillId="0" borderId="7" xfId="12" applyFont="1" applyFill="1" applyBorder="1" applyAlignment="1">
      <alignment horizontal="right" vertical="center" wrapText="1"/>
    </xf>
    <xf numFmtId="10" fontId="3" fillId="0" borderId="7" xfId="0" applyNumberFormat="1" applyFont="1" applyFill="1" applyBorder="1" applyAlignment="1">
      <alignment horizontal="center" vertical="center" wrapText="1"/>
    </xf>
    <xf numFmtId="10" fontId="3" fillId="0" borderId="7" xfId="0" applyNumberFormat="1" applyFont="1" applyBorder="1" applyAlignment="1">
      <alignment horizontal="left" vertical="center" wrapText="1"/>
    </xf>
    <xf numFmtId="166" fontId="3" fillId="0" borderId="7" xfId="12" applyNumberFormat="1" applyFont="1" applyFill="1" applyBorder="1" applyAlignment="1">
      <alignment horizontal="center" vertical="center" wrapText="1"/>
    </xf>
    <xf numFmtId="9" fontId="20" fillId="0" borderId="7" xfId="3" applyNumberFormat="1" applyFont="1" applyBorder="1" applyAlignment="1">
      <alignment horizontal="center" vertical="center"/>
    </xf>
    <xf numFmtId="9" fontId="24" fillId="0" borderId="0" xfId="0" applyNumberFormat="1" applyFont="1" applyAlignment="1">
      <alignment horizontal="center" vertical="center"/>
    </xf>
    <xf numFmtId="0" fontId="3" fillId="0" borderId="7" xfId="0" applyFont="1" applyBorder="1" applyAlignment="1">
      <alignment vertical="top" wrapText="1"/>
    </xf>
    <xf numFmtId="0" fontId="3" fillId="0" borderId="7" xfId="0" applyFont="1" applyBorder="1" applyAlignment="1">
      <alignment horizontal="left" vertical="top" wrapText="1"/>
    </xf>
    <xf numFmtId="0" fontId="3" fillId="0" borderId="7" xfId="0" applyFont="1" applyFill="1" applyBorder="1" applyAlignment="1">
      <alignment vertical="top" wrapText="1"/>
    </xf>
    <xf numFmtId="170" fontId="6" fillId="0" borderId="7" xfId="11" applyNumberFormat="1" applyFont="1" applyFill="1" applyBorder="1" applyAlignment="1">
      <alignment horizontal="center" vertical="center" wrapText="1"/>
    </xf>
    <xf numFmtId="171" fontId="6" fillId="0" borderId="7" xfId="11" applyNumberFormat="1" applyFont="1" applyFill="1" applyBorder="1" applyAlignment="1">
      <alignment horizontal="center" vertical="center" wrapText="1"/>
    </xf>
    <xf numFmtId="172" fontId="0" fillId="0" borderId="7" xfId="11" applyNumberFormat="1" applyFont="1" applyBorder="1" applyAlignment="1">
      <alignment horizontal="center" vertical="center"/>
    </xf>
    <xf numFmtId="172" fontId="6" fillId="0" borderId="7" xfId="11" applyNumberFormat="1" applyFont="1" applyFill="1" applyBorder="1" applyAlignment="1">
      <alignment horizontal="center" vertical="center" wrapText="1"/>
    </xf>
    <xf numFmtId="9" fontId="0" fillId="4" borderId="7" xfId="0" applyNumberFormat="1" applyFont="1" applyFill="1" applyBorder="1" applyAlignment="1">
      <alignment horizontal="center" vertical="center"/>
    </xf>
    <xf numFmtId="0" fontId="0" fillId="0" borderId="7" xfId="0" applyFont="1" applyBorder="1" applyAlignment="1">
      <alignment vertical="top" wrapText="1"/>
    </xf>
    <xf numFmtId="0" fontId="0" fillId="0" borderId="7" xfId="0" applyFont="1" applyFill="1" applyBorder="1" applyAlignment="1">
      <alignment vertical="center" wrapText="1"/>
    </xf>
    <xf numFmtId="9" fontId="16" fillId="0" borderId="7" xfId="12" applyFont="1" applyFill="1" applyBorder="1" applyAlignment="1">
      <alignment horizontal="center" vertical="center" wrapText="1"/>
    </xf>
    <xf numFmtId="9" fontId="16" fillId="0" borderId="7" xfId="12" applyFont="1" applyBorder="1" applyAlignment="1">
      <alignment horizontal="center" vertical="center" wrapText="1"/>
    </xf>
    <xf numFmtId="0" fontId="0" fillId="0" borderId="7" xfId="0" applyFont="1" applyBorder="1" applyAlignment="1">
      <alignment wrapText="1"/>
    </xf>
    <xf numFmtId="9" fontId="23" fillId="0" borderId="7" xfId="0" applyNumberFormat="1" applyFont="1" applyBorder="1" applyAlignment="1">
      <alignment horizontal="center" vertical="center"/>
    </xf>
    <xf numFmtId="9" fontId="23" fillId="0" borderId="7" xfId="3" applyNumberFormat="1" applyFont="1" applyFill="1" applyBorder="1" applyAlignment="1">
      <alignment horizontal="center" vertical="center" wrapText="1"/>
    </xf>
    <xf numFmtId="9" fontId="23" fillId="4" borderId="7" xfId="3" applyNumberFormat="1" applyFont="1" applyFill="1" applyBorder="1" applyAlignment="1">
      <alignment horizontal="center" vertical="center"/>
    </xf>
    <xf numFmtId="9" fontId="28" fillId="0" borderId="7" xfId="12" applyFont="1" applyBorder="1" applyAlignment="1">
      <alignment horizontal="center" vertical="center" wrapText="1"/>
    </xf>
    <xf numFmtId="9" fontId="6" fillId="0" borderId="7" xfId="0" applyNumberFormat="1" applyFont="1" applyFill="1" applyBorder="1" applyAlignment="1">
      <alignment horizontal="center" vertical="center"/>
    </xf>
    <xf numFmtId="9" fontId="6" fillId="0" borderId="7" xfId="0" applyNumberFormat="1" applyFont="1" applyFill="1" applyBorder="1" applyAlignment="1">
      <alignment horizontal="center" vertical="center" wrapText="1"/>
    </xf>
    <xf numFmtId="10" fontId="3" fillId="0" borderId="7" xfId="0" applyNumberFormat="1" applyFont="1" applyBorder="1" applyAlignment="1">
      <alignment horizontal="center" vertical="center" wrapText="1"/>
    </xf>
    <xf numFmtId="0" fontId="0" fillId="0" borderId="7" xfId="0" applyBorder="1" applyAlignment="1">
      <alignment horizontal="center" vertical="center"/>
    </xf>
    <xf numFmtId="10" fontId="3" fillId="0" borderId="7" xfId="0" applyNumberFormat="1" applyFont="1" applyBorder="1" applyAlignment="1">
      <alignment horizontal="left" vertical="center" wrapText="1"/>
    </xf>
    <xf numFmtId="0" fontId="6" fillId="0" borderId="7" xfId="0" applyFont="1" applyFill="1" applyBorder="1" applyAlignment="1">
      <alignment horizontal="center" vertical="center" wrapText="1"/>
    </xf>
    <xf numFmtId="9" fontId="6" fillId="0" borderId="7" xfId="0" applyNumberFormat="1" applyFont="1" applyFill="1" applyBorder="1" applyAlignment="1">
      <alignment horizontal="center" vertical="center" wrapText="1"/>
    </xf>
    <xf numFmtId="9" fontId="16" fillId="0" borderId="7" xfId="7" applyFont="1" applyFill="1" applyBorder="1" applyAlignment="1">
      <alignment horizontal="center" vertical="center" wrapText="1"/>
    </xf>
    <xf numFmtId="9" fontId="0" fillId="0" borderId="7" xfId="0" applyNumberFormat="1" applyBorder="1" applyAlignment="1">
      <alignment horizontal="center" vertical="center"/>
    </xf>
    <xf numFmtId="9" fontId="0" fillId="0" borderId="7" xfId="7" applyFont="1" applyBorder="1" applyAlignment="1">
      <alignment horizontal="center" vertical="center"/>
    </xf>
    <xf numFmtId="9" fontId="6" fillId="4" borderId="7" xfId="12" applyNumberFormat="1" applyFont="1" applyFill="1" applyBorder="1" applyAlignment="1">
      <alignment horizontal="center" vertical="center" wrapText="1"/>
    </xf>
    <xf numFmtId="9" fontId="0" fillId="0" borderId="7" xfId="12" applyNumberFormat="1" applyFont="1" applyBorder="1" applyAlignment="1">
      <alignment horizontal="center" vertical="center"/>
    </xf>
    <xf numFmtId="9" fontId="0" fillId="4" borderId="7" xfId="12" applyNumberFormat="1" applyFont="1" applyFill="1" applyBorder="1" applyAlignment="1">
      <alignment horizontal="center" vertical="center"/>
    </xf>
    <xf numFmtId="9" fontId="0" fillId="0" borderId="0" xfId="0" applyNumberFormat="1" applyFont="1" applyAlignment="1">
      <alignment horizontal="center" vertical="center"/>
    </xf>
    <xf numFmtId="9" fontId="3" fillId="0" borderId="7" xfId="0" applyNumberFormat="1" applyFont="1" applyBorder="1" applyAlignment="1">
      <alignment horizontal="center" vertical="center" wrapText="1"/>
    </xf>
    <xf numFmtId="9" fontId="24"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0" fontId="10" fillId="4"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Alignment="1">
      <alignment horizontal="center" vertical="center" wrapText="1"/>
    </xf>
    <xf numFmtId="9" fontId="1" fillId="0" borderId="7" xfId="12" applyFont="1" applyFill="1" applyBorder="1" applyAlignment="1">
      <alignment horizontal="center" vertical="center" wrapText="1"/>
    </xf>
    <xf numFmtId="9" fontId="30" fillId="4" borderId="7" xfId="0" applyNumberFormat="1" applyFont="1" applyFill="1" applyBorder="1" applyAlignment="1">
      <alignment horizontal="center" vertical="center"/>
    </xf>
    <xf numFmtId="9" fontId="20" fillId="0" borderId="7" xfId="12" applyFont="1" applyFill="1" applyBorder="1" applyAlignment="1">
      <alignment horizontal="center" vertical="center" wrapText="1"/>
    </xf>
    <xf numFmtId="9" fontId="1" fillId="4" borderId="7" xfId="12" applyFont="1" applyFill="1" applyBorder="1" applyAlignment="1">
      <alignment horizontal="center" vertical="center" wrapText="1"/>
    </xf>
    <xf numFmtId="9" fontId="31" fillId="0" borderId="7" xfId="12" applyFont="1" applyFill="1" applyBorder="1" applyAlignment="1">
      <alignment horizontal="center" vertical="center" wrapText="1"/>
    </xf>
    <xf numFmtId="9" fontId="29" fillId="0" borderId="0" xfId="0" applyNumberFormat="1" applyFont="1" applyAlignment="1">
      <alignment horizontal="center" vertical="center"/>
    </xf>
    <xf numFmtId="9" fontId="29" fillId="0" borderId="0" xfId="0" applyNumberFormat="1" applyFont="1" applyFill="1" applyAlignment="1">
      <alignment horizontal="center" vertical="center" wrapText="1"/>
    </xf>
    <xf numFmtId="9" fontId="6" fillId="4" borderId="7" xfId="12" quotePrefix="1" applyFont="1" applyFill="1" applyBorder="1" applyAlignment="1">
      <alignment horizontal="center" vertical="center" wrapText="1"/>
    </xf>
    <xf numFmtId="9" fontId="31" fillId="4" borderId="13" xfId="12" quotePrefix="1" applyFont="1" applyFill="1" applyBorder="1" applyAlignment="1">
      <alignment horizontal="center" vertical="center" wrapText="1"/>
    </xf>
    <xf numFmtId="9" fontId="1" fillId="4" borderId="13" xfId="12" quotePrefix="1" applyFont="1" applyFill="1" applyBorder="1" applyAlignment="1">
      <alignment horizontal="center" vertical="center" wrapText="1"/>
    </xf>
    <xf numFmtId="9" fontId="6" fillId="4" borderId="16" xfId="12" applyFont="1" applyFill="1" applyBorder="1" applyAlignment="1">
      <alignment horizontal="center" vertical="center"/>
    </xf>
    <xf numFmtId="0" fontId="0" fillId="0" borderId="7" xfId="0" applyFont="1" applyBorder="1" applyAlignment="1">
      <alignment horizontal="left" vertical="top" wrapText="1"/>
    </xf>
    <xf numFmtId="0" fontId="0" fillId="0" borderId="7" xfId="0" applyFont="1" applyBorder="1" applyAlignment="1">
      <alignment vertical="top"/>
    </xf>
    <xf numFmtId="9" fontId="10" fillId="4" borderId="7" xfId="12" applyFont="1" applyFill="1" applyBorder="1" applyAlignment="1">
      <alignment horizontal="center" vertical="center"/>
    </xf>
    <xf numFmtId="9" fontId="10" fillId="4" borderId="7" xfId="0" applyNumberFormat="1" applyFont="1" applyFill="1" applyBorder="1" applyAlignment="1">
      <alignment horizontal="center" vertical="center"/>
    </xf>
    <xf numFmtId="9" fontId="34" fillId="0" borderId="7" xfId="0" applyNumberFormat="1" applyFont="1" applyFill="1" applyBorder="1" applyAlignment="1">
      <alignment horizontal="center" vertical="center" wrapText="1"/>
    </xf>
    <xf numFmtId="0" fontId="6" fillId="0" borderId="7" xfId="0" applyFont="1" applyFill="1" applyBorder="1" applyAlignment="1">
      <alignment vertical="center" wrapText="1"/>
    </xf>
    <xf numFmtId="0" fontId="6" fillId="4" borderId="8" xfId="0" applyFont="1" applyFill="1" applyBorder="1" applyAlignment="1">
      <alignment horizontal="center" vertical="center"/>
    </xf>
    <xf numFmtId="9" fontId="6" fillId="0" borderId="13" xfId="12" applyFont="1" applyFill="1" applyBorder="1" applyAlignment="1">
      <alignment horizontal="center" vertical="center"/>
    </xf>
    <xf numFmtId="9" fontId="6" fillId="4" borderId="13" xfId="12" applyFont="1" applyFill="1" applyBorder="1" applyAlignment="1">
      <alignment horizontal="center" vertical="center"/>
    </xf>
    <xf numFmtId="9" fontId="21" fillId="12" borderId="8" xfId="7" applyFont="1" applyFill="1" applyBorder="1" applyAlignment="1">
      <alignment horizontal="center" vertical="center" wrapText="1" readingOrder="1"/>
    </xf>
    <xf numFmtId="9" fontId="23" fillId="4" borderId="15" xfId="12" applyFont="1" applyFill="1" applyBorder="1" applyAlignment="1">
      <alignment horizontal="center" vertical="center"/>
    </xf>
    <xf numFmtId="9" fontId="6" fillId="0" borderId="7" xfId="12" applyFont="1" applyBorder="1" applyAlignment="1">
      <alignment horizontal="center" vertical="center"/>
    </xf>
    <xf numFmtId="9" fontId="6" fillId="0" borderId="7" xfId="0" applyNumberFormat="1" applyFont="1" applyBorder="1" applyAlignment="1">
      <alignment horizontal="center" vertical="center" wrapText="1"/>
    </xf>
    <xf numFmtId="9" fontId="6" fillId="6" borderId="7" xfId="0" applyNumberFormat="1" applyFont="1" applyFill="1" applyBorder="1" applyAlignment="1">
      <alignment horizontal="center" vertical="center" wrapText="1"/>
    </xf>
    <xf numFmtId="0" fontId="6" fillId="0" borderId="7" xfId="0" applyFont="1" applyBorder="1" applyAlignment="1">
      <alignment horizontal="center" vertical="center"/>
    </xf>
    <xf numFmtId="10" fontId="6" fillId="0" borderId="7" xfId="12" applyNumberFormat="1" applyFont="1" applyFill="1" applyBorder="1" applyAlignment="1">
      <alignment horizontal="center" vertical="center"/>
    </xf>
    <xf numFmtId="10" fontId="6" fillId="0" borderId="7" xfId="0" applyNumberFormat="1" applyFont="1" applyFill="1" applyBorder="1" applyAlignment="1">
      <alignment horizontal="center" vertical="center" wrapText="1"/>
    </xf>
    <xf numFmtId="9" fontId="0" fillId="13" borderId="7" xfId="0" applyNumberFormat="1" applyFont="1" applyFill="1" applyBorder="1" applyAlignment="1">
      <alignment horizontal="center" vertical="center"/>
    </xf>
    <xf numFmtId="0" fontId="3" fillId="13" borderId="7" xfId="0" applyFont="1" applyFill="1" applyBorder="1" applyAlignment="1">
      <alignment horizontal="center" vertical="center" wrapText="1"/>
    </xf>
    <xf numFmtId="9" fontId="0" fillId="13" borderId="7" xfId="0" applyNumberFormat="1" applyFont="1" applyFill="1" applyBorder="1" applyAlignment="1">
      <alignment horizontal="center" vertical="center" wrapText="1"/>
    </xf>
    <xf numFmtId="9" fontId="6" fillId="13" borderId="7" xfId="0" applyNumberFormat="1" applyFont="1" applyFill="1" applyBorder="1" applyAlignment="1">
      <alignment horizontal="center" vertical="center"/>
    </xf>
    <xf numFmtId="0" fontId="6" fillId="0" borderId="8" xfId="0" applyFont="1" applyFill="1" applyBorder="1" applyAlignment="1">
      <alignment horizontal="center" vertical="center"/>
    </xf>
    <xf numFmtId="9" fontId="0" fillId="0" borderId="7" xfId="7" applyFont="1" applyBorder="1" applyAlignment="1">
      <alignment horizontal="center" vertical="center" wrapText="1"/>
    </xf>
    <xf numFmtId="9" fontId="16" fillId="0" borderId="7" xfId="7" applyFont="1" applyBorder="1" applyAlignment="1">
      <alignment horizontal="center" vertical="center" wrapText="1"/>
    </xf>
    <xf numFmtId="9" fontId="23" fillId="0" borderId="7" xfId="7" applyFont="1" applyBorder="1" applyAlignment="1">
      <alignment horizontal="center" vertical="center"/>
    </xf>
    <xf numFmtId="9" fontId="6" fillId="0" borderId="7" xfId="0" applyNumberFormat="1" applyFont="1" applyFill="1" applyBorder="1" applyAlignment="1">
      <alignment horizontal="center" vertical="center" wrapText="1"/>
    </xf>
    <xf numFmtId="9" fontId="6" fillId="0" borderId="7" xfId="0" applyNumberFormat="1" applyFont="1" applyFill="1" applyBorder="1" applyAlignment="1">
      <alignment horizontal="center" vertical="center" wrapText="1"/>
    </xf>
    <xf numFmtId="9" fontId="30" fillId="0" borderId="7" xfId="0" applyNumberFormat="1" applyFont="1" applyFill="1" applyBorder="1" applyAlignment="1">
      <alignment horizontal="center" vertical="center"/>
    </xf>
    <xf numFmtId="0" fontId="31" fillId="0" borderId="7" xfId="12" applyNumberFormat="1" applyFont="1" applyFill="1" applyBorder="1" applyAlignment="1">
      <alignment horizontal="center" vertical="center" wrapText="1"/>
    </xf>
    <xf numFmtId="9" fontId="20" fillId="0" borderId="7" xfId="12" applyFont="1" applyFill="1" applyBorder="1" applyAlignment="1">
      <alignment horizontal="center" vertical="center"/>
    </xf>
    <xf numFmtId="9" fontId="6" fillId="0" borderId="7" xfId="0" applyNumberFormat="1" applyFont="1" applyFill="1" applyBorder="1" applyAlignment="1">
      <alignment horizontal="center" vertical="center" wrapText="1"/>
    </xf>
    <xf numFmtId="0" fontId="21" fillId="8" borderId="7"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21" fillId="8" borderId="7" xfId="0" applyFont="1" applyFill="1" applyBorder="1" applyAlignment="1">
      <alignment horizontal="center" vertical="center"/>
    </xf>
    <xf numFmtId="0" fontId="8" fillId="9" borderId="7" xfId="0" applyFont="1" applyFill="1" applyBorder="1" applyAlignment="1">
      <alignment horizontal="center" vertical="center"/>
    </xf>
    <xf numFmtId="0" fontId="21" fillId="12" borderId="7" xfId="0" applyFont="1" applyFill="1" applyBorder="1" applyAlignment="1">
      <alignment horizontal="center" vertical="center" wrapText="1"/>
    </xf>
    <xf numFmtId="0" fontId="6" fillId="4" borderId="7" xfId="0" applyFont="1" applyFill="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10" fillId="0" borderId="7" xfId="0" applyFont="1" applyBorder="1" applyAlignment="1">
      <alignment horizontal="left" vertical="top" wrapText="1"/>
    </xf>
    <xf numFmtId="9" fontId="6" fillId="0" borderId="7" xfId="0" applyNumberFormat="1" applyFont="1" applyFill="1" applyBorder="1" applyAlignment="1">
      <alignment horizontal="center" vertical="center"/>
    </xf>
    <xf numFmtId="0" fontId="10" fillId="0" borderId="7" xfId="0" applyFont="1" applyBorder="1" applyAlignment="1">
      <alignment horizontal="left" vertical="center" wrapText="1"/>
    </xf>
    <xf numFmtId="0" fontId="0" fillId="0" borderId="7" xfId="0" applyBorder="1" applyAlignment="1">
      <alignment horizontal="center" vertical="center" wrapText="1"/>
    </xf>
    <xf numFmtId="0" fontId="3" fillId="0" borderId="7" xfId="0" applyFont="1" applyBorder="1" applyAlignment="1">
      <alignment horizontal="center" vertical="center" wrapText="1"/>
    </xf>
    <xf numFmtId="9" fontId="6" fillId="0" borderId="7" xfId="0" applyNumberFormat="1"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3" fillId="4" borderId="8"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9" fontId="16" fillId="0" borderId="7" xfId="0" applyNumberFormat="1" applyFont="1" applyFill="1" applyBorder="1" applyAlignment="1">
      <alignment horizontal="center" vertical="center" wrapText="1"/>
    </xf>
    <xf numFmtId="14" fontId="16" fillId="0" borderId="7" xfId="0" applyNumberFormat="1" applyFont="1" applyFill="1" applyBorder="1" applyAlignment="1">
      <alignment horizontal="center" vertical="center" wrapText="1"/>
    </xf>
    <xf numFmtId="9" fontId="16" fillId="0" borderId="7" xfId="7" applyFont="1" applyFill="1" applyBorder="1" applyAlignment="1">
      <alignment horizontal="center" vertical="center" wrapText="1"/>
    </xf>
    <xf numFmtId="0" fontId="16" fillId="0" borderId="7" xfId="0" applyFont="1" applyBorder="1" applyAlignment="1">
      <alignment horizontal="center" vertical="center" wrapText="1"/>
    </xf>
    <xf numFmtId="10" fontId="16" fillId="0" borderId="7" xfId="11" applyNumberFormat="1" applyFont="1" applyBorder="1" applyAlignment="1">
      <alignment horizontal="center" vertical="center" wrapText="1"/>
    </xf>
    <xf numFmtId="0" fontId="0" fillId="0" borderId="7" xfId="0" applyFont="1" applyBorder="1" applyAlignment="1">
      <alignment horizontal="center" vertical="center" wrapText="1"/>
    </xf>
    <xf numFmtId="14" fontId="6" fillId="4"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0" fillId="4" borderId="7"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7" xfId="0" applyFont="1" applyFill="1" applyBorder="1" applyAlignment="1">
      <alignment horizontal="center" vertical="center"/>
    </xf>
    <xf numFmtId="10" fontId="16" fillId="0" borderId="7" xfId="0" applyNumberFormat="1" applyFont="1" applyBorder="1" applyAlignment="1">
      <alignment horizontal="center" vertical="center" wrapText="1"/>
    </xf>
    <xf numFmtId="9" fontId="16" fillId="0" borderId="7" xfId="0" applyNumberFormat="1" applyFont="1" applyBorder="1" applyAlignment="1">
      <alignment horizontal="center" vertical="center" wrapText="1"/>
    </xf>
    <xf numFmtId="41" fontId="16" fillId="0" borderId="7" xfId="11" applyFont="1" applyBorder="1" applyAlignment="1">
      <alignment horizontal="center" vertical="center" wrapText="1"/>
    </xf>
    <xf numFmtId="10" fontId="16" fillId="0"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10" fillId="0" borderId="7" xfId="3" applyFont="1" applyBorder="1" applyAlignment="1">
      <alignment horizontal="center" vertical="center" wrapText="1"/>
    </xf>
    <xf numFmtId="41" fontId="0" fillId="0" borderId="7" xfId="11" applyFont="1" applyBorder="1" applyAlignment="1">
      <alignment horizontal="center" vertical="center"/>
    </xf>
    <xf numFmtId="14" fontId="6" fillId="0" borderId="7" xfId="0" applyNumberFormat="1" applyFont="1" applyFill="1" applyBorder="1" applyAlignment="1">
      <alignment horizontal="center" vertical="center" wrapText="1"/>
    </xf>
    <xf numFmtId="10" fontId="3" fillId="0" borderId="7" xfId="0" applyNumberFormat="1" applyFont="1" applyBorder="1" applyAlignment="1">
      <alignment horizontal="center" vertical="center" wrapText="1"/>
    </xf>
    <xf numFmtId="41" fontId="9" fillId="8" borderId="7" xfId="11" applyFont="1" applyFill="1" applyBorder="1" applyAlignment="1">
      <alignment horizontal="center" vertical="center" wrapText="1"/>
    </xf>
    <xf numFmtId="0" fontId="0" fillId="0" borderId="7" xfId="0" applyBorder="1" applyAlignment="1">
      <alignment horizontal="center" vertical="center"/>
    </xf>
    <xf numFmtId="0" fontId="3" fillId="4" borderId="7" xfId="0" applyFont="1" applyFill="1" applyBorder="1" applyAlignment="1">
      <alignment horizontal="center" vertical="center"/>
    </xf>
    <xf numFmtId="0" fontId="7" fillId="8" borderId="7" xfId="0" applyFont="1" applyFill="1" applyBorder="1" applyAlignment="1">
      <alignment horizontal="center" vertical="center" wrapText="1"/>
    </xf>
    <xf numFmtId="0" fontId="9" fillId="11" borderId="7" xfId="0" applyFont="1" applyFill="1" applyBorder="1" applyAlignment="1">
      <alignment horizontal="center" vertical="center"/>
    </xf>
    <xf numFmtId="0" fontId="7" fillId="11" borderId="7" xfId="0" applyFont="1" applyFill="1" applyBorder="1" applyAlignment="1">
      <alignment horizontal="center" vertical="center"/>
    </xf>
    <xf numFmtId="10"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10" fontId="3" fillId="0" borderId="7" xfId="0" applyNumberFormat="1" applyFont="1" applyBorder="1" applyAlignment="1">
      <alignment horizontal="left" vertical="center" wrapText="1"/>
    </xf>
    <xf numFmtId="0" fontId="3" fillId="0" borderId="7" xfId="0" applyFont="1" applyBorder="1" applyAlignment="1">
      <alignment horizontal="left" vertical="center" wrapText="1"/>
    </xf>
    <xf numFmtId="9" fontId="16" fillId="0" borderId="7" xfId="15" applyNumberFormat="1" applyFont="1" applyBorder="1" applyAlignment="1">
      <alignment horizontal="center" vertical="center" wrapText="1"/>
    </xf>
    <xf numFmtId="41" fontId="16" fillId="0" borderId="7" xfId="15" applyFont="1" applyBorder="1" applyAlignment="1">
      <alignment horizontal="center" vertical="center" wrapText="1"/>
    </xf>
    <xf numFmtId="0" fontId="0" fillId="0" borderId="7" xfId="0" applyFont="1" applyBorder="1" applyAlignment="1">
      <alignment horizontal="center"/>
    </xf>
    <xf numFmtId="9" fontId="16" fillId="0" borderId="7" xfId="7" applyFont="1" applyBorder="1" applyAlignment="1">
      <alignment horizontal="center" vertical="center" wrapText="1"/>
    </xf>
    <xf numFmtId="9" fontId="3" fillId="0" borderId="7" xfId="12" applyFont="1" applyBorder="1" applyAlignment="1">
      <alignment horizontal="left" vertical="center" wrapText="1"/>
    </xf>
    <xf numFmtId="9" fontId="0" fillId="0" borderId="7" xfId="12"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left" wrapText="1"/>
    </xf>
    <xf numFmtId="9" fontId="0" fillId="0" borderId="7" xfId="7" applyFont="1" applyBorder="1" applyAlignment="1">
      <alignment horizontal="center" vertical="center" wrapText="1"/>
    </xf>
    <xf numFmtId="9" fontId="16" fillId="0" borderId="7" xfId="12" applyFont="1" applyFill="1" applyBorder="1" applyAlignment="1">
      <alignment horizontal="center" vertical="center" wrapText="1"/>
    </xf>
    <xf numFmtId="0" fontId="8" fillId="9" borderId="11" xfId="0" applyFont="1" applyFill="1" applyBorder="1" applyAlignment="1">
      <alignment horizontal="center" vertical="center"/>
    </xf>
    <xf numFmtId="0" fontId="8" fillId="9" borderId="12" xfId="0" applyFont="1" applyFill="1" applyBorder="1" applyAlignment="1">
      <alignment horizontal="center" vertical="center"/>
    </xf>
    <xf numFmtId="9" fontId="21" fillId="8" borderId="7" xfId="7"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10" fillId="0" borderId="7" xfId="0" applyFont="1" applyBorder="1" applyAlignment="1">
      <alignment horizontal="justify" vertical="center" wrapText="1"/>
    </xf>
    <xf numFmtId="0" fontId="6" fillId="4" borderId="7" xfId="0" applyFont="1" applyFill="1" applyBorder="1" applyAlignment="1" applyProtection="1">
      <alignment horizontal="center" vertical="center"/>
      <protection locked="0"/>
    </xf>
    <xf numFmtId="0" fontId="10" fillId="0" borderId="7" xfId="0" applyFont="1" applyFill="1" applyBorder="1" applyAlignment="1">
      <alignment horizontal="justify" vertical="center" wrapText="1"/>
    </xf>
    <xf numFmtId="0" fontId="19" fillId="8" borderId="7" xfId="0" applyFont="1" applyFill="1" applyBorder="1" applyAlignment="1">
      <alignment horizontal="center" vertical="center" wrapText="1"/>
    </xf>
    <xf numFmtId="0" fontId="19" fillId="8"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16">
    <cellStyle name="Millares [0]" xfId="11" builtinId="6"/>
    <cellStyle name="Millares [0] 2" xfId="15" xr:uid="{00000000-0005-0000-0000-00003A000000}"/>
    <cellStyle name="Millares [0] 3" xfId="14" xr:uid="{00000000-0005-0000-0000-00003B000000}"/>
    <cellStyle name="Millares 2" xfId="1" xr:uid="{00000000-0005-0000-0000-000000000000}"/>
    <cellStyle name="Millares 2 2" xfId="8" xr:uid="{00000000-0005-0000-0000-000001000000}"/>
    <cellStyle name="Moneda 2" xfId="2" xr:uid="{00000000-0005-0000-0000-000002000000}"/>
    <cellStyle name="Moneda 2 2" xfId="9" xr:uid="{00000000-0005-0000-0000-000003000000}"/>
    <cellStyle name="Normal" xfId="0" builtinId="0"/>
    <cellStyle name="Normal 2" xfId="3" xr:uid="{00000000-0005-0000-0000-000005000000}"/>
    <cellStyle name="Normal 3" xfId="6" xr:uid="{00000000-0005-0000-0000-000006000000}"/>
    <cellStyle name="Normal 4" xfId="13" xr:uid="{057F7BDB-D19A-4D8D-AE85-777E54A18D47}"/>
    <cellStyle name="Porcentaje" xfId="7" builtinId="5"/>
    <cellStyle name="Porcentaje 2" xfId="12" xr:uid="{D9E16DC3-3556-4401-AA20-6ACE4C800679}"/>
    <cellStyle name="Porcentual 2" xfId="4" xr:uid="{00000000-0005-0000-0000-000008000000}"/>
    <cellStyle name="Porcentual 2 2" xfId="10" xr:uid="{00000000-0005-0000-0000-000009000000}"/>
    <cellStyle name="Porcentual 3" xfId="5" xr:uid="{00000000-0005-0000-0000-00000A000000}"/>
  </cellStyles>
  <dxfs count="0"/>
  <tableStyles count="0" defaultTableStyle="TableStyleMedium9" defaultPivotStyle="PivotStyleLight16"/>
  <colors>
    <mruColors>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3</xdr:row>
      <xdr:rowOff>0</xdr:rowOff>
    </xdr:to>
    <xdr:pic>
      <xdr:nvPicPr>
        <xdr:cNvPr id="2" name="1 Imagen">
          <a:extLst>
            <a:ext uri="{FF2B5EF4-FFF2-40B4-BE49-F238E27FC236}">
              <a16:creationId xmlns:a16="http://schemas.microsoft.com/office/drawing/2014/main"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1</xdr:row>
      <xdr:rowOff>300567</xdr:rowOff>
    </xdr:to>
    <xdr:pic>
      <xdr:nvPicPr>
        <xdr:cNvPr id="2" name="1 Imagen">
          <a:extLst>
            <a:ext uri="{FF2B5EF4-FFF2-40B4-BE49-F238E27FC236}">
              <a16:creationId xmlns:a16="http://schemas.microsoft.com/office/drawing/2014/main"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17"/>
  <sheetViews>
    <sheetView tabSelected="1" topLeftCell="B1" zoomScale="55" zoomScaleNormal="55" workbookViewId="0">
      <selection activeCell="O8" sqref="O8"/>
    </sheetView>
  </sheetViews>
  <sheetFormatPr baseColWidth="10" defaultColWidth="10.7109375" defaultRowHeight="12.75"/>
  <cols>
    <col min="1" max="1" width="19.7109375" customWidth="1"/>
    <col min="2" max="2" width="19.85546875" customWidth="1"/>
    <col min="3" max="3" width="19.5703125" style="14" customWidth="1"/>
    <col min="4" max="4" width="18" customWidth="1"/>
    <col min="5" max="5" width="25.140625" customWidth="1"/>
    <col min="6" max="6" width="17.5703125" customWidth="1"/>
    <col min="7" max="7" width="37" customWidth="1"/>
    <col min="8" max="8" width="14" hidden="1" customWidth="1"/>
    <col min="9" max="9" width="14.42578125" hidden="1" customWidth="1"/>
    <col min="10" max="11" width="15" customWidth="1"/>
    <col min="12" max="13" width="15" hidden="1" customWidth="1"/>
    <col min="14" max="14" width="11.7109375" customWidth="1"/>
    <col min="15" max="15" width="13.85546875" customWidth="1"/>
    <col min="16" max="16" width="13" customWidth="1"/>
    <col min="17" max="18" width="12.7109375" customWidth="1"/>
    <col min="19" max="19" width="12.42578125" customWidth="1"/>
    <col min="20" max="20" width="12.85546875" customWidth="1"/>
    <col min="21" max="21" width="12.7109375" customWidth="1"/>
    <col min="25" max="25" width="15" customWidth="1"/>
  </cols>
  <sheetData>
    <row r="1" spans="1:25" ht="28.5" customHeight="1">
      <c r="A1" s="13"/>
      <c r="B1" s="13"/>
      <c r="D1" s="13"/>
      <c r="E1" s="13"/>
      <c r="F1" s="13"/>
      <c r="G1" s="13"/>
      <c r="H1" s="13"/>
      <c r="I1" s="13"/>
      <c r="J1" s="13"/>
      <c r="K1" s="13"/>
      <c r="L1" s="13"/>
      <c r="M1" s="13"/>
      <c r="N1" s="13"/>
      <c r="O1" s="13"/>
    </row>
    <row r="2" spans="1:25" ht="24" customHeight="1">
      <c r="A2" s="13"/>
      <c r="B2" s="13"/>
      <c r="D2" s="13"/>
      <c r="E2" s="13"/>
      <c r="F2" s="13"/>
      <c r="G2" s="13"/>
      <c r="H2" s="13"/>
      <c r="I2" s="13"/>
      <c r="J2" s="13"/>
      <c r="K2" s="13"/>
      <c r="L2" s="13"/>
      <c r="M2" s="13"/>
      <c r="N2" s="13"/>
      <c r="O2" s="13"/>
    </row>
    <row r="3" spans="1:25" ht="12" customHeight="1">
      <c r="A3" s="13"/>
      <c r="B3" s="13"/>
      <c r="D3" s="13"/>
      <c r="E3" s="13"/>
      <c r="F3" s="13"/>
      <c r="G3" s="13"/>
      <c r="H3" s="13"/>
      <c r="I3" s="13"/>
      <c r="J3" s="13"/>
      <c r="K3" s="13"/>
      <c r="L3" s="13"/>
      <c r="M3" s="13"/>
      <c r="N3" s="13"/>
      <c r="O3" s="13"/>
    </row>
    <row r="4" spans="1:25" ht="33.75">
      <c r="A4" s="253" t="s">
        <v>513</v>
      </c>
      <c r="B4" s="253"/>
      <c r="C4" s="253"/>
      <c r="D4" s="253"/>
      <c r="E4" s="253"/>
      <c r="F4" s="253"/>
      <c r="G4" s="253"/>
      <c r="H4" s="253"/>
      <c r="I4" s="253"/>
      <c r="J4" s="253"/>
      <c r="K4" s="253"/>
      <c r="L4" s="253"/>
      <c r="M4" s="253"/>
      <c r="N4" s="253"/>
      <c r="O4" s="253"/>
      <c r="P4" s="253"/>
      <c r="Q4" s="253"/>
      <c r="R4" s="253"/>
      <c r="S4" s="253"/>
      <c r="T4" s="253"/>
      <c r="U4" s="253"/>
      <c r="V4" s="253"/>
      <c r="W4" s="253"/>
      <c r="X4" s="253"/>
      <c r="Y4" s="253"/>
    </row>
    <row r="5" spans="1:25" ht="28.5" customHeight="1">
      <c r="A5" s="251" t="s">
        <v>103</v>
      </c>
      <c r="B5" s="251" t="s">
        <v>74</v>
      </c>
      <c r="C5" s="250" t="s">
        <v>65</v>
      </c>
      <c r="D5" s="250" t="s">
        <v>66</v>
      </c>
      <c r="E5" s="250" t="s">
        <v>67</v>
      </c>
      <c r="F5" s="250" t="s">
        <v>68</v>
      </c>
      <c r="G5" s="250" t="s">
        <v>69</v>
      </c>
      <c r="H5" s="252" t="s">
        <v>70</v>
      </c>
      <c r="I5" s="252"/>
      <c r="J5" s="250" t="s">
        <v>79</v>
      </c>
      <c r="K5" s="250"/>
      <c r="L5" s="250"/>
      <c r="M5" s="250"/>
      <c r="N5" s="254" t="s">
        <v>559</v>
      </c>
      <c r="O5" s="254"/>
      <c r="P5" s="254"/>
      <c r="Q5" s="254"/>
      <c r="R5" s="254"/>
      <c r="S5" s="254"/>
      <c r="T5" s="254"/>
      <c r="U5" s="254"/>
      <c r="V5" s="254"/>
      <c r="W5" s="254"/>
      <c r="X5" s="254"/>
      <c r="Y5" s="254"/>
    </row>
    <row r="6" spans="1:25">
      <c r="A6" s="251"/>
      <c r="B6" s="251"/>
      <c r="C6" s="250"/>
      <c r="D6" s="250"/>
      <c r="E6" s="250"/>
      <c r="F6" s="250"/>
      <c r="G6" s="250"/>
      <c r="H6" s="250" t="s">
        <v>71</v>
      </c>
      <c r="I6" s="250" t="s">
        <v>72</v>
      </c>
      <c r="J6" s="126" t="s">
        <v>75</v>
      </c>
      <c r="K6" s="126" t="s">
        <v>76</v>
      </c>
      <c r="L6" s="126" t="s">
        <v>77</v>
      </c>
      <c r="M6" s="126" t="s">
        <v>78</v>
      </c>
      <c r="N6" s="254"/>
      <c r="O6" s="254"/>
      <c r="P6" s="254"/>
      <c r="Q6" s="254"/>
      <c r="R6" s="254"/>
      <c r="S6" s="254"/>
      <c r="T6" s="254"/>
      <c r="U6" s="254"/>
      <c r="V6" s="254"/>
      <c r="W6" s="254"/>
      <c r="X6" s="254"/>
      <c r="Y6" s="254"/>
    </row>
    <row r="7" spans="1:25" ht="42.75" customHeight="1">
      <c r="A7" s="251"/>
      <c r="B7" s="251"/>
      <c r="C7" s="250"/>
      <c r="D7" s="250"/>
      <c r="E7" s="250"/>
      <c r="F7" s="250"/>
      <c r="G7" s="250"/>
      <c r="H7" s="250"/>
      <c r="I7" s="250"/>
      <c r="J7" s="127" t="s">
        <v>64</v>
      </c>
      <c r="K7" s="127" t="s">
        <v>64</v>
      </c>
      <c r="L7" s="127" t="s">
        <v>64</v>
      </c>
      <c r="M7" s="127" t="s">
        <v>64</v>
      </c>
      <c r="N7" s="128" t="s">
        <v>199</v>
      </c>
      <c r="O7" s="128" t="s">
        <v>350</v>
      </c>
      <c r="P7" s="128" t="s">
        <v>284</v>
      </c>
      <c r="Q7" s="128" t="s">
        <v>372</v>
      </c>
      <c r="R7" s="128" t="s">
        <v>381</v>
      </c>
      <c r="S7" s="128" t="s">
        <v>392</v>
      </c>
      <c r="T7" s="128" t="s">
        <v>488</v>
      </c>
      <c r="U7" s="128" t="s">
        <v>393</v>
      </c>
      <c r="V7" s="128" t="s">
        <v>556</v>
      </c>
      <c r="W7" s="128" t="s">
        <v>398</v>
      </c>
      <c r="X7" s="128" t="s">
        <v>557</v>
      </c>
      <c r="Y7" s="129" t="s">
        <v>558</v>
      </c>
    </row>
    <row r="8" spans="1:25" ht="66.75" customHeight="1">
      <c r="A8" s="256" t="s">
        <v>60</v>
      </c>
      <c r="B8" s="255" t="s">
        <v>89</v>
      </c>
      <c r="C8" s="260" t="s">
        <v>167</v>
      </c>
      <c r="D8" s="258">
        <v>0.2</v>
      </c>
      <c r="E8" s="96" t="s">
        <v>183</v>
      </c>
      <c r="F8" s="96">
        <v>1</v>
      </c>
      <c r="G8" s="257" t="s">
        <v>168</v>
      </c>
      <c r="H8" s="96" t="s">
        <v>169</v>
      </c>
      <c r="I8" s="17" t="s">
        <v>170</v>
      </c>
      <c r="J8" s="24">
        <v>1</v>
      </c>
      <c r="K8" s="24">
        <v>0</v>
      </c>
      <c r="L8" s="24">
        <v>0</v>
      </c>
      <c r="M8" s="24">
        <v>0</v>
      </c>
      <c r="N8" s="155">
        <v>1</v>
      </c>
      <c r="O8" s="155">
        <v>1</v>
      </c>
      <c r="P8" s="230">
        <v>1</v>
      </c>
      <c r="Q8" s="43">
        <v>1</v>
      </c>
      <c r="R8" s="156">
        <v>1</v>
      </c>
      <c r="S8" s="155">
        <v>1</v>
      </c>
      <c r="T8" s="116">
        <v>1</v>
      </c>
      <c r="U8" s="118">
        <v>1</v>
      </c>
      <c r="V8" s="156">
        <v>1</v>
      </c>
      <c r="W8" s="155">
        <v>1</v>
      </c>
      <c r="X8" s="123">
        <v>0.5</v>
      </c>
      <c r="Y8" s="184">
        <f>+AVERAGE(N8:X8)</f>
        <v>0.95454545454545459</v>
      </c>
    </row>
    <row r="9" spans="1:25" ht="61.5" customHeight="1">
      <c r="A9" s="256"/>
      <c r="B9" s="255"/>
      <c r="C9" s="260"/>
      <c r="D9" s="258"/>
      <c r="E9" s="96" t="s">
        <v>105</v>
      </c>
      <c r="F9" s="94">
        <v>1</v>
      </c>
      <c r="G9" s="257"/>
      <c r="H9" s="96" t="s">
        <v>169</v>
      </c>
      <c r="I9" s="17">
        <v>43465</v>
      </c>
      <c r="J9" s="24">
        <v>0.25</v>
      </c>
      <c r="K9" s="24">
        <v>0.5</v>
      </c>
      <c r="L9" s="24">
        <v>0.75</v>
      </c>
      <c r="M9" s="24">
        <v>1</v>
      </c>
      <c r="N9" s="155">
        <v>0.5</v>
      </c>
      <c r="O9" s="115">
        <v>0.5</v>
      </c>
      <c r="P9" s="230">
        <v>0.5</v>
      </c>
      <c r="Q9" s="43">
        <v>0.3</v>
      </c>
      <c r="R9" s="156">
        <v>0.5</v>
      </c>
      <c r="S9" s="155">
        <v>0.18</v>
      </c>
      <c r="T9" s="117">
        <v>0.7</v>
      </c>
      <c r="U9" s="118">
        <v>0.5</v>
      </c>
      <c r="V9" s="156">
        <f>7/11</f>
        <v>0.63636363636363635</v>
      </c>
      <c r="W9" s="155">
        <v>0.4</v>
      </c>
      <c r="X9" s="123">
        <v>0.5</v>
      </c>
      <c r="Y9" s="184">
        <f t="shared" ref="Y9:Y17" si="0">+AVERAGE(N9:X9)</f>
        <v>0.4742148760330579</v>
      </c>
    </row>
    <row r="10" spans="1:25" ht="31.5" customHeight="1">
      <c r="A10" s="256"/>
      <c r="B10" s="255"/>
      <c r="C10" s="262" t="s">
        <v>171</v>
      </c>
      <c r="D10" s="258">
        <v>0.2</v>
      </c>
      <c r="E10" s="96" t="s">
        <v>105</v>
      </c>
      <c r="F10" s="96" t="s">
        <v>172</v>
      </c>
      <c r="G10" s="257" t="s">
        <v>173</v>
      </c>
      <c r="H10" s="95">
        <v>43101</v>
      </c>
      <c r="I10" s="17">
        <v>43190</v>
      </c>
      <c r="J10" s="24">
        <v>1</v>
      </c>
      <c r="K10" s="24">
        <v>1</v>
      </c>
      <c r="L10" s="24">
        <v>1</v>
      </c>
      <c r="M10" s="24">
        <v>1</v>
      </c>
      <c r="N10" s="155">
        <v>1</v>
      </c>
      <c r="O10" s="130">
        <v>1</v>
      </c>
      <c r="P10" s="230">
        <v>1</v>
      </c>
      <c r="Q10" s="197">
        <v>0.3</v>
      </c>
      <c r="R10" s="156">
        <v>1</v>
      </c>
      <c r="S10" s="155">
        <v>0.9</v>
      </c>
      <c r="T10" s="116">
        <v>0.4</v>
      </c>
      <c r="U10" s="118">
        <v>0.4</v>
      </c>
      <c r="V10" s="156">
        <f>23/47</f>
        <v>0.48936170212765956</v>
      </c>
      <c r="W10" s="155">
        <v>1</v>
      </c>
      <c r="X10" s="123">
        <v>0.5</v>
      </c>
      <c r="Y10" s="184">
        <f t="shared" si="0"/>
        <v>0.72630560928433274</v>
      </c>
    </row>
    <row r="11" spans="1:25" ht="124.5" customHeight="1">
      <c r="A11" s="256"/>
      <c r="B11" s="255"/>
      <c r="C11" s="262"/>
      <c r="D11" s="258"/>
      <c r="E11" s="96" t="s">
        <v>105</v>
      </c>
      <c r="F11" s="96" t="s">
        <v>174</v>
      </c>
      <c r="G11" s="257"/>
      <c r="H11" s="95">
        <v>43101</v>
      </c>
      <c r="I11" s="17">
        <v>43465</v>
      </c>
      <c r="J11" s="24">
        <v>0.25</v>
      </c>
      <c r="K11" s="24">
        <v>0.5</v>
      </c>
      <c r="L11" s="24">
        <v>0.75</v>
      </c>
      <c r="M11" s="24">
        <v>1</v>
      </c>
      <c r="N11" s="155">
        <v>0.5</v>
      </c>
      <c r="O11" s="130">
        <v>0.5</v>
      </c>
      <c r="P11" s="230">
        <v>0.5</v>
      </c>
      <c r="Q11" s="191">
        <v>0</v>
      </c>
      <c r="R11" s="156">
        <v>0.5</v>
      </c>
      <c r="S11" s="155">
        <v>1</v>
      </c>
      <c r="T11" s="116">
        <v>1</v>
      </c>
      <c r="U11" s="118">
        <v>0.4</v>
      </c>
      <c r="V11" s="156">
        <f>23/47</f>
        <v>0.48936170212765956</v>
      </c>
      <c r="W11" s="155">
        <v>0.5</v>
      </c>
      <c r="X11" s="123">
        <v>0.5</v>
      </c>
      <c r="Y11" s="184">
        <f t="shared" si="0"/>
        <v>0.53539651837524183</v>
      </c>
    </row>
    <row r="12" spans="1:25" ht="75.75" customHeight="1">
      <c r="A12" s="256"/>
      <c r="B12" s="255"/>
      <c r="C12" s="94" t="s">
        <v>175</v>
      </c>
      <c r="D12" s="91">
        <v>0.2</v>
      </c>
      <c r="E12" s="96" t="s">
        <v>105</v>
      </c>
      <c r="F12" s="96">
        <v>100</v>
      </c>
      <c r="G12" s="97" t="s">
        <v>176</v>
      </c>
      <c r="H12" s="95">
        <v>43101</v>
      </c>
      <c r="I12" s="17">
        <v>43465</v>
      </c>
      <c r="J12" s="24">
        <v>0.25</v>
      </c>
      <c r="K12" s="24">
        <v>0.5</v>
      </c>
      <c r="L12" s="24">
        <v>0.75</v>
      </c>
      <c r="M12" s="24">
        <v>1</v>
      </c>
      <c r="N12" s="155">
        <v>0.5</v>
      </c>
      <c r="O12" s="130">
        <v>0.5</v>
      </c>
      <c r="P12" s="230">
        <v>0.5</v>
      </c>
      <c r="Q12" s="196">
        <v>0.4</v>
      </c>
      <c r="R12" s="156">
        <v>0.5</v>
      </c>
      <c r="S12" s="155">
        <v>0.44</v>
      </c>
      <c r="T12" s="116">
        <v>0.5</v>
      </c>
      <c r="U12" s="118">
        <v>0.5</v>
      </c>
      <c r="V12" s="156">
        <f>45/91</f>
        <v>0.49450549450549453</v>
      </c>
      <c r="W12" s="155">
        <v>0.5</v>
      </c>
      <c r="X12" s="123">
        <v>0.5</v>
      </c>
      <c r="Y12" s="184">
        <f t="shared" si="0"/>
        <v>0.48495504495504493</v>
      </c>
    </row>
    <row r="13" spans="1:25" ht="165.75" customHeight="1">
      <c r="A13" s="256"/>
      <c r="B13" s="255"/>
      <c r="C13" s="94" t="s">
        <v>177</v>
      </c>
      <c r="D13" s="91">
        <v>0.1</v>
      </c>
      <c r="E13" s="96" t="s">
        <v>105</v>
      </c>
      <c r="F13" s="96">
        <v>100</v>
      </c>
      <c r="G13" s="97" t="s">
        <v>178</v>
      </c>
      <c r="H13" s="95">
        <v>43101</v>
      </c>
      <c r="I13" s="17">
        <v>43465</v>
      </c>
      <c r="J13" s="24">
        <v>0.25</v>
      </c>
      <c r="K13" s="24">
        <v>0.5</v>
      </c>
      <c r="L13" s="24">
        <v>0.75</v>
      </c>
      <c r="M13" s="24">
        <v>1</v>
      </c>
      <c r="N13" s="155">
        <v>0.5</v>
      </c>
      <c r="O13" s="155">
        <v>1</v>
      </c>
      <c r="P13" s="230">
        <v>0.5</v>
      </c>
      <c r="Q13" s="197">
        <v>0.35</v>
      </c>
      <c r="R13" s="234">
        <v>0.44750000000000001</v>
      </c>
      <c r="S13" s="155">
        <v>0.26</v>
      </c>
      <c r="T13" s="116">
        <v>0.45</v>
      </c>
      <c r="U13" s="118">
        <v>0.5</v>
      </c>
      <c r="V13" s="156">
        <f>16/26</f>
        <v>0.61538461538461542</v>
      </c>
      <c r="W13" s="155">
        <v>0.5</v>
      </c>
      <c r="X13" s="123">
        <v>0.45</v>
      </c>
      <c r="Y13" s="184">
        <f t="shared" si="0"/>
        <v>0.50662587412587412</v>
      </c>
    </row>
    <row r="14" spans="1:25" ht="276.75" customHeight="1">
      <c r="A14" s="256"/>
      <c r="B14" s="255"/>
      <c r="C14" s="93" t="s">
        <v>190</v>
      </c>
      <c r="D14" s="91">
        <v>0.1</v>
      </c>
      <c r="E14" s="96" t="s">
        <v>105</v>
      </c>
      <c r="F14" s="94">
        <v>0.8</v>
      </c>
      <c r="G14" s="97" t="s">
        <v>179</v>
      </c>
      <c r="H14" s="96" t="s">
        <v>169</v>
      </c>
      <c r="I14" s="17">
        <v>43465</v>
      </c>
      <c r="J14" s="24">
        <v>0.25</v>
      </c>
      <c r="K14" s="24">
        <v>0.5</v>
      </c>
      <c r="L14" s="24">
        <v>0.75</v>
      </c>
      <c r="M14" s="24">
        <v>1</v>
      </c>
      <c r="N14" s="155">
        <v>0.5</v>
      </c>
      <c r="O14" s="130">
        <v>1</v>
      </c>
      <c r="P14" s="230">
        <v>0.5</v>
      </c>
      <c r="Q14" s="197">
        <v>0.5</v>
      </c>
      <c r="R14" s="156">
        <v>0.5</v>
      </c>
      <c r="S14" s="155">
        <v>0.4</v>
      </c>
      <c r="T14" s="117">
        <v>0.61</v>
      </c>
      <c r="U14" s="118">
        <v>0.5</v>
      </c>
      <c r="V14" s="156">
        <f>11/19</f>
        <v>0.57894736842105265</v>
      </c>
      <c r="W14" s="155">
        <v>0.5</v>
      </c>
      <c r="X14" s="123">
        <v>0.5</v>
      </c>
      <c r="Y14" s="184">
        <f t="shared" si="0"/>
        <v>0.55354066985645933</v>
      </c>
    </row>
    <row r="15" spans="1:25" ht="172.5" customHeight="1">
      <c r="A15" s="256"/>
      <c r="B15" s="255"/>
      <c r="C15" s="92" t="s">
        <v>180</v>
      </c>
      <c r="D15" s="91">
        <v>0.1</v>
      </c>
      <c r="E15" s="96" t="s">
        <v>105</v>
      </c>
      <c r="F15" s="94">
        <v>0.9</v>
      </c>
      <c r="G15" s="97" t="s">
        <v>184</v>
      </c>
      <c r="H15" s="96" t="s">
        <v>169</v>
      </c>
      <c r="I15" s="17">
        <v>43465</v>
      </c>
      <c r="J15" s="24">
        <v>0.25</v>
      </c>
      <c r="K15" s="24">
        <v>0.5</v>
      </c>
      <c r="L15" s="24">
        <v>0.75</v>
      </c>
      <c r="M15" s="24">
        <v>1</v>
      </c>
      <c r="N15" s="155">
        <v>0.7</v>
      </c>
      <c r="O15" s="130">
        <v>1</v>
      </c>
      <c r="P15" s="230">
        <v>0.5</v>
      </c>
      <c r="Q15" s="197">
        <v>0.5</v>
      </c>
      <c r="R15" s="234">
        <v>0.44750000000000001</v>
      </c>
      <c r="S15" s="155">
        <v>0.23</v>
      </c>
      <c r="T15" s="117" t="s">
        <v>777</v>
      </c>
      <c r="U15" s="118">
        <v>0.5</v>
      </c>
      <c r="V15" s="156">
        <f>6/11</f>
        <v>0.54545454545454541</v>
      </c>
      <c r="W15" s="155">
        <v>0.25</v>
      </c>
      <c r="X15" s="123">
        <v>0.5</v>
      </c>
      <c r="Y15" s="184">
        <f t="shared" si="0"/>
        <v>0.51729545454545456</v>
      </c>
    </row>
    <row r="16" spans="1:25" ht="35.25" customHeight="1">
      <c r="A16" s="256"/>
      <c r="B16" s="255" t="s">
        <v>90</v>
      </c>
      <c r="C16" s="261" t="s">
        <v>181</v>
      </c>
      <c r="D16" s="258">
        <v>0.1</v>
      </c>
      <c r="E16" s="96" t="s">
        <v>183</v>
      </c>
      <c r="F16" s="96">
        <v>1</v>
      </c>
      <c r="G16" s="259" t="s">
        <v>182</v>
      </c>
      <c r="H16" s="96" t="s">
        <v>169</v>
      </c>
      <c r="I16" s="17" t="s">
        <v>170</v>
      </c>
      <c r="J16" s="24">
        <v>1</v>
      </c>
      <c r="K16" s="24">
        <v>1</v>
      </c>
      <c r="L16" s="24">
        <v>1</v>
      </c>
      <c r="M16" s="24">
        <v>1</v>
      </c>
      <c r="N16" s="155">
        <v>1</v>
      </c>
      <c r="O16" s="155">
        <v>1</v>
      </c>
      <c r="P16" s="230">
        <v>1</v>
      </c>
      <c r="Q16" s="197">
        <v>0.9</v>
      </c>
      <c r="R16" s="156">
        <v>1</v>
      </c>
      <c r="S16" s="155">
        <v>1</v>
      </c>
      <c r="T16" s="116">
        <v>1</v>
      </c>
      <c r="U16" s="118">
        <v>0.5</v>
      </c>
      <c r="V16" s="156">
        <f>3/5</f>
        <v>0.6</v>
      </c>
      <c r="W16" s="155">
        <v>1</v>
      </c>
      <c r="X16" s="123">
        <v>0.5</v>
      </c>
      <c r="Y16" s="184">
        <f t="shared" si="0"/>
        <v>0.86363636363636365</v>
      </c>
    </row>
    <row r="17" spans="1:25" ht="35.25" customHeight="1">
      <c r="A17" s="256"/>
      <c r="B17" s="255"/>
      <c r="C17" s="261"/>
      <c r="D17" s="258"/>
      <c r="E17" s="96" t="s">
        <v>105</v>
      </c>
      <c r="F17" s="94">
        <v>1</v>
      </c>
      <c r="G17" s="259"/>
      <c r="H17" s="96" t="s">
        <v>169</v>
      </c>
      <c r="I17" s="17">
        <v>43465</v>
      </c>
      <c r="J17" s="24">
        <v>0.25</v>
      </c>
      <c r="K17" s="24">
        <v>0.5</v>
      </c>
      <c r="L17" s="24">
        <v>0.75</v>
      </c>
      <c r="M17" s="24">
        <v>1</v>
      </c>
      <c r="N17" s="155">
        <v>0.5</v>
      </c>
      <c r="O17" s="130">
        <v>0.5</v>
      </c>
      <c r="P17" s="230">
        <v>0.5</v>
      </c>
      <c r="Q17" s="197">
        <v>1</v>
      </c>
      <c r="R17" s="156">
        <v>0.5</v>
      </c>
      <c r="S17" s="155">
        <v>0.14000000000000001</v>
      </c>
      <c r="T17" s="116">
        <v>0.15</v>
      </c>
      <c r="U17" s="118">
        <v>0.5</v>
      </c>
      <c r="V17" s="156">
        <f>3/10</f>
        <v>0.3</v>
      </c>
      <c r="W17" s="218">
        <v>0.5</v>
      </c>
      <c r="X17" s="123">
        <v>0.5</v>
      </c>
      <c r="Y17" s="184">
        <f t="shared" si="0"/>
        <v>0.46272727272727271</v>
      </c>
    </row>
  </sheetData>
  <mergeCells count="25">
    <mergeCell ref="A4:Y4"/>
    <mergeCell ref="N5:Y6"/>
    <mergeCell ref="B8:B15"/>
    <mergeCell ref="A8:A17"/>
    <mergeCell ref="G10:G11"/>
    <mergeCell ref="D16:D17"/>
    <mergeCell ref="G16:G17"/>
    <mergeCell ref="C8:C9"/>
    <mergeCell ref="D8:D9"/>
    <mergeCell ref="G8:G9"/>
    <mergeCell ref="B16:B17"/>
    <mergeCell ref="C16:C17"/>
    <mergeCell ref="C10:C11"/>
    <mergeCell ref="D10:D11"/>
    <mergeCell ref="J5:M5"/>
    <mergeCell ref="H6:H7"/>
    <mergeCell ref="I6:I7"/>
    <mergeCell ref="A5:A7"/>
    <mergeCell ref="B5:B7"/>
    <mergeCell ref="C5:C7"/>
    <mergeCell ref="D5:D7"/>
    <mergeCell ref="E5:E7"/>
    <mergeCell ref="F5:F7"/>
    <mergeCell ref="G5:G7"/>
    <mergeCell ref="H5:I5"/>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Y267"/>
  <sheetViews>
    <sheetView topLeftCell="C13" zoomScale="55" zoomScaleNormal="55" workbookViewId="0">
      <selection activeCell="N9" sqref="N9"/>
    </sheetView>
  </sheetViews>
  <sheetFormatPr baseColWidth="10" defaultColWidth="10.7109375" defaultRowHeight="12.75"/>
  <cols>
    <col min="1" max="1" width="18.28515625" style="51" customWidth="1"/>
    <col min="2" max="2" width="24.140625" style="51" customWidth="1"/>
    <col min="3" max="3" width="17.28515625" style="51" customWidth="1"/>
    <col min="4" max="4" width="17.7109375" style="51" customWidth="1"/>
    <col min="5" max="5" width="14.42578125" style="51" customWidth="1"/>
    <col min="6" max="6" width="15.5703125" style="69" customWidth="1"/>
    <col min="7" max="7" width="35.85546875" style="51" customWidth="1"/>
    <col min="8" max="9" width="15.85546875" style="51" hidden="1" customWidth="1"/>
    <col min="10" max="10" width="16.42578125" style="160" customWidth="1"/>
    <col min="11" max="11" width="19.5703125" style="51" customWidth="1"/>
    <col min="12" max="12" width="17.28515625" style="51" hidden="1" customWidth="1"/>
    <col min="13" max="13" width="15.140625" style="51" hidden="1" customWidth="1"/>
    <col min="14" max="14" width="12.28515625" style="51" customWidth="1"/>
    <col min="15" max="15" width="30.7109375" style="51" customWidth="1"/>
    <col min="16" max="16" width="12.42578125" style="51" customWidth="1"/>
    <col min="17" max="17" width="24.85546875" style="51" customWidth="1"/>
    <col min="18" max="18" width="13" style="51" customWidth="1"/>
    <col min="19" max="19" width="22.42578125" style="51" customWidth="1"/>
    <col min="20" max="20" width="16.42578125" style="51" customWidth="1"/>
    <col min="21" max="21" width="12.5703125" style="51" customWidth="1"/>
    <col min="22" max="23" width="12" style="51" customWidth="1"/>
    <col min="24" max="24" width="10.7109375" style="51"/>
    <col min="25" max="25" width="13.28515625" style="51" customWidth="1"/>
    <col min="26" max="16384" width="10.7109375" style="51"/>
  </cols>
  <sheetData>
    <row r="1" spans="1:25" ht="33.75" customHeight="1"/>
    <row r="2" spans="1:25" ht="33.75" customHeight="1"/>
    <row r="4" spans="1:25" ht="33.75">
      <c r="A4" s="311" t="s">
        <v>513</v>
      </c>
      <c r="B4" s="312"/>
      <c r="C4" s="312"/>
      <c r="D4" s="312"/>
      <c r="E4" s="312"/>
      <c r="F4" s="312"/>
      <c r="G4" s="312"/>
      <c r="H4" s="312"/>
      <c r="I4" s="312"/>
      <c r="J4" s="312"/>
      <c r="K4" s="312"/>
      <c r="L4" s="312"/>
      <c r="M4" s="312"/>
      <c r="N4" s="312"/>
      <c r="O4" s="312"/>
      <c r="P4" s="312"/>
      <c r="Q4" s="312"/>
      <c r="R4" s="312"/>
      <c r="S4" s="312"/>
      <c r="T4" s="312"/>
      <c r="U4" s="312"/>
      <c r="V4" s="312"/>
      <c r="W4" s="312"/>
      <c r="X4" s="312"/>
      <c r="Y4" s="312"/>
    </row>
    <row r="5" spans="1:25" ht="18.75">
      <c r="A5" s="280" t="s">
        <v>103</v>
      </c>
      <c r="B5" s="280" t="s">
        <v>74</v>
      </c>
      <c r="C5" s="280" t="s">
        <v>65</v>
      </c>
      <c r="D5" s="280" t="s">
        <v>66</v>
      </c>
      <c r="E5" s="280" t="s">
        <v>67</v>
      </c>
      <c r="F5" s="280" t="s">
        <v>68</v>
      </c>
      <c r="G5" s="280" t="s">
        <v>69</v>
      </c>
      <c r="H5" s="281" t="s">
        <v>70</v>
      </c>
      <c r="I5" s="281"/>
      <c r="J5" s="281" t="s">
        <v>79</v>
      </c>
      <c r="K5" s="281"/>
      <c r="L5" s="281"/>
      <c r="M5" s="281"/>
      <c r="N5" s="254" t="s">
        <v>559</v>
      </c>
      <c r="O5" s="254"/>
      <c r="P5" s="254"/>
      <c r="Q5" s="254"/>
      <c r="R5" s="254"/>
      <c r="S5" s="254"/>
      <c r="T5" s="254"/>
      <c r="U5" s="254"/>
      <c r="V5" s="254"/>
      <c r="W5" s="254"/>
      <c r="X5" s="254"/>
      <c r="Y5" s="254"/>
    </row>
    <row r="6" spans="1:25" ht="15.75">
      <c r="A6" s="280"/>
      <c r="B6" s="280"/>
      <c r="C6" s="280"/>
      <c r="D6" s="280"/>
      <c r="E6" s="280"/>
      <c r="F6" s="280"/>
      <c r="G6" s="280"/>
      <c r="H6" s="294" t="s">
        <v>71</v>
      </c>
      <c r="I6" s="294" t="s">
        <v>72</v>
      </c>
      <c r="J6" s="15" t="s">
        <v>75</v>
      </c>
      <c r="K6" s="15" t="s">
        <v>76</v>
      </c>
      <c r="L6" s="15" t="s">
        <v>77</v>
      </c>
      <c r="M6" s="15" t="s">
        <v>78</v>
      </c>
      <c r="N6" s="254"/>
      <c r="O6" s="254"/>
      <c r="P6" s="254"/>
      <c r="Q6" s="254"/>
      <c r="R6" s="254"/>
      <c r="S6" s="254"/>
      <c r="T6" s="254"/>
      <c r="U6" s="254"/>
      <c r="V6" s="254"/>
      <c r="W6" s="254"/>
      <c r="X6" s="254"/>
      <c r="Y6" s="254"/>
    </row>
    <row r="7" spans="1:25" ht="78" customHeight="1">
      <c r="A7" s="280"/>
      <c r="B7" s="280"/>
      <c r="C7" s="280"/>
      <c r="D7" s="280"/>
      <c r="E7" s="280"/>
      <c r="F7" s="280"/>
      <c r="G7" s="280"/>
      <c r="H7" s="294"/>
      <c r="I7" s="294"/>
      <c r="J7" s="102" t="s">
        <v>64</v>
      </c>
      <c r="K7" s="55" t="s">
        <v>64</v>
      </c>
      <c r="L7" s="55" t="s">
        <v>64</v>
      </c>
      <c r="M7" s="55" t="s">
        <v>64</v>
      </c>
      <c r="N7" s="128" t="s">
        <v>199</v>
      </c>
      <c r="O7" s="128" t="s">
        <v>350</v>
      </c>
      <c r="P7" s="128" t="s">
        <v>284</v>
      </c>
      <c r="Q7" s="128" t="s">
        <v>372</v>
      </c>
      <c r="R7" s="128" t="s">
        <v>381</v>
      </c>
      <c r="S7" s="128" t="s">
        <v>392</v>
      </c>
      <c r="T7" s="128" t="s">
        <v>488</v>
      </c>
      <c r="U7" s="128" t="s">
        <v>393</v>
      </c>
      <c r="V7" s="128" t="s">
        <v>556</v>
      </c>
      <c r="W7" s="128" t="s">
        <v>398</v>
      </c>
      <c r="X7" s="128" t="s">
        <v>557</v>
      </c>
      <c r="Y7" s="129" t="s">
        <v>558</v>
      </c>
    </row>
    <row r="8" spans="1:25" ht="172.5" customHeight="1">
      <c r="A8" s="256" t="s">
        <v>16</v>
      </c>
      <c r="B8" s="255" t="s">
        <v>80</v>
      </c>
      <c r="C8" s="71" t="s">
        <v>104</v>
      </c>
      <c r="D8" s="72">
        <v>0.25</v>
      </c>
      <c r="E8" s="16" t="s">
        <v>105</v>
      </c>
      <c r="F8" s="16">
        <v>100</v>
      </c>
      <c r="G8" s="9" t="s">
        <v>119</v>
      </c>
      <c r="H8" s="23">
        <v>43101</v>
      </c>
      <c r="I8" s="17" t="s">
        <v>106</v>
      </c>
      <c r="J8" s="122">
        <v>0.15</v>
      </c>
      <c r="K8" s="21">
        <v>0.3</v>
      </c>
      <c r="L8" s="21">
        <v>0.7</v>
      </c>
      <c r="M8" s="21">
        <v>1</v>
      </c>
      <c r="N8" s="122">
        <v>0.56079999999999997</v>
      </c>
      <c r="O8" s="210">
        <v>0.3</v>
      </c>
      <c r="P8" s="231">
        <v>0.60329999999999995</v>
      </c>
      <c r="Q8" s="189">
        <f>+((15*100%)/17)*(15%)</f>
        <v>0.13235294117647059</v>
      </c>
      <c r="R8" s="71">
        <v>0.59599999999999997</v>
      </c>
      <c r="S8" s="189">
        <v>0.3</v>
      </c>
      <c r="T8" s="131">
        <v>0.56999999999999995</v>
      </c>
      <c r="U8" s="132">
        <v>0.3</v>
      </c>
      <c r="V8" s="161">
        <f>35/71</f>
        <v>0.49295774647887325</v>
      </c>
      <c r="W8" s="189">
        <v>0.3</v>
      </c>
      <c r="X8" s="133">
        <v>0.8</v>
      </c>
      <c r="Y8" s="185">
        <f>+AVERAGE(N8:X8)</f>
        <v>0.45049188069594026</v>
      </c>
    </row>
    <row r="9" spans="1:25" ht="114.75" customHeight="1">
      <c r="A9" s="256"/>
      <c r="B9" s="255"/>
      <c r="C9" s="71" t="s">
        <v>111</v>
      </c>
      <c r="D9" s="72">
        <v>2.5000000000000001E-2</v>
      </c>
      <c r="E9" s="16" t="s">
        <v>112</v>
      </c>
      <c r="F9" s="16">
        <v>1</v>
      </c>
      <c r="G9" s="9" t="s">
        <v>107</v>
      </c>
      <c r="H9" s="23">
        <v>43191</v>
      </c>
      <c r="I9" s="17" t="s">
        <v>106</v>
      </c>
      <c r="J9" s="122">
        <v>0</v>
      </c>
      <c r="K9" s="21">
        <v>0.3</v>
      </c>
      <c r="L9" s="21">
        <v>0.6</v>
      </c>
      <c r="M9" s="21">
        <v>1</v>
      </c>
      <c r="N9" s="249">
        <v>0.3</v>
      </c>
      <c r="O9" s="210">
        <v>0.33</v>
      </c>
      <c r="P9" s="231">
        <v>0.2</v>
      </c>
      <c r="Q9" s="189">
        <v>0</v>
      </c>
      <c r="R9" s="189">
        <v>0.3</v>
      </c>
      <c r="S9" s="189">
        <v>0</v>
      </c>
      <c r="T9" s="131">
        <v>1</v>
      </c>
      <c r="U9" s="132">
        <v>0.2</v>
      </c>
      <c r="V9" s="189">
        <v>0</v>
      </c>
      <c r="W9" s="189">
        <v>0.3</v>
      </c>
      <c r="X9" s="133">
        <v>0.26</v>
      </c>
      <c r="Y9" s="185">
        <f t="shared" ref="Y9:Y14" si="0">+AVERAGE(N9:X9)</f>
        <v>0.2627272727272727</v>
      </c>
    </row>
    <row r="10" spans="1:25" ht="108.75" customHeight="1">
      <c r="A10" s="256"/>
      <c r="B10" s="255"/>
      <c r="C10" s="71" t="s">
        <v>113</v>
      </c>
      <c r="D10" s="72">
        <v>0.05</v>
      </c>
      <c r="E10" s="16" t="s">
        <v>112</v>
      </c>
      <c r="F10" s="16">
        <v>1</v>
      </c>
      <c r="G10" s="9" t="s">
        <v>108</v>
      </c>
      <c r="H10" s="23">
        <v>43191</v>
      </c>
      <c r="I10" s="17" t="s">
        <v>114</v>
      </c>
      <c r="J10" s="122">
        <v>0</v>
      </c>
      <c r="K10" s="21">
        <v>0.5</v>
      </c>
      <c r="L10" s="21">
        <v>1</v>
      </c>
      <c r="M10" s="21">
        <v>1</v>
      </c>
      <c r="N10" s="122">
        <v>0.7</v>
      </c>
      <c r="O10" s="189">
        <v>0.5</v>
      </c>
      <c r="P10" s="231">
        <v>1</v>
      </c>
      <c r="Q10" s="189">
        <v>0.5</v>
      </c>
      <c r="R10" s="189">
        <v>1</v>
      </c>
      <c r="S10" s="189">
        <v>0</v>
      </c>
      <c r="T10" s="131">
        <v>0.8</v>
      </c>
      <c r="U10" s="132">
        <v>0.5</v>
      </c>
      <c r="V10" s="189">
        <v>0.5</v>
      </c>
      <c r="W10" s="189">
        <v>0.5</v>
      </c>
      <c r="X10" s="133">
        <v>0.4</v>
      </c>
      <c r="Y10" s="185">
        <f t="shared" si="0"/>
        <v>0.5818181818181819</v>
      </c>
    </row>
    <row r="11" spans="1:25" ht="130.5" customHeight="1">
      <c r="A11" s="256"/>
      <c r="B11" s="255"/>
      <c r="C11" s="21" t="s">
        <v>115</v>
      </c>
      <c r="D11" s="72">
        <v>0.05</v>
      </c>
      <c r="E11" s="16" t="s">
        <v>112</v>
      </c>
      <c r="F11" s="16">
        <v>1</v>
      </c>
      <c r="G11" s="9" t="s">
        <v>109</v>
      </c>
      <c r="H11" s="23">
        <v>43101</v>
      </c>
      <c r="I11" s="17" t="s">
        <v>106</v>
      </c>
      <c r="J11" s="122">
        <v>0.25</v>
      </c>
      <c r="K11" s="21">
        <v>0.5</v>
      </c>
      <c r="L11" s="21">
        <v>0.75</v>
      </c>
      <c r="M11" s="21">
        <v>1</v>
      </c>
      <c r="N11" s="122">
        <v>0.75</v>
      </c>
      <c r="O11" s="189">
        <v>0.5</v>
      </c>
      <c r="P11" s="232">
        <v>1</v>
      </c>
      <c r="Q11" s="189">
        <v>0</v>
      </c>
      <c r="R11" s="189">
        <v>0.7</v>
      </c>
      <c r="S11" s="189">
        <v>0.5</v>
      </c>
      <c r="T11" s="131">
        <v>0</v>
      </c>
      <c r="U11" s="132">
        <v>1</v>
      </c>
      <c r="V11" s="189">
        <v>0</v>
      </c>
      <c r="W11" s="189">
        <v>0.5</v>
      </c>
      <c r="X11" s="133">
        <v>0.5</v>
      </c>
      <c r="Y11" s="185">
        <f t="shared" si="0"/>
        <v>0.49545454545454548</v>
      </c>
    </row>
    <row r="12" spans="1:25" ht="157.5" customHeight="1">
      <c r="A12" s="256"/>
      <c r="B12" s="255" t="s">
        <v>81</v>
      </c>
      <c r="C12" s="21" t="s">
        <v>194</v>
      </c>
      <c r="D12" s="72">
        <v>7.4999999999999997E-2</v>
      </c>
      <c r="E12" s="16" t="s">
        <v>105</v>
      </c>
      <c r="F12" s="16">
        <v>100</v>
      </c>
      <c r="G12" s="9" t="s">
        <v>191</v>
      </c>
      <c r="H12" s="23">
        <v>43101</v>
      </c>
      <c r="I12" s="17" t="s">
        <v>106</v>
      </c>
      <c r="J12" s="122">
        <v>0.15</v>
      </c>
      <c r="K12" s="21">
        <v>0.3</v>
      </c>
      <c r="L12" s="21">
        <v>0.6</v>
      </c>
      <c r="M12" s="21">
        <v>1</v>
      </c>
      <c r="N12" s="122">
        <v>1</v>
      </c>
      <c r="O12" s="244" t="s">
        <v>720</v>
      </c>
      <c r="P12" s="231">
        <v>1</v>
      </c>
      <c r="Q12" s="189">
        <v>0.3</v>
      </c>
      <c r="R12" s="189">
        <v>1</v>
      </c>
      <c r="S12" s="189">
        <v>0.5</v>
      </c>
      <c r="T12" s="131">
        <v>1</v>
      </c>
      <c r="U12" s="132">
        <v>0.5</v>
      </c>
      <c r="V12" s="189">
        <v>0.3</v>
      </c>
      <c r="W12" s="189">
        <v>0.3</v>
      </c>
      <c r="X12" s="133">
        <v>1</v>
      </c>
      <c r="Y12" s="185">
        <f t="shared" si="0"/>
        <v>0.69</v>
      </c>
    </row>
    <row r="13" spans="1:25" ht="151.5" customHeight="1">
      <c r="A13" s="256"/>
      <c r="B13" s="255"/>
      <c r="C13" s="21" t="s">
        <v>116</v>
      </c>
      <c r="D13" s="72">
        <v>2.5000000000000001E-2</v>
      </c>
      <c r="E13" s="16" t="s">
        <v>105</v>
      </c>
      <c r="F13" s="16">
        <v>100</v>
      </c>
      <c r="G13" s="9" t="s">
        <v>110</v>
      </c>
      <c r="H13" s="23">
        <v>43101</v>
      </c>
      <c r="I13" s="17" t="s">
        <v>106</v>
      </c>
      <c r="J13" s="122">
        <v>1</v>
      </c>
      <c r="K13" s="21">
        <v>1</v>
      </c>
      <c r="L13" s="21">
        <v>1</v>
      </c>
      <c r="M13" s="21">
        <v>1</v>
      </c>
      <c r="N13" s="122">
        <v>0.99990000000000001</v>
      </c>
      <c r="O13" s="130">
        <v>1</v>
      </c>
      <c r="P13" s="231">
        <v>1.1299999999999999</v>
      </c>
      <c r="Q13" s="189">
        <v>1</v>
      </c>
      <c r="R13" s="235">
        <v>0.999</v>
      </c>
      <c r="S13" s="189">
        <v>1</v>
      </c>
      <c r="T13" s="131">
        <v>1</v>
      </c>
      <c r="U13" s="132">
        <v>0.73817900425032545</v>
      </c>
      <c r="V13" s="189">
        <v>1</v>
      </c>
      <c r="W13" s="189">
        <v>1</v>
      </c>
      <c r="X13" s="133">
        <v>0.65</v>
      </c>
      <c r="Y13" s="185">
        <f t="shared" si="0"/>
        <v>0.95609809129548406</v>
      </c>
    </row>
    <row r="14" spans="1:25" ht="101.25" customHeight="1">
      <c r="A14" s="256"/>
      <c r="B14" s="255"/>
      <c r="C14" s="21" t="s">
        <v>117</v>
      </c>
      <c r="D14" s="72">
        <v>2.5000000000000001E-2</v>
      </c>
      <c r="E14" s="16" t="s">
        <v>105</v>
      </c>
      <c r="F14" s="16">
        <v>100</v>
      </c>
      <c r="G14" s="9" t="s">
        <v>120</v>
      </c>
      <c r="H14" s="23">
        <v>43101</v>
      </c>
      <c r="I14" s="17" t="s">
        <v>118</v>
      </c>
      <c r="J14" s="122">
        <v>1</v>
      </c>
      <c r="K14" s="21">
        <v>1</v>
      </c>
      <c r="L14" s="21">
        <v>1</v>
      </c>
      <c r="M14" s="21">
        <v>1</v>
      </c>
      <c r="N14" s="122">
        <v>1</v>
      </c>
      <c r="O14" s="245">
        <v>0</v>
      </c>
      <c r="P14" s="231">
        <v>1</v>
      </c>
      <c r="Q14" s="189">
        <v>1</v>
      </c>
      <c r="R14" s="189">
        <v>1</v>
      </c>
      <c r="S14" s="244" t="s">
        <v>720</v>
      </c>
      <c r="T14" s="131">
        <v>1</v>
      </c>
      <c r="U14" s="132">
        <v>0.5</v>
      </c>
      <c r="V14" s="189">
        <v>1</v>
      </c>
      <c r="W14" s="189">
        <v>1</v>
      </c>
      <c r="X14" s="133">
        <v>1</v>
      </c>
      <c r="Y14" s="185">
        <f t="shared" si="0"/>
        <v>0.85</v>
      </c>
    </row>
    <row r="15" spans="1:25" ht="33" customHeight="1">
      <c r="A15" s="73"/>
      <c r="B15" s="73"/>
      <c r="C15" s="73"/>
      <c r="D15" s="75">
        <f>SUM(D8:D14)</f>
        <v>0.5</v>
      </c>
      <c r="E15" s="73"/>
      <c r="F15" s="76"/>
      <c r="G15" s="73"/>
      <c r="H15" s="73"/>
      <c r="I15" s="73"/>
      <c r="J15" s="77"/>
      <c r="K15" s="73"/>
      <c r="L15" s="73"/>
      <c r="M15" s="73"/>
      <c r="N15" s="73"/>
      <c r="O15" s="73"/>
      <c r="P15" s="73"/>
      <c r="Q15" s="73"/>
      <c r="R15" s="73"/>
      <c r="S15" s="73"/>
      <c r="T15" s="73"/>
      <c r="U15" s="73"/>
      <c r="V15" s="125"/>
      <c r="W15" s="125"/>
      <c r="X15" s="125"/>
      <c r="Y15" s="125"/>
    </row>
    <row r="16" spans="1:25" ht="78" customHeight="1">
      <c r="A16" s="253" t="s">
        <v>197</v>
      </c>
      <c r="B16" s="253"/>
      <c r="C16" s="253"/>
      <c r="D16" s="253"/>
      <c r="E16" s="253"/>
      <c r="F16" s="253"/>
      <c r="G16" s="253"/>
      <c r="H16" s="253"/>
      <c r="I16" s="253"/>
      <c r="J16" s="253"/>
      <c r="K16" s="253"/>
      <c r="L16" s="253"/>
      <c r="M16" s="253"/>
      <c r="N16" s="253"/>
      <c r="O16" s="253"/>
      <c r="P16" s="253"/>
      <c r="Q16" s="253"/>
      <c r="R16" s="253"/>
      <c r="S16" s="253"/>
      <c r="T16" s="253"/>
      <c r="U16" s="253"/>
    </row>
    <row r="17" spans="1:21" ht="4.5" customHeight="1">
      <c r="A17" s="265"/>
      <c r="B17" s="266"/>
      <c r="C17" s="266"/>
      <c r="D17" s="266"/>
      <c r="E17" s="266"/>
      <c r="F17" s="266"/>
      <c r="G17" s="266"/>
      <c r="H17" s="266"/>
      <c r="I17" s="266"/>
      <c r="J17" s="266"/>
      <c r="K17" s="266"/>
      <c r="L17" s="266"/>
      <c r="M17" s="266"/>
      <c r="N17" s="266"/>
      <c r="O17" s="266"/>
      <c r="P17" s="266"/>
      <c r="Q17" s="266"/>
      <c r="R17" s="266"/>
      <c r="S17" s="266"/>
      <c r="T17" s="266"/>
      <c r="U17" s="267"/>
    </row>
    <row r="18" spans="1:21" ht="33.75">
      <c r="A18" s="253" t="s">
        <v>516</v>
      </c>
      <c r="B18" s="253"/>
      <c r="C18" s="253"/>
      <c r="D18" s="253"/>
      <c r="E18" s="253"/>
      <c r="F18" s="253"/>
      <c r="G18" s="253"/>
      <c r="H18" s="253"/>
      <c r="I18" s="253"/>
      <c r="J18" s="253"/>
      <c r="K18" s="253"/>
      <c r="L18" s="253"/>
      <c r="M18" s="253"/>
      <c r="N18" s="253"/>
      <c r="O18" s="253"/>
      <c r="P18" s="253"/>
      <c r="Q18" s="253"/>
      <c r="R18" s="253"/>
      <c r="S18" s="253"/>
      <c r="T18" s="253"/>
      <c r="U18" s="253"/>
    </row>
    <row r="19" spans="1:21" ht="44.25" customHeight="1">
      <c r="A19" s="280" t="s">
        <v>103</v>
      </c>
      <c r="B19" s="280" t="s">
        <v>74</v>
      </c>
      <c r="C19" s="280" t="s">
        <v>65</v>
      </c>
      <c r="D19" s="280" t="s">
        <v>66</v>
      </c>
      <c r="E19" s="280" t="s">
        <v>67</v>
      </c>
      <c r="F19" s="291" t="s">
        <v>68</v>
      </c>
      <c r="G19" s="280" t="s">
        <v>69</v>
      </c>
      <c r="H19" s="281" t="s">
        <v>70</v>
      </c>
      <c r="I19" s="281"/>
      <c r="J19" s="280" t="s">
        <v>79</v>
      </c>
      <c r="K19" s="280"/>
      <c r="L19" s="280"/>
      <c r="M19" s="280"/>
      <c r="N19" s="295" t="s">
        <v>512</v>
      </c>
      <c r="O19" s="295"/>
      <c r="P19" s="295"/>
      <c r="Q19" s="295"/>
      <c r="R19" s="295"/>
      <c r="S19" s="295"/>
      <c r="T19" s="295"/>
      <c r="U19" s="295"/>
    </row>
    <row r="20" spans="1:21" ht="15.75">
      <c r="A20" s="280"/>
      <c r="B20" s="280"/>
      <c r="C20" s="280"/>
      <c r="D20" s="280"/>
      <c r="E20" s="280"/>
      <c r="F20" s="291"/>
      <c r="G20" s="280"/>
      <c r="H20" s="294" t="s">
        <v>71</v>
      </c>
      <c r="I20" s="294" t="s">
        <v>198</v>
      </c>
      <c r="J20" s="15" t="s">
        <v>75</v>
      </c>
      <c r="K20" s="15" t="s">
        <v>76</v>
      </c>
      <c r="L20" s="15" t="s">
        <v>77</v>
      </c>
      <c r="M20" s="15" t="s">
        <v>78</v>
      </c>
      <c r="N20" s="296" t="s">
        <v>75</v>
      </c>
      <c r="O20" s="296"/>
      <c r="P20" s="296" t="s">
        <v>76</v>
      </c>
      <c r="Q20" s="296"/>
      <c r="R20" s="296" t="s">
        <v>77</v>
      </c>
      <c r="S20" s="296"/>
      <c r="T20" s="296" t="s">
        <v>78</v>
      </c>
      <c r="U20" s="296"/>
    </row>
    <row r="21" spans="1:21" ht="36.75" customHeight="1">
      <c r="A21" s="280"/>
      <c r="B21" s="280"/>
      <c r="C21" s="280"/>
      <c r="D21" s="280"/>
      <c r="E21" s="280"/>
      <c r="F21" s="291"/>
      <c r="G21" s="280"/>
      <c r="H21" s="294"/>
      <c r="I21" s="294"/>
      <c r="J21" s="102" t="s">
        <v>64</v>
      </c>
      <c r="K21" s="55" t="s">
        <v>64</v>
      </c>
      <c r="L21" s="55" t="s">
        <v>64</v>
      </c>
      <c r="M21" s="55" t="s">
        <v>64</v>
      </c>
      <c r="N21" s="68" t="s">
        <v>515</v>
      </c>
      <c r="O21" s="68" t="s">
        <v>514</v>
      </c>
      <c r="P21" s="68" t="s">
        <v>515</v>
      </c>
      <c r="Q21" s="68" t="s">
        <v>514</v>
      </c>
      <c r="R21" s="68" t="s">
        <v>515</v>
      </c>
      <c r="S21" s="68" t="s">
        <v>514</v>
      </c>
      <c r="T21" s="68" t="s">
        <v>515</v>
      </c>
      <c r="U21" s="68" t="s">
        <v>514</v>
      </c>
    </row>
    <row r="22" spans="1:21" ht="33.75">
      <c r="A22" s="253" t="s">
        <v>199</v>
      </c>
      <c r="B22" s="253"/>
      <c r="C22" s="253"/>
      <c r="D22" s="253"/>
      <c r="E22" s="253"/>
      <c r="F22" s="253"/>
      <c r="G22" s="253"/>
      <c r="H22" s="253"/>
      <c r="I22" s="253"/>
      <c r="J22" s="253"/>
      <c r="K22" s="253"/>
      <c r="L22" s="253"/>
      <c r="M22" s="253"/>
      <c r="N22" s="253"/>
      <c r="O22" s="253"/>
      <c r="P22" s="253"/>
      <c r="Q22" s="253"/>
      <c r="R22" s="253"/>
      <c r="S22" s="253"/>
      <c r="T22" s="253"/>
      <c r="U22" s="253"/>
    </row>
    <row r="23" spans="1:21" ht="141.75">
      <c r="A23" s="256" t="s">
        <v>200</v>
      </c>
      <c r="B23" s="292" t="s">
        <v>201</v>
      </c>
      <c r="C23" s="9" t="s">
        <v>202</v>
      </c>
      <c r="D23" s="161">
        <v>9.2499999999999995E-3</v>
      </c>
      <c r="E23" s="112" t="s">
        <v>112</v>
      </c>
      <c r="F23" s="162">
        <v>50</v>
      </c>
      <c r="G23" s="9" t="s">
        <v>203</v>
      </c>
      <c r="H23" s="110">
        <v>43101</v>
      </c>
      <c r="I23" s="112" t="s">
        <v>106</v>
      </c>
      <c r="J23" s="54">
        <v>0</v>
      </c>
      <c r="K23" s="54">
        <v>0</v>
      </c>
      <c r="L23" s="54">
        <v>0</v>
      </c>
      <c r="M23" s="162">
        <v>50</v>
      </c>
      <c r="N23" s="43">
        <v>0</v>
      </c>
      <c r="O23" s="163" t="s">
        <v>560</v>
      </c>
      <c r="P23" s="241">
        <v>1.22</v>
      </c>
      <c r="Q23" s="241" t="s">
        <v>790</v>
      </c>
      <c r="R23" s="125"/>
      <c r="S23" s="125"/>
      <c r="T23" s="125"/>
      <c r="U23" s="125"/>
    </row>
    <row r="24" spans="1:21" ht="126">
      <c r="A24" s="256"/>
      <c r="B24" s="292"/>
      <c r="C24" s="9" t="s">
        <v>204</v>
      </c>
      <c r="D24" s="161">
        <v>9.2499999999999995E-3</v>
      </c>
      <c r="E24" s="112" t="s">
        <v>112</v>
      </c>
      <c r="F24" s="162">
        <v>520</v>
      </c>
      <c r="G24" s="9" t="s">
        <v>203</v>
      </c>
      <c r="H24" s="110">
        <v>43101</v>
      </c>
      <c r="I24" s="112" t="s">
        <v>106</v>
      </c>
      <c r="J24" s="54">
        <v>0</v>
      </c>
      <c r="K24" s="54">
        <v>0</v>
      </c>
      <c r="L24" s="54">
        <v>0</v>
      </c>
      <c r="M24" s="162">
        <v>520</v>
      </c>
      <c r="N24" s="43">
        <v>0.46730769230769231</v>
      </c>
      <c r="O24" s="163" t="s">
        <v>561</v>
      </c>
      <c r="P24" s="241">
        <v>1.0033333333333334</v>
      </c>
      <c r="Q24" s="241" t="s">
        <v>791</v>
      </c>
      <c r="R24" s="125"/>
      <c r="S24" s="125"/>
      <c r="T24" s="125"/>
      <c r="U24" s="125"/>
    </row>
    <row r="25" spans="1:21" ht="78.75">
      <c r="A25" s="256"/>
      <c r="B25" s="292"/>
      <c r="C25" s="9" t="s">
        <v>205</v>
      </c>
      <c r="D25" s="161">
        <v>9.2499999999999995E-3</v>
      </c>
      <c r="E25" s="112" t="s">
        <v>112</v>
      </c>
      <c r="F25" s="162">
        <v>1931</v>
      </c>
      <c r="G25" s="9" t="s">
        <v>206</v>
      </c>
      <c r="H25" s="110">
        <v>43101</v>
      </c>
      <c r="I25" s="112" t="s">
        <v>106</v>
      </c>
      <c r="J25" s="54">
        <v>0</v>
      </c>
      <c r="K25" s="54">
        <v>0</v>
      </c>
      <c r="L25" s="54">
        <v>0</v>
      </c>
      <c r="M25" s="162">
        <v>1931</v>
      </c>
      <c r="N25" s="43">
        <v>0.10305541170378042</v>
      </c>
      <c r="O25" s="163" t="s">
        <v>562</v>
      </c>
      <c r="P25" s="241">
        <v>0.19264629725530813</v>
      </c>
      <c r="Q25" s="241" t="s">
        <v>792</v>
      </c>
      <c r="R25" s="125"/>
      <c r="S25" s="125"/>
      <c r="T25" s="125"/>
      <c r="U25" s="125"/>
    </row>
    <row r="26" spans="1:21" ht="78.75">
      <c r="A26" s="256"/>
      <c r="B26" s="292"/>
      <c r="C26" s="9" t="s">
        <v>207</v>
      </c>
      <c r="D26" s="161">
        <v>9.2499999999999995E-3</v>
      </c>
      <c r="E26" s="112" t="s">
        <v>112</v>
      </c>
      <c r="F26" s="162">
        <v>3039</v>
      </c>
      <c r="G26" s="9" t="s">
        <v>206</v>
      </c>
      <c r="H26" s="110">
        <v>43101</v>
      </c>
      <c r="I26" s="112" t="s">
        <v>106</v>
      </c>
      <c r="J26" s="54">
        <v>0</v>
      </c>
      <c r="K26" s="54">
        <v>0</v>
      </c>
      <c r="L26" s="54">
        <v>0</v>
      </c>
      <c r="M26" s="162">
        <v>3039</v>
      </c>
      <c r="N26" s="43">
        <v>8.5225403093122737E-2</v>
      </c>
      <c r="O26" s="163" t="s">
        <v>563</v>
      </c>
      <c r="P26" s="241">
        <v>0.11780190852254031</v>
      </c>
      <c r="Q26" s="241" t="s">
        <v>793</v>
      </c>
      <c r="R26" s="125"/>
      <c r="S26" s="125"/>
      <c r="T26" s="125"/>
      <c r="U26" s="125"/>
    </row>
    <row r="27" spans="1:21" ht="153">
      <c r="A27" s="256"/>
      <c r="B27" s="292"/>
      <c r="C27" s="9" t="s">
        <v>208</v>
      </c>
      <c r="D27" s="161">
        <v>9.2499999999999995E-3</v>
      </c>
      <c r="E27" s="112" t="s">
        <v>112</v>
      </c>
      <c r="F27" s="162">
        <v>4100</v>
      </c>
      <c r="G27" s="9" t="s">
        <v>203</v>
      </c>
      <c r="H27" s="110">
        <v>43101</v>
      </c>
      <c r="I27" s="112" t="s">
        <v>106</v>
      </c>
      <c r="J27" s="54">
        <v>0</v>
      </c>
      <c r="K27" s="54">
        <v>0</v>
      </c>
      <c r="L27" s="54">
        <v>0</v>
      </c>
      <c r="M27" s="162">
        <v>4100</v>
      </c>
      <c r="N27" s="43">
        <v>5.5853658536585367E-2</v>
      </c>
      <c r="O27" s="163" t="s">
        <v>564</v>
      </c>
      <c r="P27" s="241">
        <v>0.98609756097560974</v>
      </c>
      <c r="Q27" s="241" t="s">
        <v>794</v>
      </c>
      <c r="R27" s="125"/>
      <c r="S27" s="125"/>
      <c r="T27" s="125"/>
      <c r="U27" s="125"/>
    </row>
    <row r="28" spans="1:21" ht="153">
      <c r="A28" s="256"/>
      <c r="B28" s="292"/>
      <c r="C28" s="9" t="s">
        <v>209</v>
      </c>
      <c r="D28" s="161">
        <v>9.2499999999999995E-3</v>
      </c>
      <c r="E28" s="112" t="s">
        <v>112</v>
      </c>
      <c r="F28" s="162">
        <v>639766300</v>
      </c>
      <c r="G28" s="9" t="s">
        <v>210</v>
      </c>
      <c r="H28" s="110">
        <v>43101</v>
      </c>
      <c r="I28" s="112" t="s">
        <v>106</v>
      </c>
      <c r="J28" s="54">
        <v>0</v>
      </c>
      <c r="K28" s="54">
        <v>0</v>
      </c>
      <c r="L28" s="54">
        <v>0</v>
      </c>
      <c r="M28" s="162">
        <v>639766300</v>
      </c>
      <c r="N28" s="43">
        <v>0</v>
      </c>
      <c r="O28" s="163" t="s">
        <v>565</v>
      </c>
      <c r="P28" s="241">
        <v>1.0014287779772082</v>
      </c>
      <c r="Q28" s="241" t="s">
        <v>795</v>
      </c>
      <c r="R28" s="125"/>
      <c r="S28" s="125"/>
      <c r="T28" s="125"/>
      <c r="U28" s="125"/>
    </row>
    <row r="29" spans="1:21" ht="409.5">
      <c r="A29" s="256"/>
      <c r="B29" s="292"/>
      <c r="C29" s="9" t="s">
        <v>211</v>
      </c>
      <c r="D29" s="161">
        <v>9.2499999999999995E-3</v>
      </c>
      <c r="E29" s="112" t="s">
        <v>105</v>
      </c>
      <c r="F29" s="162">
        <v>45</v>
      </c>
      <c r="G29" s="9" t="s">
        <v>212</v>
      </c>
      <c r="H29" s="110">
        <v>43101</v>
      </c>
      <c r="I29" s="112" t="s">
        <v>106</v>
      </c>
      <c r="J29" s="54">
        <v>0</v>
      </c>
      <c r="K29" s="54">
        <v>0</v>
      </c>
      <c r="L29" s="54">
        <v>0</v>
      </c>
      <c r="M29" s="164">
        <v>45</v>
      </c>
      <c r="N29" s="43">
        <v>0.4</v>
      </c>
      <c r="O29" s="163" t="s">
        <v>566</v>
      </c>
      <c r="P29" s="241">
        <v>0.95555555555555549</v>
      </c>
      <c r="Q29" s="241" t="s">
        <v>796</v>
      </c>
      <c r="R29" s="125"/>
      <c r="S29" s="125"/>
      <c r="T29" s="125"/>
      <c r="U29" s="125"/>
    </row>
    <row r="30" spans="1:21" ht="165.75">
      <c r="A30" s="256"/>
      <c r="B30" s="292"/>
      <c r="C30" s="9" t="s">
        <v>213</v>
      </c>
      <c r="D30" s="161">
        <v>9.2499999999999995E-3</v>
      </c>
      <c r="E30" s="112" t="s">
        <v>112</v>
      </c>
      <c r="F30" s="162">
        <v>1000</v>
      </c>
      <c r="G30" s="9" t="s">
        <v>203</v>
      </c>
      <c r="H30" s="110">
        <v>43101</v>
      </c>
      <c r="I30" s="112" t="s">
        <v>106</v>
      </c>
      <c r="J30" s="54">
        <v>0</v>
      </c>
      <c r="K30" s="54">
        <v>0</v>
      </c>
      <c r="L30" s="54">
        <v>0</v>
      </c>
      <c r="M30" s="162">
        <v>1000</v>
      </c>
      <c r="N30" s="43">
        <v>7.4999999999999997E-2</v>
      </c>
      <c r="O30" s="163" t="s">
        <v>567</v>
      </c>
      <c r="P30" s="241">
        <v>0</v>
      </c>
      <c r="Q30" s="241" t="s">
        <v>797</v>
      </c>
      <c r="R30" s="125"/>
      <c r="S30" s="125"/>
      <c r="T30" s="125"/>
      <c r="U30" s="125"/>
    </row>
    <row r="31" spans="1:21" ht="395.25">
      <c r="A31" s="256"/>
      <c r="B31" s="292"/>
      <c r="C31" s="9" t="s">
        <v>214</v>
      </c>
      <c r="D31" s="161">
        <v>9.2499999999999995E-3</v>
      </c>
      <c r="E31" s="112" t="s">
        <v>105</v>
      </c>
      <c r="F31" s="161">
        <v>0.7</v>
      </c>
      <c r="G31" s="9" t="s">
        <v>212</v>
      </c>
      <c r="H31" s="110">
        <v>43101</v>
      </c>
      <c r="I31" s="112" t="s">
        <v>106</v>
      </c>
      <c r="J31" s="54">
        <v>0</v>
      </c>
      <c r="K31" s="54">
        <v>0</v>
      </c>
      <c r="L31" s="54">
        <v>0</v>
      </c>
      <c r="M31" s="165">
        <v>0.7</v>
      </c>
      <c r="N31" s="43">
        <v>0</v>
      </c>
      <c r="O31" s="163" t="s">
        <v>568</v>
      </c>
      <c r="P31" s="241">
        <v>0.7142857142857143</v>
      </c>
      <c r="Q31" s="241" t="s">
        <v>798</v>
      </c>
      <c r="R31" s="125"/>
      <c r="S31" s="125"/>
      <c r="T31" s="125"/>
      <c r="U31" s="125"/>
    </row>
    <row r="32" spans="1:21" ht="153">
      <c r="A32" s="256"/>
      <c r="B32" s="292"/>
      <c r="C32" s="9" t="s">
        <v>215</v>
      </c>
      <c r="D32" s="161">
        <v>9.2499999999999995E-3</v>
      </c>
      <c r="E32" s="112" t="s">
        <v>112</v>
      </c>
      <c r="F32" s="162">
        <v>370</v>
      </c>
      <c r="G32" s="9" t="s">
        <v>18</v>
      </c>
      <c r="H32" s="110">
        <v>43101</v>
      </c>
      <c r="I32" s="112" t="s">
        <v>106</v>
      </c>
      <c r="J32" s="54">
        <v>0</v>
      </c>
      <c r="K32" s="54">
        <v>0</v>
      </c>
      <c r="L32" s="54">
        <v>0</v>
      </c>
      <c r="M32" s="162">
        <v>370</v>
      </c>
      <c r="N32" s="43">
        <v>1</v>
      </c>
      <c r="O32" s="163" t="s">
        <v>569</v>
      </c>
      <c r="P32" s="241">
        <v>1</v>
      </c>
      <c r="Q32" s="241" t="s">
        <v>799</v>
      </c>
      <c r="R32" s="125"/>
      <c r="S32" s="125"/>
      <c r="T32" s="125"/>
      <c r="U32" s="125"/>
    </row>
    <row r="33" spans="1:21" ht="102">
      <c r="A33" s="256"/>
      <c r="B33" s="292"/>
      <c r="C33" s="9" t="s">
        <v>216</v>
      </c>
      <c r="D33" s="161">
        <v>9.2499999999999995E-3</v>
      </c>
      <c r="E33" s="112" t="s">
        <v>112</v>
      </c>
      <c r="F33" s="162">
        <v>1700000</v>
      </c>
      <c r="G33" s="9" t="s">
        <v>203</v>
      </c>
      <c r="H33" s="110">
        <v>43101</v>
      </c>
      <c r="I33" s="112" t="s">
        <v>106</v>
      </c>
      <c r="J33" s="54">
        <v>0</v>
      </c>
      <c r="K33" s="54">
        <v>0</v>
      </c>
      <c r="L33" s="54">
        <v>0</v>
      </c>
      <c r="M33" s="162">
        <v>1700000</v>
      </c>
      <c r="N33" s="43">
        <v>0</v>
      </c>
      <c r="O33" s="163" t="s">
        <v>570</v>
      </c>
      <c r="P33" s="241">
        <v>1.2481517647058824</v>
      </c>
      <c r="Q33" s="241" t="s">
        <v>800</v>
      </c>
      <c r="R33" s="125"/>
      <c r="S33" s="125"/>
      <c r="T33" s="125"/>
      <c r="U33" s="125"/>
    </row>
    <row r="34" spans="1:21" ht="126">
      <c r="A34" s="256"/>
      <c r="B34" s="292"/>
      <c r="C34" s="9" t="s">
        <v>217</v>
      </c>
      <c r="D34" s="161">
        <v>9.2499999999999995E-3</v>
      </c>
      <c r="E34" s="112" t="s">
        <v>112</v>
      </c>
      <c r="F34" s="162">
        <v>450000</v>
      </c>
      <c r="G34" s="9" t="s">
        <v>203</v>
      </c>
      <c r="H34" s="110">
        <v>43101</v>
      </c>
      <c r="I34" s="112" t="s">
        <v>106</v>
      </c>
      <c r="J34" s="54">
        <v>0</v>
      </c>
      <c r="K34" s="54">
        <v>0</v>
      </c>
      <c r="L34" s="54">
        <v>0</v>
      </c>
      <c r="M34" s="162">
        <v>450000</v>
      </c>
      <c r="N34" s="43">
        <v>5.944444444444444E-3</v>
      </c>
      <c r="O34" s="163" t="s">
        <v>571</v>
      </c>
      <c r="P34" s="241">
        <v>0.1807</v>
      </c>
      <c r="Q34" s="241" t="s">
        <v>801</v>
      </c>
      <c r="R34" s="125"/>
      <c r="S34" s="125"/>
      <c r="T34" s="125"/>
      <c r="U34" s="125"/>
    </row>
    <row r="35" spans="1:21" ht="78.75">
      <c r="A35" s="256"/>
      <c r="B35" s="292"/>
      <c r="C35" s="9" t="s">
        <v>218</v>
      </c>
      <c r="D35" s="161">
        <v>9.2499999999999995E-3</v>
      </c>
      <c r="E35" s="112" t="s">
        <v>112</v>
      </c>
      <c r="F35" s="162">
        <v>1200000</v>
      </c>
      <c r="G35" s="9" t="s">
        <v>18</v>
      </c>
      <c r="H35" s="110">
        <v>43101</v>
      </c>
      <c r="I35" s="112" t="s">
        <v>106</v>
      </c>
      <c r="J35" s="54">
        <v>0</v>
      </c>
      <c r="K35" s="54">
        <v>0</v>
      </c>
      <c r="L35" s="54">
        <v>0</v>
      </c>
      <c r="M35" s="162">
        <v>1200000</v>
      </c>
      <c r="N35" s="43">
        <v>0</v>
      </c>
      <c r="O35" s="163"/>
      <c r="P35" s="241">
        <v>0</v>
      </c>
      <c r="Q35" s="241" t="s">
        <v>802</v>
      </c>
      <c r="R35" s="125"/>
      <c r="S35" s="125"/>
      <c r="T35" s="125"/>
      <c r="U35" s="125"/>
    </row>
    <row r="36" spans="1:21" ht="153">
      <c r="A36" s="256"/>
      <c r="B36" s="292"/>
      <c r="C36" s="9" t="s">
        <v>219</v>
      </c>
      <c r="D36" s="161">
        <v>9.2499999999999995E-3</v>
      </c>
      <c r="E36" s="112" t="s">
        <v>112</v>
      </c>
      <c r="F36" s="162">
        <v>1</v>
      </c>
      <c r="G36" s="9" t="s">
        <v>18</v>
      </c>
      <c r="H36" s="110">
        <v>43101</v>
      </c>
      <c r="I36" s="112" t="s">
        <v>106</v>
      </c>
      <c r="J36" s="54">
        <v>0</v>
      </c>
      <c r="K36" s="54">
        <v>0</v>
      </c>
      <c r="L36" s="54">
        <v>0</v>
      </c>
      <c r="M36" s="162">
        <v>1</v>
      </c>
      <c r="N36" s="43">
        <v>0</v>
      </c>
      <c r="O36" s="163" t="s">
        <v>572</v>
      </c>
      <c r="P36" s="241">
        <v>0</v>
      </c>
      <c r="Q36" s="241" t="s">
        <v>803</v>
      </c>
      <c r="R36" s="125"/>
      <c r="S36" s="125"/>
      <c r="T36" s="125"/>
      <c r="U36" s="125"/>
    </row>
    <row r="37" spans="1:21" ht="178.5">
      <c r="A37" s="256"/>
      <c r="B37" s="292"/>
      <c r="C37" s="9" t="s">
        <v>220</v>
      </c>
      <c r="D37" s="161">
        <v>9.2499999999999995E-3</v>
      </c>
      <c r="E37" s="112" t="s">
        <v>112</v>
      </c>
      <c r="F37" s="162">
        <v>85000</v>
      </c>
      <c r="G37" s="9" t="s">
        <v>203</v>
      </c>
      <c r="H37" s="110">
        <v>43101</v>
      </c>
      <c r="I37" s="112" t="s">
        <v>106</v>
      </c>
      <c r="J37" s="54">
        <v>0</v>
      </c>
      <c r="K37" s="54">
        <v>0</v>
      </c>
      <c r="L37" s="54">
        <v>0</v>
      </c>
      <c r="M37" s="162">
        <v>85000</v>
      </c>
      <c r="N37" s="43">
        <v>0.63027058823529414</v>
      </c>
      <c r="O37" s="163" t="s">
        <v>573</v>
      </c>
      <c r="P37" s="241">
        <v>0.9798</v>
      </c>
      <c r="Q37" s="241" t="s">
        <v>804</v>
      </c>
      <c r="R37" s="125"/>
      <c r="S37" s="125"/>
      <c r="T37" s="125"/>
      <c r="U37" s="125"/>
    </row>
    <row r="38" spans="1:21" ht="89.25">
      <c r="A38" s="256"/>
      <c r="B38" s="292"/>
      <c r="C38" s="9" t="s">
        <v>221</v>
      </c>
      <c r="D38" s="161">
        <v>9.2499999999999995E-3</v>
      </c>
      <c r="E38" s="112" t="s">
        <v>112</v>
      </c>
      <c r="F38" s="162">
        <v>6580</v>
      </c>
      <c r="G38" s="9" t="s">
        <v>203</v>
      </c>
      <c r="H38" s="110">
        <v>43101</v>
      </c>
      <c r="I38" s="112" t="s">
        <v>106</v>
      </c>
      <c r="J38" s="54">
        <v>0</v>
      </c>
      <c r="K38" s="54">
        <v>0</v>
      </c>
      <c r="L38" s="54">
        <v>0</v>
      </c>
      <c r="M38" s="162">
        <v>6580</v>
      </c>
      <c r="N38" s="43">
        <v>0</v>
      </c>
      <c r="O38" s="163" t="s">
        <v>574</v>
      </c>
      <c r="P38" s="241">
        <v>0.60933333333333328</v>
      </c>
      <c r="Q38" s="241" t="s">
        <v>805</v>
      </c>
      <c r="R38" s="125"/>
      <c r="S38" s="125"/>
      <c r="T38" s="125"/>
      <c r="U38" s="125"/>
    </row>
    <row r="39" spans="1:21" ht="204">
      <c r="A39" s="256"/>
      <c r="B39" s="292"/>
      <c r="C39" s="9" t="s">
        <v>222</v>
      </c>
      <c r="D39" s="161">
        <v>9.2499999999999995E-3</v>
      </c>
      <c r="E39" s="112" t="s">
        <v>112</v>
      </c>
      <c r="F39" s="162">
        <v>16000</v>
      </c>
      <c r="G39" s="9" t="s">
        <v>223</v>
      </c>
      <c r="H39" s="110">
        <v>43101</v>
      </c>
      <c r="I39" s="112" t="s">
        <v>106</v>
      </c>
      <c r="J39" s="54">
        <v>0</v>
      </c>
      <c r="K39" s="54">
        <v>0</v>
      </c>
      <c r="L39" s="54">
        <v>0</v>
      </c>
      <c r="M39" s="162">
        <v>16000</v>
      </c>
      <c r="N39" s="43">
        <v>0</v>
      </c>
      <c r="O39" s="163" t="s">
        <v>575</v>
      </c>
      <c r="P39" s="241">
        <v>1.0180624999999999</v>
      </c>
      <c r="Q39" s="241" t="s">
        <v>806</v>
      </c>
      <c r="R39" s="125"/>
      <c r="S39" s="125"/>
      <c r="T39" s="125"/>
      <c r="U39" s="125"/>
    </row>
    <row r="40" spans="1:21" ht="127.5">
      <c r="A40" s="256"/>
      <c r="B40" s="292"/>
      <c r="C40" s="9" t="s">
        <v>224</v>
      </c>
      <c r="D40" s="161">
        <v>9.2499999999999995E-3</v>
      </c>
      <c r="E40" s="112" t="s">
        <v>112</v>
      </c>
      <c r="F40" s="162">
        <v>95</v>
      </c>
      <c r="G40" s="9" t="s">
        <v>210</v>
      </c>
      <c r="H40" s="110">
        <v>43101</v>
      </c>
      <c r="I40" s="112" t="s">
        <v>106</v>
      </c>
      <c r="J40" s="54">
        <v>0</v>
      </c>
      <c r="K40" s="54">
        <v>0</v>
      </c>
      <c r="L40" s="54">
        <v>0</v>
      </c>
      <c r="M40" s="162">
        <v>95</v>
      </c>
      <c r="N40" s="43">
        <v>0.5428421052631579</v>
      </c>
      <c r="O40" s="163" t="s">
        <v>576</v>
      </c>
      <c r="P40" s="241">
        <v>1</v>
      </c>
      <c r="Q40" s="241" t="s">
        <v>807</v>
      </c>
      <c r="R40" s="125"/>
      <c r="S40" s="125"/>
      <c r="T40" s="125"/>
      <c r="U40" s="125"/>
    </row>
    <row r="41" spans="1:21" ht="173.25">
      <c r="A41" s="256"/>
      <c r="B41" s="292"/>
      <c r="C41" s="9" t="s">
        <v>225</v>
      </c>
      <c r="D41" s="161">
        <v>9.2499999999999995E-3</v>
      </c>
      <c r="E41" s="112" t="s">
        <v>112</v>
      </c>
      <c r="F41" s="162">
        <v>1300</v>
      </c>
      <c r="G41" s="9" t="s">
        <v>223</v>
      </c>
      <c r="H41" s="110">
        <v>43101</v>
      </c>
      <c r="I41" s="112" t="s">
        <v>106</v>
      </c>
      <c r="J41" s="54">
        <v>0</v>
      </c>
      <c r="K41" s="54">
        <v>0</v>
      </c>
      <c r="L41" s="54">
        <v>0</v>
      </c>
      <c r="M41" s="162">
        <v>1300</v>
      </c>
      <c r="N41" s="43">
        <v>0</v>
      </c>
      <c r="O41" s="163"/>
      <c r="P41" s="241">
        <v>1</v>
      </c>
      <c r="Q41" s="241" t="s">
        <v>808</v>
      </c>
      <c r="R41" s="125"/>
      <c r="S41" s="125"/>
      <c r="T41" s="125"/>
      <c r="U41" s="125"/>
    </row>
    <row r="42" spans="1:21" ht="153">
      <c r="A42" s="256"/>
      <c r="B42" s="292"/>
      <c r="C42" s="9" t="s">
        <v>226</v>
      </c>
      <c r="D42" s="161">
        <v>9.2499999999999995E-3</v>
      </c>
      <c r="E42" s="112" t="s">
        <v>112</v>
      </c>
      <c r="F42" s="162">
        <v>12</v>
      </c>
      <c r="G42" s="9" t="s">
        <v>227</v>
      </c>
      <c r="H42" s="110">
        <v>43101</v>
      </c>
      <c r="I42" s="112" t="s">
        <v>106</v>
      </c>
      <c r="J42" s="54">
        <v>0</v>
      </c>
      <c r="K42" s="54">
        <v>0</v>
      </c>
      <c r="L42" s="54">
        <v>0</v>
      </c>
      <c r="M42" s="162">
        <v>12</v>
      </c>
      <c r="N42" s="43">
        <v>0</v>
      </c>
      <c r="O42" s="163" t="s">
        <v>577</v>
      </c>
      <c r="P42" s="241">
        <v>0</v>
      </c>
      <c r="Q42" s="241" t="s">
        <v>809</v>
      </c>
      <c r="R42" s="125"/>
      <c r="S42" s="125"/>
      <c r="T42" s="125"/>
      <c r="U42" s="125"/>
    </row>
    <row r="43" spans="1:21" ht="127.5">
      <c r="A43" s="256"/>
      <c r="B43" s="292"/>
      <c r="C43" s="9" t="s">
        <v>228</v>
      </c>
      <c r="D43" s="161">
        <v>9.2499999999999995E-3</v>
      </c>
      <c r="E43" s="112" t="s">
        <v>112</v>
      </c>
      <c r="F43" s="162">
        <v>20000</v>
      </c>
      <c r="G43" s="9" t="s">
        <v>229</v>
      </c>
      <c r="H43" s="110">
        <v>43101</v>
      </c>
      <c r="I43" s="112" t="s">
        <v>106</v>
      </c>
      <c r="J43" s="54">
        <v>0</v>
      </c>
      <c r="K43" s="54">
        <v>0</v>
      </c>
      <c r="L43" s="54">
        <v>0</v>
      </c>
      <c r="M43" s="162">
        <v>20000</v>
      </c>
      <c r="N43" s="43">
        <v>0</v>
      </c>
      <c r="O43" s="163" t="s">
        <v>578</v>
      </c>
      <c r="P43" s="241">
        <v>0</v>
      </c>
      <c r="Q43" s="241" t="s">
        <v>810</v>
      </c>
      <c r="R43" s="125"/>
      <c r="S43" s="125"/>
      <c r="T43" s="125"/>
      <c r="U43" s="125"/>
    </row>
    <row r="44" spans="1:21" ht="153">
      <c r="A44" s="256"/>
      <c r="B44" s="292"/>
      <c r="C44" s="9" t="s">
        <v>230</v>
      </c>
      <c r="D44" s="161">
        <v>9.2499999999999995E-3</v>
      </c>
      <c r="E44" s="112" t="s">
        <v>112</v>
      </c>
      <c r="F44" s="162">
        <v>20000</v>
      </c>
      <c r="G44" s="9" t="s">
        <v>229</v>
      </c>
      <c r="H44" s="110">
        <v>43101</v>
      </c>
      <c r="I44" s="112" t="s">
        <v>106</v>
      </c>
      <c r="J44" s="54">
        <v>0</v>
      </c>
      <c r="K44" s="54">
        <v>0</v>
      </c>
      <c r="L44" s="54">
        <v>0</v>
      </c>
      <c r="M44" s="162">
        <v>20000</v>
      </c>
      <c r="N44" s="43">
        <v>0</v>
      </c>
      <c r="O44" s="163" t="s">
        <v>579</v>
      </c>
      <c r="P44" s="241">
        <v>0.16789999999999999</v>
      </c>
      <c r="Q44" s="241" t="s">
        <v>811</v>
      </c>
      <c r="R44" s="125"/>
      <c r="S44" s="125"/>
      <c r="T44" s="125"/>
      <c r="U44" s="125"/>
    </row>
    <row r="45" spans="1:21" ht="409.5">
      <c r="A45" s="256"/>
      <c r="B45" s="292"/>
      <c r="C45" s="9" t="s">
        <v>231</v>
      </c>
      <c r="D45" s="161">
        <v>9.2499999999999995E-3</v>
      </c>
      <c r="E45" s="112" t="s">
        <v>112</v>
      </c>
      <c r="F45" s="162">
        <v>100</v>
      </c>
      <c r="G45" s="9" t="s">
        <v>210</v>
      </c>
      <c r="H45" s="110">
        <v>43101</v>
      </c>
      <c r="I45" s="112" t="s">
        <v>106</v>
      </c>
      <c r="J45" s="54">
        <v>0</v>
      </c>
      <c r="K45" s="54">
        <v>0</v>
      </c>
      <c r="L45" s="54">
        <v>0</v>
      </c>
      <c r="M45" s="162">
        <v>100</v>
      </c>
      <c r="N45" s="43">
        <v>5.7000000000000002E-2</v>
      </c>
      <c r="O45" s="163" t="s">
        <v>580</v>
      </c>
      <c r="P45" s="241">
        <v>0.114</v>
      </c>
      <c r="Q45" s="241" t="s">
        <v>812</v>
      </c>
      <c r="R45" s="125"/>
      <c r="S45" s="125"/>
      <c r="T45" s="125"/>
      <c r="U45" s="125"/>
    </row>
    <row r="46" spans="1:21" ht="78.75">
      <c r="A46" s="256"/>
      <c r="B46" s="292"/>
      <c r="C46" s="9" t="s">
        <v>232</v>
      </c>
      <c r="D46" s="161">
        <v>9.2499999999999995E-3</v>
      </c>
      <c r="E46" s="112" t="s">
        <v>112</v>
      </c>
      <c r="F46" s="162">
        <v>590</v>
      </c>
      <c r="G46" s="9" t="s">
        <v>206</v>
      </c>
      <c r="H46" s="110">
        <v>43101</v>
      </c>
      <c r="I46" s="112" t="s">
        <v>106</v>
      </c>
      <c r="J46" s="54">
        <v>0</v>
      </c>
      <c r="K46" s="54">
        <v>0</v>
      </c>
      <c r="L46" s="54">
        <v>0</v>
      </c>
      <c r="M46" s="162">
        <v>590</v>
      </c>
      <c r="N46" s="43">
        <v>0.13220338983050847</v>
      </c>
      <c r="O46" s="163" t="s">
        <v>581</v>
      </c>
      <c r="P46" s="241">
        <v>0.2288135593220339</v>
      </c>
      <c r="Q46" s="241" t="s">
        <v>813</v>
      </c>
      <c r="R46" s="125"/>
      <c r="S46" s="125"/>
      <c r="T46" s="125"/>
      <c r="U46" s="125"/>
    </row>
    <row r="47" spans="1:21" ht="357">
      <c r="A47" s="256"/>
      <c r="B47" s="292"/>
      <c r="C47" s="9" t="s">
        <v>233</v>
      </c>
      <c r="D47" s="161">
        <v>9.2499999999999995E-3</v>
      </c>
      <c r="E47" s="112" t="s">
        <v>112</v>
      </c>
      <c r="F47" s="162">
        <v>12</v>
      </c>
      <c r="G47" s="9" t="s">
        <v>227</v>
      </c>
      <c r="H47" s="110">
        <v>43101</v>
      </c>
      <c r="I47" s="112" t="s">
        <v>106</v>
      </c>
      <c r="J47" s="54">
        <v>0</v>
      </c>
      <c r="K47" s="54">
        <v>0</v>
      </c>
      <c r="L47" s="54">
        <v>0</v>
      </c>
      <c r="M47" s="162">
        <v>12</v>
      </c>
      <c r="N47" s="43">
        <v>0</v>
      </c>
      <c r="O47" s="163" t="s">
        <v>582</v>
      </c>
      <c r="P47" s="241">
        <v>0</v>
      </c>
      <c r="Q47" s="241" t="s">
        <v>814</v>
      </c>
      <c r="R47" s="125"/>
      <c r="S47" s="125"/>
      <c r="T47" s="125"/>
      <c r="U47" s="125"/>
    </row>
    <row r="48" spans="1:21" ht="126">
      <c r="A48" s="256"/>
      <c r="B48" s="292"/>
      <c r="C48" s="9" t="s">
        <v>234</v>
      </c>
      <c r="D48" s="161">
        <v>9.2499999999999995E-3</v>
      </c>
      <c r="E48" s="112" t="s">
        <v>112</v>
      </c>
      <c r="F48" s="162">
        <v>22824</v>
      </c>
      <c r="G48" s="9" t="s">
        <v>18</v>
      </c>
      <c r="H48" s="110">
        <v>43101</v>
      </c>
      <c r="I48" s="112" t="s">
        <v>106</v>
      </c>
      <c r="J48" s="54">
        <v>0</v>
      </c>
      <c r="K48" s="54">
        <v>0</v>
      </c>
      <c r="L48" s="54">
        <v>0</v>
      </c>
      <c r="M48" s="162">
        <v>22824</v>
      </c>
      <c r="N48" s="43">
        <v>0</v>
      </c>
      <c r="O48" s="163"/>
      <c r="P48" s="241">
        <v>0.74660000000000004</v>
      </c>
      <c r="Q48" s="241" t="s">
        <v>815</v>
      </c>
      <c r="R48" s="125"/>
      <c r="S48" s="125"/>
      <c r="T48" s="125"/>
      <c r="U48" s="125"/>
    </row>
    <row r="49" spans="1:21" ht="267.75">
      <c r="A49" s="256"/>
      <c r="B49" s="292"/>
      <c r="C49" s="9" t="s">
        <v>235</v>
      </c>
      <c r="D49" s="161">
        <v>9.2499999999999995E-3</v>
      </c>
      <c r="E49" s="112" t="s">
        <v>112</v>
      </c>
      <c r="F49" s="162">
        <v>20</v>
      </c>
      <c r="G49" s="9" t="s">
        <v>229</v>
      </c>
      <c r="H49" s="110">
        <v>43101</v>
      </c>
      <c r="I49" s="112" t="s">
        <v>106</v>
      </c>
      <c r="J49" s="54">
        <v>0</v>
      </c>
      <c r="K49" s="54">
        <v>0</v>
      </c>
      <c r="L49" s="54">
        <v>0</v>
      </c>
      <c r="M49" s="162">
        <v>20</v>
      </c>
      <c r="N49" s="43">
        <v>0.2</v>
      </c>
      <c r="O49" s="163" t="s">
        <v>583</v>
      </c>
      <c r="P49" s="241">
        <v>0.1</v>
      </c>
      <c r="Q49" s="241" t="s">
        <v>816</v>
      </c>
      <c r="R49" s="125"/>
      <c r="S49" s="125"/>
      <c r="T49" s="125"/>
      <c r="U49" s="125"/>
    </row>
    <row r="50" spans="1:21" ht="220.5">
      <c r="A50" s="256"/>
      <c r="B50" s="292"/>
      <c r="C50" s="9" t="s">
        <v>236</v>
      </c>
      <c r="D50" s="161">
        <v>9.2499999999999995E-3</v>
      </c>
      <c r="E50" s="112" t="s">
        <v>112</v>
      </c>
      <c r="F50" s="162">
        <v>20</v>
      </c>
      <c r="G50" s="9" t="s">
        <v>229</v>
      </c>
      <c r="H50" s="110">
        <v>43101</v>
      </c>
      <c r="I50" s="112" t="s">
        <v>106</v>
      </c>
      <c r="J50" s="54">
        <v>0</v>
      </c>
      <c r="K50" s="54">
        <v>0</v>
      </c>
      <c r="L50" s="54">
        <v>0</v>
      </c>
      <c r="M50" s="162">
        <v>20</v>
      </c>
      <c r="N50" s="43">
        <v>0</v>
      </c>
      <c r="O50" s="163" t="s">
        <v>584</v>
      </c>
      <c r="P50" s="241">
        <v>0</v>
      </c>
      <c r="Q50" s="241" t="s">
        <v>817</v>
      </c>
      <c r="R50" s="125"/>
      <c r="S50" s="125"/>
      <c r="T50" s="125"/>
      <c r="U50" s="125"/>
    </row>
    <row r="51" spans="1:21" ht="204.75">
      <c r="A51" s="256"/>
      <c r="B51" s="292"/>
      <c r="C51" s="9" t="s">
        <v>237</v>
      </c>
      <c r="D51" s="161">
        <v>9.2499999999999995E-3</v>
      </c>
      <c r="E51" s="112" t="s">
        <v>112</v>
      </c>
      <c r="F51" s="162">
        <v>95</v>
      </c>
      <c r="G51" s="9" t="s">
        <v>229</v>
      </c>
      <c r="H51" s="110">
        <v>43101</v>
      </c>
      <c r="I51" s="112" t="s">
        <v>106</v>
      </c>
      <c r="J51" s="54">
        <v>0</v>
      </c>
      <c r="K51" s="54">
        <v>0</v>
      </c>
      <c r="L51" s="54">
        <v>0</v>
      </c>
      <c r="M51" s="162">
        <v>95</v>
      </c>
      <c r="N51" s="43">
        <v>0.38947368421052631</v>
      </c>
      <c r="O51" s="163" t="s">
        <v>585</v>
      </c>
      <c r="P51" s="241">
        <v>0.91578947368421049</v>
      </c>
      <c r="Q51" s="241" t="s">
        <v>818</v>
      </c>
      <c r="R51" s="125"/>
      <c r="S51" s="125"/>
      <c r="T51" s="125"/>
      <c r="U51" s="125"/>
    </row>
    <row r="52" spans="1:21" ht="267.75">
      <c r="A52" s="256"/>
      <c r="B52" s="292"/>
      <c r="C52" s="9" t="s">
        <v>238</v>
      </c>
      <c r="D52" s="161">
        <v>9.2499999999999995E-3</v>
      </c>
      <c r="E52" s="112" t="s">
        <v>112</v>
      </c>
      <c r="F52" s="162">
        <v>60</v>
      </c>
      <c r="G52" s="9" t="s">
        <v>227</v>
      </c>
      <c r="H52" s="110">
        <v>43101</v>
      </c>
      <c r="I52" s="112" t="s">
        <v>106</v>
      </c>
      <c r="J52" s="54">
        <v>0</v>
      </c>
      <c r="K52" s="54">
        <v>0</v>
      </c>
      <c r="L52" s="54">
        <v>0</v>
      </c>
      <c r="M52" s="162">
        <v>60</v>
      </c>
      <c r="N52" s="43">
        <v>0.25</v>
      </c>
      <c r="O52" s="163" t="s">
        <v>586</v>
      </c>
      <c r="P52" s="241">
        <v>0.25</v>
      </c>
      <c r="Q52" s="241" t="s">
        <v>819</v>
      </c>
      <c r="R52" s="125"/>
      <c r="S52" s="125"/>
      <c r="T52" s="125"/>
      <c r="U52" s="125"/>
    </row>
    <row r="53" spans="1:21" ht="78.75">
      <c r="A53" s="256"/>
      <c r="B53" s="292"/>
      <c r="C53" s="9" t="s">
        <v>239</v>
      </c>
      <c r="D53" s="161">
        <v>9.2499999999999995E-3</v>
      </c>
      <c r="E53" s="112" t="s">
        <v>112</v>
      </c>
      <c r="F53" s="162">
        <v>1</v>
      </c>
      <c r="G53" s="9" t="s">
        <v>240</v>
      </c>
      <c r="H53" s="110">
        <v>43101</v>
      </c>
      <c r="I53" s="112" t="s">
        <v>106</v>
      </c>
      <c r="J53" s="54">
        <v>0</v>
      </c>
      <c r="K53" s="54">
        <v>0</v>
      </c>
      <c r="L53" s="54">
        <v>0</v>
      </c>
      <c r="M53" s="162">
        <v>1</v>
      </c>
      <c r="N53" s="43">
        <v>0</v>
      </c>
      <c r="O53" s="163" t="s">
        <v>587</v>
      </c>
      <c r="P53" s="241">
        <v>0</v>
      </c>
      <c r="Q53" s="241" t="s">
        <v>820</v>
      </c>
      <c r="R53" s="125"/>
      <c r="S53" s="125"/>
      <c r="T53" s="125"/>
      <c r="U53" s="125"/>
    </row>
    <row r="54" spans="1:21" ht="78.75">
      <c r="A54" s="256"/>
      <c r="B54" s="292"/>
      <c r="C54" s="9" t="s">
        <v>241</v>
      </c>
      <c r="D54" s="161">
        <v>9.2499999999999995E-3</v>
      </c>
      <c r="E54" s="112" t="s">
        <v>112</v>
      </c>
      <c r="F54" s="162">
        <v>3948</v>
      </c>
      <c r="G54" s="9" t="s">
        <v>242</v>
      </c>
      <c r="H54" s="110">
        <v>43101</v>
      </c>
      <c r="I54" s="112" t="s">
        <v>106</v>
      </c>
      <c r="J54" s="54">
        <v>0</v>
      </c>
      <c r="K54" s="54">
        <v>0</v>
      </c>
      <c r="L54" s="54">
        <v>0</v>
      </c>
      <c r="M54" s="162">
        <v>3948</v>
      </c>
      <c r="N54" s="43">
        <v>6.5856129685916923E-3</v>
      </c>
      <c r="O54" s="163" t="s">
        <v>588</v>
      </c>
      <c r="P54" s="241">
        <v>6.6362715298885516E-2</v>
      </c>
      <c r="Q54" s="241" t="s">
        <v>821</v>
      </c>
      <c r="R54" s="125"/>
      <c r="S54" s="125"/>
      <c r="T54" s="125"/>
      <c r="U54" s="125"/>
    </row>
    <row r="55" spans="1:21" ht="110.25">
      <c r="A55" s="256"/>
      <c r="B55" s="292"/>
      <c r="C55" s="9" t="s">
        <v>243</v>
      </c>
      <c r="D55" s="161">
        <v>9.2499999999999995E-3</v>
      </c>
      <c r="E55" s="112" t="s">
        <v>112</v>
      </c>
      <c r="F55" s="162">
        <v>590</v>
      </c>
      <c r="G55" s="9" t="s">
        <v>244</v>
      </c>
      <c r="H55" s="110">
        <v>43101</v>
      </c>
      <c r="I55" s="112" t="s">
        <v>106</v>
      </c>
      <c r="J55" s="54">
        <v>0</v>
      </c>
      <c r="K55" s="54">
        <v>0</v>
      </c>
      <c r="L55" s="54">
        <v>0</v>
      </c>
      <c r="M55" s="162">
        <v>590</v>
      </c>
      <c r="N55" s="43">
        <v>0.67796610169491522</v>
      </c>
      <c r="O55" s="163" t="s">
        <v>589</v>
      </c>
      <c r="P55" s="241">
        <v>0.77457627118644068</v>
      </c>
      <c r="Q55" s="241" t="s">
        <v>822</v>
      </c>
      <c r="R55" s="125"/>
      <c r="S55" s="125"/>
      <c r="T55" s="125"/>
      <c r="U55" s="125"/>
    </row>
    <row r="56" spans="1:21" ht="51">
      <c r="A56" s="256"/>
      <c r="B56" s="292"/>
      <c r="C56" s="9" t="s">
        <v>245</v>
      </c>
      <c r="D56" s="161">
        <v>9.2499999999999995E-3</v>
      </c>
      <c r="E56" s="112" t="s">
        <v>112</v>
      </c>
      <c r="F56" s="162">
        <v>20000</v>
      </c>
      <c r="G56" s="9" t="s">
        <v>246</v>
      </c>
      <c r="H56" s="110">
        <v>43101</v>
      </c>
      <c r="I56" s="112" t="s">
        <v>106</v>
      </c>
      <c r="J56" s="54">
        <v>0</v>
      </c>
      <c r="K56" s="54">
        <v>0</v>
      </c>
      <c r="L56" s="54">
        <v>0</v>
      </c>
      <c r="M56" s="162">
        <v>20000</v>
      </c>
      <c r="N56" s="43">
        <v>0.11685</v>
      </c>
      <c r="O56" s="163" t="s">
        <v>590</v>
      </c>
      <c r="P56" s="241">
        <v>0.11685</v>
      </c>
      <c r="Q56" s="241" t="s">
        <v>590</v>
      </c>
      <c r="R56" s="125"/>
      <c r="S56" s="125"/>
      <c r="T56" s="125"/>
      <c r="U56" s="125"/>
    </row>
    <row r="57" spans="1:21" ht="102">
      <c r="A57" s="256"/>
      <c r="B57" s="292"/>
      <c r="C57" s="9" t="s">
        <v>247</v>
      </c>
      <c r="D57" s="161">
        <v>9.2499999999999995E-3</v>
      </c>
      <c r="E57" s="112" t="s">
        <v>112</v>
      </c>
      <c r="F57" s="162">
        <v>10</v>
      </c>
      <c r="G57" s="9" t="s">
        <v>248</v>
      </c>
      <c r="H57" s="110">
        <v>43101</v>
      </c>
      <c r="I57" s="112" t="s">
        <v>106</v>
      </c>
      <c r="J57" s="54">
        <v>0</v>
      </c>
      <c r="K57" s="54">
        <v>0</v>
      </c>
      <c r="L57" s="54">
        <v>0</v>
      </c>
      <c r="M57" s="162">
        <v>10</v>
      </c>
      <c r="N57" s="43">
        <v>0</v>
      </c>
      <c r="O57" s="163" t="s">
        <v>591</v>
      </c>
      <c r="P57" s="241">
        <v>0</v>
      </c>
      <c r="Q57" s="241" t="s">
        <v>823</v>
      </c>
      <c r="R57" s="125"/>
      <c r="S57" s="125"/>
      <c r="T57" s="125"/>
      <c r="U57" s="125"/>
    </row>
    <row r="58" spans="1:21" ht="127.5">
      <c r="A58" s="256"/>
      <c r="B58" s="292"/>
      <c r="C58" s="9" t="s">
        <v>249</v>
      </c>
      <c r="D58" s="161">
        <v>9.2499999999999995E-3</v>
      </c>
      <c r="E58" s="112" t="s">
        <v>112</v>
      </c>
      <c r="F58" s="162">
        <v>3944</v>
      </c>
      <c r="G58" s="9" t="s">
        <v>250</v>
      </c>
      <c r="H58" s="110">
        <v>43101</v>
      </c>
      <c r="I58" s="112" t="s">
        <v>106</v>
      </c>
      <c r="J58" s="54">
        <v>0</v>
      </c>
      <c r="K58" s="54">
        <v>0</v>
      </c>
      <c r="L58" s="54">
        <v>0</v>
      </c>
      <c r="M58" s="162">
        <v>3944</v>
      </c>
      <c r="N58" s="43">
        <v>0</v>
      </c>
      <c r="O58" s="163" t="s">
        <v>592</v>
      </c>
      <c r="P58" s="241">
        <v>0</v>
      </c>
      <c r="Q58" s="241" t="s">
        <v>824</v>
      </c>
      <c r="R58" s="125"/>
      <c r="S58" s="125"/>
      <c r="T58" s="125"/>
      <c r="U58" s="125"/>
    </row>
    <row r="59" spans="1:21" ht="114.75">
      <c r="A59" s="256"/>
      <c r="B59" s="292"/>
      <c r="C59" s="9" t="s">
        <v>251</v>
      </c>
      <c r="D59" s="161">
        <v>9.2499999999999995E-3</v>
      </c>
      <c r="E59" s="112" t="s">
        <v>112</v>
      </c>
      <c r="F59" s="162">
        <v>5</v>
      </c>
      <c r="G59" s="9" t="s">
        <v>252</v>
      </c>
      <c r="H59" s="110">
        <v>43101</v>
      </c>
      <c r="I59" s="112" t="s">
        <v>106</v>
      </c>
      <c r="J59" s="54">
        <v>0</v>
      </c>
      <c r="K59" s="54">
        <v>0</v>
      </c>
      <c r="L59" s="54">
        <v>0</v>
      </c>
      <c r="M59" s="162">
        <v>5</v>
      </c>
      <c r="N59" s="43">
        <v>0</v>
      </c>
      <c r="O59" s="163" t="s">
        <v>593</v>
      </c>
      <c r="P59" s="241">
        <v>0.8</v>
      </c>
      <c r="Q59" s="241" t="s">
        <v>825</v>
      </c>
      <c r="R59" s="125"/>
      <c r="S59" s="125"/>
      <c r="T59" s="125"/>
      <c r="U59" s="125"/>
    </row>
    <row r="60" spans="1:21" ht="78.75">
      <c r="A60" s="256"/>
      <c r="B60" s="292"/>
      <c r="C60" s="9" t="s">
        <v>253</v>
      </c>
      <c r="D60" s="161">
        <v>9.2499999999999995E-3</v>
      </c>
      <c r="E60" s="112" t="s">
        <v>112</v>
      </c>
      <c r="F60" s="162">
        <v>16574</v>
      </c>
      <c r="G60" s="9" t="s">
        <v>254</v>
      </c>
      <c r="H60" s="110">
        <v>43101</v>
      </c>
      <c r="I60" s="112" t="s">
        <v>106</v>
      </c>
      <c r="J60" s="54">
        <v>0</v>
      </c>
      <c r="K60" s="54">
        <v>0</v>
      </c>
      <c r="L60" s="54">
        <v>0</v>
      </c>
      <c r="M60" s="162">
        <v>16574</v>
      </c>
      <c r="N60" s="43">
        <v>0.33335344515506216</v>
      </c>
      <c r="O60" s="163" t="s">
        <v>594</v>
      </c>
      <c r="P60" s="241">
        <v>0.35465186436587426</v>
      </c>
      <c r="Q60" s="241" t="s">
        <v>826</v>
      </c>
      <c r="R60" s="125"/>
      <c r="S60" s="125"/>
      <c r="T60" s="125"/>
      <c r="U60" s="125"/>
    </row>
    <row r="61" spans="1:21" ht="89.25">
      <c r="A61" s="256"/>
      <c r="B61" s="292"/>
      <c r="C61" s="9" t="s">
        <v>255</v>
      </c>
      <c r="D61" s="161">
        <v>9.2499999999999995E-3</v>
      </c>
      <c r="E61" s="112" t="s">
        <v>112</v>
      </c>
      <c r="F61" s="162">
        <v>500</v>
      </c>
      <c r="G61" s="9" t="s">
        <v>256</v>
      </c>
      <c r="H61" s="110">
        <v>43101</v>
      </c>
      <c r="I61" s="112" t="s">
        <v>106</v>
      </c>
      <c r="J61" s="54">
        <v>0</v>
      </c>
      <c r="K61" s="54">
        <v>0</v>
      </c>
      <c r="L61" s="54">
        <v>0</v>
      </c>
      <c r="M61" s="162">
        <v>500</v>
      </c>
      <c r="N61" s="43">
        <v>0</v>
      </c>
      <c r="O61" s="163" t="s">
        <v>595</v>
      </c>
      <c r="P61" s="241">
        <v>0</v>
      </c>
      <c r="Q61" s="241" t="s">
        <v>823</v>
      </c>
      <c r="R61" s="125"/>
      <c r="S61" s="125"/>
      <c r="T61" s="125"/>
      <c r="U61" s="125"/>
    </row>
    <row r="62" spans="1:21" ht="110.25">
      <c r="A62" s="256"/>
      <c r="B62" s="292"/>
      <c r="C62" s="9" t="s">
        <v>257</v>
      </c>
      <c r="D62" s="161">
        <v>9.2499999999999995E-3</v>
      </c>
      <c r="E62" s="112" t="s">
        <v>112</v>
      </c>
      <c r="F62" s="162">
        <v>350</v>
      </c>
      <c r="G62" s="9" t="s">
        <v>258</v>
      </c>
      <c r="H62" s="110">
        <v>43101</v>
      </c>
      <c r="I62" s="112" t="s">
        <v>106</v>
      </c>
      <c r="J62" s="54">
        <v>0</v>
      </c>
      <c r="K62" s="54">
        <v>0</v>
      </c>
      <c r="L62" s="54">
        <v>0</v>
      </c>
      <c r="M62" s="162">
        <v>350</v>
      </c>
      <c r="N62" s="43">
        <v>0</v>
      </c>
      <c r="O62" s="163" t="s">
        <v>596</v>
      </c>
      <c r="P62" s="241">
        <v>0</v>
      </c>
      <c r="Q62" s="241" t="s">
        <v>823</v>
      </c>
      <c r="R62" s="125"/>
      <c r="S62" s="125"/>
      <c r="T62" s="125"/>
      <c r="U62" s="125"/>
    </row>
    <row r="63" spans="1:21" ht="126">
      <c r="A63" s="256"/>
      <c r="B63" s="292"/>
      <c r="C63" s="9" t="s">
        <v>259</v>
      </c>
      <c r="D63" s="161">
        <v>9.2499999999999995E-3</v>
      </c>
      <c r="E63" s="112" t="s">
        <v>112</v>
      </c>
      <c r="F63" s="162">
        <v>2805</v>
      </c>
      <c r="G63" s="9" t="s">
        <v>259</v>
      </c>
      <c r="H63" s="110">
        <v>43101</v>
      </c>
      <c r="I63" s="112" t="s">
        <v>106</v>
      </c>
      <c r="J63" s="54">
        <v>0</v>
      </c>
      <c r="K63" s="54">
        <v>0</v>
      </c>
      <c r="L63" s="54">
        <v>0</v>
      </c>
      <c r="M63" s="162">
        <v>2805</v>
      </c>
      <c r="N63" s="43">
        <v>1.1023172905525846</v>
      </c>
      <c r="O63" s="163" t="s">
        <v>597</v>
      </c>
      <c r="P63" s="241">
        <v>1.4829736211031175</v>
      </c>
      <c r="Q63" s="241" t="s">
        <v>597</v>
      </c>
      <c r="R63" s="125"/>
      <c r="S63" s="125"/>
      <c r="T63" s="125"/>
      <c r="U63" s="125"/>
    </row>
    <row r="64" spans="1:21" ht="63">
      <c r="A64" s="256"/>
      <c r="B64" s="292"/>
      <c r="C64" s="9" t="s">
        <v>260</v>
      </c>
      <c r="D64" s="161">
        <v>9.2499999999999995E-3</v>
      </c>
      <c r="E64" s="112" t="s">
        <v>112</v>
      </c>
      <c r="F64" s="162">
        <v>78417</v>
      </c>
      <c r="G64" s="9" t="s">
        <v>261</v>
      </c>
      <c r="H64" s="110">
        <v>43101</v>
      </c>
      <c r="I64" s="112" t="s">
        <v>106</v>
      </c>
      <c r="J64" s="54">
        <v>0</v>
      </c>
      <c r="K64" s="54">
        <v>0</v>
      </c>
      <c r="L64" s="54">
        <v>0</v>
      </c>
      <c r="M64" s="162">
        <v>78417</v>
      </c>
      <c r="N64" s="43">
        <v>0.8399454199982147</v>
      </c>
      <c r="O64" s="163" t="s">
        <v>598</v>
      </c>
      <c r="P64" s="241">
        <v>0.8399454199982147</v>
      </c>
      <c r="Q64" s="241" t="s">
        <v>598</v>
      </c>
      <c r="R64" s="125"/>
      <c r="S64" s="125"/>
      <c r="T64" s="125"/>
      <c r="U64" s="125"/>
    </row>
    <row r="65" spans="1:21" ht="78.75">
      <c r="A65" s="256"/>
      <c r="B65" s="292"/>
      <c r="C65" s="9" t="s">
        <v>262</v>
      </c>
      <c r="D65" s="161">
        <v>9.2499999999999995E-3</v>
      </c>
      <c r="E65" s="112" t="s">
        <v>112</v>
      </c>
      <c r="F65" s="162">
        <v>6422</v>
      </c>
      <c r="G65" s="9" t="s">
        <v>263</v>
      </c>
      <c r="H65" s="110">
        <v>43101</v>
      </c>
      <c r="I65" s="112" t="s">
        <v>106</v>
      </c>
      <c r="J65" s="54">
        <v>0</v>
      </c>
      <c r="K65" s="54">
        <v>0</v>
      </c>
      <c r="L65" s="54">
        <v>0</v>
      </c>
      <c r="M65" s="162">
        <v>6422</v>
      </c>
      <c r="N65" s="43">
        <v>0.10541887262535035</v>
      </c>
      <c r="O65" s="163" t="s">
        <v>599</v>
      </c>
      <c r="P65" s="241">
        <v>0.10541887262535035</v>
      </c>
      <c r="Q65" s="241" t="s">
        <v>599</v>
      </c>
      <c r="R65" s="125"/>
      <c r="S65" s="125"/>
      <c r="T65" s="125"/>
      <c r="U65" s="125"/>
    </row>
    <row r="66" spans="1:21" ht="110.25">
      <c r="A66" s="256"/>
      <c r="B66" s="292"/>
      <c r="C66" s="9" t="s">
        <v>264</v>
      </c>
      <c r="D66" s="161">
        <v>9.2499999999999995E-3</v>
      </c>
      <c r="E66" s="112" t="s">
        <v>112</v>
      </c>
      <c r="F66" s="162">
        <v>1</v>
      </c>
      <c r="G66" s="9" t="s">
        <v>265</v>
      </c>
      <c r="H66" s="110">
        <v>43101</v>
      </c>
      <c r="I66" s="112" t="s">
        <v>106</v>
      </c>
      <c r="J66" s="54">
        <v>0</v>
      </c>
      <c r="K66" s="54">
        <v>0</v>
      </c>
      <c r="L66" s="54">
        <v>0</v>
      </c>
      <c r="M66" s="162">
        <v>1</v>
      </c>
      <c r="N66" s="43">
        <v>0</v>
      </c>
      <c r="O66" s="163" t="s">
        <v>600</v>
      </c>
      <c r="P66" s="241">
        <v>0</v>
      </c>
      <c r="Q66" s="241" t="s">
        <v>823</v>
      </c>
      <c r="R66" s="125"/>
      <c r="S66" s="125"/>
      <c r="T66" s="125"/>
      <c r="U66" s="125"/>
    </row>
    <row r="67" spans="1:21" ht="157.5">
      <c r="A67" s="256"/>
      <c r="B67" s="292"/>
      <c r="C67" s="9" t="s">
        <v>266</v>
      </c>
      <c r="D67" s="161">
        <v>9.2499999999999995E-3</v>
      </c>
      <c r="E67" s="112" t="s">
        <v>112</v>
      </c>
      <c r="F67" s="162">
        <v>2</v>
      </c>
      <c r="G67" s="9" t="s">
        <v>267</v>
      </c>
      <c r="H67" s="110">
        <v>43101</v>
      </c>
      <c r="I67" s="112" t="s">
        <v>106</v>
      </c>
      <c r="J67" s="54">
        <v>0</v>
      </c>
      <c r="K67" s="54">
        <v>0</v>
      </c>
      <c r="L67" s="54">
        <v>0</v>
      </c>
      <c r="M67" s="162">
        <v>2</v>
      </c>
      <c r="N67" s="43">
        <v>0</v>
      </c>
      <c r="O67" s="163"/>
      <c r="P67" s="241">
        <v>0.5</v>
      </c>
      <c r="Q67" s="241" t="s">
        <v>827</v>
      </c>
      <c r="R67" s="125"/>
      <c r="S67" s="125"/>
      <c r="T67" s="125"/>
      <c r="U67" s="125"/>
    </row>
    <row r="68" spans="1:21" ht="78.75">
      <c r="A68" s="256"/>
      <c r="B68" s="292"/>
      <c r="C68" s="9" t="s">
        <v>268</v>
      </c>
      <c r="D68" s="161">
        <v>9.2499999999999995E-3</v>
      </c>
      <c r="E68" s="112" t="s">
        <v>112</v>
      </c>
      <c r="F68" s="162">
        <v>20</v>
      </c>
      <c r="G68" s="9" t="s">
        <v>268</v>
      </c>
      <c r="H68" s="110">
        <v>43101</v>
      </c>
      <c r="I68" s="112" t="s">
        <v>106</v>
      </c>
      <c r="J68" s="54">
        <v>0</v>
      </c>
      <c r="K68" s="54">
        <v>0</v>
      </c>
      <c r="L68" s="54">
        <v>0</v>
      </c>
      <c r="M68" s="162">
        <v>20</v>
      </c>
      <c r="N68" s="43">
        <v>0</v>
      </c>
      <c r="O68" s="163" t="s">
        <v>601</v>
      </c>
      <c r="P68" s="241">
        <v>1.4000000000000001</v>
      </c>
      <c r="Q68" s="241" t="s">
        <v>828</v>
      </c>
      <c r="R68" s="125"/>
      <c r="S68" s="125"/>
      <c r="T68" s="125"/>
      <c r="U68" s="125"/>
    </row>
    <row r="69" spans="1:21" ht="283.5">
      <c r="A69" s="256"/>
      <c r="B69" s="292"/>
      <c r="C69" s="9" t="s">
        <v>269</v>
      </c>
      <c r="D69" s="161">
        <v>9.2499999999999995E-3</v>
      </c>
      <c r="E69" s="112" t="s">
        <v>105</v>
      </c>
      <c r="F69" s="161">
        <v>1</v>
      </c>
      <c r="G69" s="9" t="s">
        <v>269</v>
      </c>
      <c r="H69" s="110">
        <v>43101</v>
      </c>
      <c r="I69" s="112" t="s">
        <v>106</v>
      </c>
      <c r="J69" s="54">
        <v>0</v>
      </c>
      <c r="K69" s="54">
        <v>0</v>
      </c>
      <c r="L69" s="54">
        <v>0</v>
      </c>
      <c r="M69" s="165">
        <v>1</v>
      </c>
      <c r="N69" s="43">
        <v>0.9365</v>
      </c>
      <c r="O69" s="163" t="s">
        <v>602</v>
      </c>
      <c r="P69" s="241">
        <v>0.93650000000000011</v>
      </c>
      <c r="Q69" s="241" t="s">
        <v>829</v>
      </c>
      <c r="R69" s="125"/>
      <c r="S69" s="125"/>
      <c r="T69" s="125"/>
      <c r="U69" s="125"/>
    </row>
    <row r="70" spans="1:21" ht="63">
      <c r="A70" s="256"/>
      <c r="B70" s="292"/>
      <c r="C70" s="9" t="s">
        <v>270</v>
      </c>
      <c r="D70" s="161">
        <v>9.2499999999999995E-3</v>
      </c>
      <c r="E70" s="112" t="s">
        <v>112</v>
      </c>
      <c r="F70" s="162">
        <v>12855</v>
      </c>
      <c r="G70" s="9" t="s">
        <v>271</v>
      </c>
      <c r="H70" s="110">
        <v>43101</v>
      </c>
      <c r="I70" s="112" t="s">
        <v>106</v>
      </c>
      <c r="J70" s="54">
        <v>0</v>
      </c>
      <c r="K70" s="54">
        <v>0</v>
      </c>
      <c r="L70" s="54">
        <v>0</v>
      </c>
      <c r="M70" s="162">
        <v>12855</v>
      </c>
      <c r="N70" s="43">
        <v>0.24644107351225203</v>
      </c>
      <c r="O70" s="163" t="s">
        <v>603</v>
      </c>
      <c r="P70" s="241">
        <v>0.28556981719175412</v>
      </c>
      <c r="Q70" s="241" t="s">
        <v>830</v>
      </c>
      <c r="R70" s="125"/>
      <c r="S70" s="125"/>
      <c r="T70" s="125"/>
      <c r="U70" s="125"/>
    </row>
    <row r="71" spans="1:21" ht="204">
      <c r="A71" s="256"/>
      <c r="B71" s="292"/>
      <c r="C71" s="9" t="s">
        <v>272</v>
      </c>
      <c r="D71" s="161">
        <v>9.2499999999999995E-3</v>
      </c>
      <c r="E71" s="112" t="s">
        <v>112</v>
      </c>
      <c r="F71" s="162">
        <v>95</v>
      </c>
      <c r="G71" s="9" t="s">
        <v>273</v>
      </c>
      <c r="H71" s="110">
        <v>43101</v>
      </c>
      <c r="I71" s="112" t="s">
        <v>106</v>
      </c>
      <c r="J71" s="54">
        <v>0</v>
      </c>
      <c r="K71" s="54">
        <v>0</v>
      </c>
      <c r="L71" s="54">
        <v>0</v>
      </c>
      <c r="M71" s="162">
        <v>95</v>
      </c>
      <c r="N71" s="43">
        <v>0.2</v>
      </c>
      <c r="O71" s="163" t="s">
        <v>604</v>
      </c>
      <c r="P71" s="241">
        <v>0.89473684210526316</v>
      </c>
      <c r="Q71" s="241" t="s">
        <v>831</v>
      </c>
      <c r="R71" s="125"/>
      <c r="S71" s="125"/>
      <c r="T71" s="125"/>
      <c r="U71" s="125"/>
    </row>
    <row r="72" spans="1:21" ht="178.5">
      <c r="A72" s="256"/>
      <c r="B72" s="292"/>
      <c r="C72" s="9" t="s">
        <v>274</v>
      </c>
      <c r="D72" s="161">
        <v>9.2499999999999995E-3</v>
      </c>
      <c r="E72" s="112" t="s">
        <v>112</v>
      </c>
      <c r="F72" s="162">
        <v>100</v>
      </c>
      <c r="G72" s="9" t="s">
        <v>275</v>
      </c>
      <c r="H72" s="110">
        <v>43101</v>
      </c>
      <c r="I72" s="112" t="s">
        <v>106</v>
      </c>
      <c r="J72" s="54">
        <v>0</v>
      </c>
      <c r="K72" s="54">
        <v>0</v>
      </c>
      <c r="L72" s="54">
        <v>0</v>
      </c>
      <c r="M72" s="162">
        <v>100</v>
      </c>
      <c r="N72" s="43">
        <v>0.25</v>
      </c>
      <c r="O72" s="163" t="s">
        <v>605</v>
      </c>
      <c r="P72" s="241">
        <v>0.5</v>
      </c>
      <c r="Q72" s="241" t="s">
        <v>832</v>
      </c>
      <c r="R72" s="125"/>
      <c r="S72" s="125"/>
      <c r="T72" s="125"/>
      <c r="U72" s="125"/>
    </row>
    <row r="73" spans="1:21" ht="189">
      <c r="A73" s="256"/>
      <c r="B73" s="292"/>
      <c r="C73" s="9" t="s">
        <v>276</v>
      </c>
      <c r="D73" s="161">
        <v>9.2499999999999995E-3</v>
      </c>
      <c r="E73" s="112" t="s">
        <v>112</v>
      </c>
      <c r="F73" s="162">
        <v>132384</v>
      </c>
      <c r="G73" s="9" t="s">
        <v>277</v>
      </c>
      <c r="H73" s="110">
        <v>43101</v>
      </c>
      <c r="I73" s="112" t="s">
        <v>106</v>
      </c>
      <c r="J73" s="54">
        <v>0</v>
      </c>
      <c r="K73" s="54">
        <v>0</v>
      </c>
      <c r="L73" s="54">
        <v>0</v>
      </c>
      <c r="M73" s="162">
        <v>132384</v>
      </c>
      <c r="N73" s="43">
        <v>0.33930837563451777</v>
      </c>
      <c r="O73" s="163" t="s">
        <v>606</v>
      </c>
      <c r="P73" s="241">
        <v>0.34869017403915881</v>
      </c>
      <c r="Q73" s="241" t="s">
        <v>833</v>
      </c>
      <c r="R73" s="125"/>
      <c r="S73" s="125"/>
      <c r="T73" s="125"/>
      <c r="U73" s="125"/>
    </row>
    <row r="74" spans="1:21" ht="94.5">
      <c r="A74" s="256"/>
      <c r="B74" s="292"/>
      <c r="C74" s="9" t="s">
        <v>278</v>
      </c>
      <c r="D74" s="161">
        <v>9.2499999999999995E-3</v>
      </c>
      <c r="E74" s="112" t="s">
        <v>112</v>
      </c>
      <c r="F74" s="162">
        <v>20000</v>
      </c>
      <c r="G74" s="9" t="s">
        <v>279</v>
      </c>
      <c r="H74" s="110">
        <v>43101</v>
      </c>
      <c r="I74" s="112" t="s">
        <v>106</v>
      </c>
      <c r="J74" s="54">
        <v>0</v>
      </c>
      <c r="K74" s="54">
        <v>0</v>
      </c>
      <c r="L74" s="54">
        <v>0</v>
      </c>
      <c r="M74" s="162">
        <v>20000</v>
      </c>
      <c r="N74" s="43">
        <v>7.9000000000000008E-3</v>
      </c>
      <c r="O74" s="163" t="s">
        <v>607</v>
      </c>
      <c r="P74" s="241">
        <v>4.9450000000000001E-2</v>
      </c>
      <c r="Q74" s="241" t="s">
        <v>834</v>
      </c>
      <c r="R74" s="125"/>
      <c r="S74" s="125"/>
      <c r="T74" s="125"/>
      <c r="U74" s="125"/>
    </row>
    <row r="75" spans="1:21" ht="126">
      <c r="A75" s="256"/>
      <c r="B75" s="292"/>
      <c r="C75" s="9" t="s">
        <v>280</v>
      </c>
      <c r="D75" s="161">
        <v>9.2499999999999995E-3</v>
      </c>
      <c r="E75" s="112" t="s">
        <v>112</v>
      </c>
      <c r="F75" s="162">
        <v>50</v>
      </c>
      <c r="G75" s="9" t="s">
        <v>281</v>
      </c>
      <c r="H75" s="110">
        <v>43101</v>
      </c>
      <c r="I75" s="112" t="s">
        <v>106</v>
      </c>
      <c r="J75" s="54">
        <v>0</v>
      </c>
      <c r="K75" s="54">
        <v>0</v>
      </c>
      <c r="L75" s="54">
        <v>0</v>
      </c>
      <c r="M75" s="162">
        <v>50</v>
      </c>
      <c r="N75" s="43">
        <v>0</v>
      </c>
      <c r="O75" s="163" t="s">
        <v>600</v>
      </c>
      <c r="P75" s="241">
        <v>0</v>
      </c>
      <c r="Q75" s="241" t="s">
        <v>835</v>
      </c>
      <c r="R75" s="125"/>
      <c r="S75" s="125"/>
      <c r="T75" s="125"/>
      <c r="U75" s="125"/>
    </row>
    <row r="76" spans="1:21" ht="178.5">
      <c r="A76" s="256"/>
      <c r="B76" s="292"/>
      <c r="C76" s="9" t="s">
        <v>282</v>
      </c>
      <c r="D76" s="161">
        <v>9.2499999999999995E-3</v>
      </c>
      <c r="E76" s="112" t="s">
        <v>112</v>
      </c>
      <c r="F76" s="162">
        <v>8100</v>
      </c>
      <c r="G76" s="9" t="s">
        <v>283</v>
      </c>
      <c r="H76" s="110">
        <v>43101</v>
      </c>
      <c r="I76" s="112" t="s">
        <v>106</v>
      </c>
      <c r="J76" s="54">
        <v>0</v>
      </c>
      <c r="K76" s="54">
        <v>0</v>
      </c>
      <c r="L76" s="54">
        <v>0</v>
      </c>
      <c r="M76" s="162">
        <v>8100</v>
      </c>
      <c r="N76" s="43">
        <v>0.71234567901234569</v>
      </c>
      <c r="O76" s="163" t="s">
        <v>608</v>
      </c>
      <c r="P76" s="241">
        <v>0.71234567901234569</v>
      </c>
      <c r="Q76" s="241" t="s">
        <v>836</v>
      </c>
      <c r="R76" s="125"/>
      <c r="S76" s="125"/>
      <c r="T76" s="125"/>
      <c r="U76" s="125"/>
    </row>
    <row r="77" spans="1:21">
      <c r="A77" s="77"/>
      <c r="B77" s="77"/>
      <c r="C77" s="77"/>
      <c r="D77" s="78">
        <f>SUM(D23:D76)</f>
        <v>0.49949999999999956</v>
      </c>
      <c r="E77" s="77"/>
      <c r="F77" s="59"/>
      <c r="G77" s="77"/>
      <c r="H77" s="77"/>
      <c r="I77" s="77"/>
      <c r="J77" s="77"/>
      <c r="K77" s="77"/>
      <c r="L77" s="77"/>
      <c r="M77" s="77"/>
      <c r="N77" s="73"/>
      <c r="O77" s="73"/>
      <c r="P77" s="73"/>
      <c r="Q77" s="73"/>
      <c r="R77" s="73"/>
      <c r="S77" s="73"/>
      <c r="T77" s="73"/>
      <c r="U77" s="73"/>
    </row>
    <row r="78" spans="1:21" ht="33.75">
      <c r="A78" s="253" t="s">
        <v>516</v>
      </c>
      <c r="B78" s="253"/>
      <c r="C78" s="253"/>
      <c r="D78" s="253"/>
      <c r="E78" s="253"/>
      <c r="F78" s="253"/>
      <c r="G78" s="253"/>
      <c r="H78" s="253"/>
      <c r="I78" s="253"/>
      <c r="J78" s="253"/>
      <c r="K78" s="253"/>
      <c r="L78" s="253"/>
      <c r="M78" s="253"/>
      <c r="N78" s="253"/>
      <c r="O78" s="253"/>
      <c r="P78" s="253"/>
      <c r="Q78" s="253"/>
      <c r="R78" s="253"/>
      <c r="S78" s="253"/>
      <c r="T78" s="253"/>
      <c r="U78" s="253"/>
    </row>
    <row r="79" spans="1:21" ht="18.75">
      <c r="A79" s="280" t="s">
        <v>103</v>
      </c>
      <c r="B79" s="280" t="s">
        <v>74</v>
      </c>
      <c r="C79" s="280" t="s">
        <v>65</v>
      </c>
      <c r="D79" s="280" t="s">
        <v>66</v>
      </c>
      <c r="E79" s="280" t="s">
        <v>67</v>
      </c>
      <c r="F79" s="291" t="s">
        <v>68</v>
      </c>
      <c r="G79" s="280" t="s">
        <v>69</v>
      </c>
      <c r="H79" s="281" t="s">
        <v>70</v>
      </c>
      <c r="I79" s="281"/>
      <c r="J79" s="281" t="s">
        <v>79</v>
      </c>
      <c r="K79" s="281"/>
      <c r="L79" s="281"/>
      <c r="M79" s="281"/>
      <c r="N79" s="295" t="s">
        <v>512</v>
      </c>
      <c r="O79" s="295"/>
      <c r="P79" s="295"/>
      <c r="Q79" s="295"/>
      <c r="R79" s="295"/>
      <c r="S79" s="295"/>
      <c r="T79" s="295"/>
      <c r="U79" s="295"/>
    </row>
    <row r="80" spans="1:21" ht="15.75">
      <c r="A80" s="280"/>
      <c r="B80" s="280"/>
      <c r="C80" s="280"/>
      <c r="D80" s="280"/>
      <c r="E80" s="280"/>
      <c r="F80" s="291"/>
      <c r="G80" s="280"/>
      <c r="H80" s="294" t="s">
        <v>71</v>
      </c>
      <c r="I80" s="294" t="s">
        <v>198</v>
      </c>
      <c r="J80" s="15" t="s">
        <v>75</v>
      </c>
      <c r="K80" s="15" t="s">
        <v>76</v>
      </c>
      <c r="L80" s="15" t="s">
        <v>77</v>
      </c>
      <c r="M80" s="15" t="s">
        <v>78</v>
      </c>
      <c r="N80" s="296" t="s">
        <v>75</v>
      </c>
      <c r="O80" s="296"/>
      <c r="P80" s="296" t="s">
        <v>76</v>
      </c>
      <c r="Q80" s="296"/>
      <c r="R80" s="296" t="s">
        <v>77</v>
      </c>
      <c r="S80" s="296"/>
      <c r="T80" s="296" t="s">
        <v>78</v>
      </c>
      <c r="U80" s="296"/>
    </row>
    <row r="81" spans="1:21" ht="31.5">
      <c r="A81" s="280"/>
      <c r="B81" s="280"/>
      <c r="C81" s="280"/>
      <c r="D81" s="280"/>
      <c r="E81" s="280"/>
      <c r="F81" s="291"/>
      <c r="G81" s="280"/>
      <c r="H81" s="294"/>
      <c r="I81" s="294"/>
      <c r="J81" s="102" t="s">
        <v>64</v>
      </c>
      <c r="K81" s="55" t="s">
        <v>64</v>
      </c>
      <c r="L81" s="55" t="s">
        <v>64</v>
      </c>
      <c r="M81" s="55" t="s">
        <v>64</v>
      </c>
      <c r="N81" s="68" t="s">
        <v>515</v>
      </c>
      <c r="O81" s="68" t="s">
        <v>514</v>
      </c>
      <c r="P81" s="68" t="s">
        <v>515</v>
      </c>
      <c r="Q81" s="68" t="s">
        <v>514</v>
      </c>
      <c r="R81" s="68" t="s">
        <v>515</v>
      </c>
      <c r="S81" s="68" t="s">
        <v>514</v>
      </c>
      <c r="T81" s="68" t="s">
        <v>515</v>
      </c>
      <c r="U81" s="68" t="s">
        <v>514</v>
      </c>
    </row>
    <row r="82" spans="1:21" ht="33.75">
      <c r="A82" s="253" t="s">
        <v>284</v>
      </c>
      <c r="B82" s="253"/>
      <c r="C82" s="253"/>
      <c r="D82" s="253"/>
      <c r="E82" s="253"/>
      <c r="F82" s="253"/>
      <c r="G82" s="253"/>
      <c r="H82" s="253"/>
      <c r="I82" s="253"/>
      <c r="J82" s="253"/>
      <c r="K82" s="253"/>
      <c r="L82" s="253"/>
      <c r="M82" s="253"/>
      <c r="N82" s="253"/>
      <c r="O82" s="253"/>
      <c r="P82" s="253"/>
      <c r="Q82" s="253"/>
      <c r="R82" s="253"/>
      <c r="S82" s="253"/>
      <c r="T82" s="253"/>
      <c r="U82" s="253"/>
    </row>
    <row r="83" spans="1:21" ht="25.5">
      <c r="A83" s="293" t="s">
        <v>200</v>
      </c>
      <c r="B83" s="276" t="s">
        <v>285</v>
      </c>
      <c r="C83" s="261" t="s">
        <v>286</v>
      </c>
      <c r="D83" s="290">
        <v>2.2700000000000001E-2</v>
      </c>
      <c r="E83" s="290" t="s">
        <v>112</v>
      </c>
      <c r="F83" s="288">
        <v>590</v>
      </c>
      <c r="G83" s="56" t="s">
        <v>287</v>
      </c>
      <c r="H83" s="289">
        <v>43101</v>
      </c>
      <c r="I83" s="289" t="s">
        <v>106</v>
      </c>
      <c r="J83" s="290"/>
      <c r="K83" s="290"/>
      <c r="L83" s="290"/>
      <c r="M83" s="288">
        <v>590</v>
      </c>
      <c r="N83" s="297">
        <f>400/M83</f>
        <v>0.67796610169491522</v>
      </c>
      <c r="O83" s="299" t="s">
        <v>589</v>
      </c>
      <c r="P83" s="290">
        <v>0.79149999999999998</v>
      </c>
      <c r="Q83" s="299" t="s">
        <v>750</v>
      </c>
      <c r="R83" s="290"/>
      <c r="S83" s="290"/>
      <c r="T83" s="290"/>
      <c r="U83" s="288"/>
    </row>
    <row r="84" spans="1:21" ht="25.5">
      <c r="A84" s="293"/>
      <c r="B84" s="276"/>
      <c r="C84" s="261"/>
      <c r="D84" s="261"/>
      <c r="E84" s="261"/>
      <c r="F84" s="288"/>
      <c r="G84" s="56" t="s">
        <v>288</v>
      </c>
      <c r="H84" s="289"/>
      <c r="I84" s="289" t="s">
        <v>106</v>
      </c>
      <c r="J84" s="261"/>
      <c r="K84" s="261"/>
      <c r="L84" s="261"/>
      <c r="M84" s="288"/>
      <c r="N84" s="298"/>
      <c r="O84" s="300"/>
      <c r="P84" s="261"/>
      <c r="Q84" s="300"/>
      <c r="R84" s="261"/>
      <c r="S84" s="261"/>
      <c r="T84" s="261"/>
      <c r="U84" s="288"/>
    </row>
    <row r="85" spans="1:21" ht="25.5">
      <c r="A85" s="293"/>
      <c r="B85" s="276"/>
      <c r="C85" s="261"/>
      <c r="D85" s="261"/>
      <c r="E85" s="261"/>
      <c r="F85" s="288"/>
      <c r="G85" s="56" t="s">
        <v>289</v>
      </c>
      <c r="H85" s="289"/>
      <c r="I85" s="289" t="s">
        <v>106</v>
      </c>
      <c r="J85" s="261"/>
      <c r="K85" s="261"/>
      <c r="L85" s="261"/>
      <c r="M85" s="288"/>
      <c r="N85" s="298"/>
      <c r="O85" s="300"/>
      <c r="P85" s="261"/>
      <c r="Q85" s="300"/>
      <c r="R85" s="261"/>
      <c r="S85" s="261"/>
      <c r="T85" s="261"/>
      <c r="U85" s="288"/>
    </row>
    <row r="86" spans="1:21">
      <c r="A86" s="293"/>
      <c r="B86" s="276"/>
      <c r="C86" s="261"/>
      <c r="D86" s="261"/>
      <c r="E86" s="261"/>
      <c r="F86" s="288"/>
      <c r="G86" s="56" t="s">
        <v>290</v>
      </c>
      <c r="H86" s="289"/>
      <c r="I86" s="289" t="s">
        <v>106</v>
      </c>
      <c r="J86" s="261"/>
      <c r="K86" s="261"/>
      <c r="L86" s="261"/>
      <c r="M86" s="288"/>
      <c r="N86" s="298"/>
      <c r="O86" s="300"/>
      <c r="P86" s="261"/>
      <c r="Q86" s="300"/>
      <c r="R86" s="261"/>
      <c r="S86" s="261"/>
      <c r="T86" s="261"/>
      <c r="U86" s="288"/>
    </row>
    <row r="87" spans="1:21" ht="63.75">
      <c r="A87" s="293"/>
      <c r="B87" s="56" t="s">
        <v>291</v>
      </c>
      <c r="C87" s="57" t="s">
        <v>292</v>
      </c>
      <c r="D87" s="58">
        <v>2.2700000000000001E-2</v>
      </c>
      <c r="E87" s="57" t="s">
        <v>112</v>
      </c>
      <c r="F87" s="59">
        <v>20000</v>
      </c>
      <c r="G87" s="56" t="s">
        <v>293</v>
      </c>
      <c r="H87" s="23">
        <v>43101</v>
      </c>
      <c r="I87" s="23" t="s">
        <v>106</v>
      </c>
      <c r="J87" s="111"/>
      <c r="K87" s="58"/>
      <c r="L87" s="58"/>
      <c r="M87" s="59">
        <v>20000</v>
      </c>
      <c r="N87" s="166">
        <f>158/M87</f>
        <v>7.9000000000000008E-3</v>
      </c>
      <c r="O87" s="167" t="s">
        <v>607</v>
      </c>
      <c r="P87" s="190">
        <v>0.1487</v>
      </c>
      <c r="Q87" s="192" t="s">
        <v>751</v>
      </c>
      <c r="R87" s="58"/>
      <c r="S87" s="58"/>
      <c r="T87" s="58"/>
      <c r="U87" s="59"/>
    </row>
    <row r="88" spans="1:21" ht="63.75">
      <c r="A88" s="293"/>
      <c r="B88" s="56" t="s">
        <v>294</v>
      </c>
      <c r="C88" s="57" t="s">
        <v>295</v>
      </c>
      <c r="D88" s="58">
        <v>2.2700000000000001E-2</v>
      </c>
      <c r="E88" s="57" t="s">
        <v>112</v>
      </c>
      <c r="F88" s="59">
        <v>132384</v>
      </c>
      <c r="G88" s="56" t="s">
        <v>296</v>
      </c>
      <c r="H88" s="23">
        <v>43101</v>
      </c>
      <c r="I88" s="23" t="s">
        <v>106</v>
      </c>
      <c r="J88" s="111"/>
      <c r="K88" s="58"/>
      <c r="L88" s="58"/>
      <c r="M88" s="59">
        <v>132384</v>
      </c>
      <c r="N88" s="166">
        <f>44919/M88</f>
        <v>0.33930837563451777</v>
      </c>
      <c r="O88" s="167" t="s">
        <v>609</v>
      </c>
      <c r="P88" s="190">
        <v>0.35759999999999997</v>
      </c>
      <c r="Q88" s="192" t="s">
        <v>752</v>
      </c>
      <c r="R88" s="58"/>
      <c r="S88" s="58"/>
      <c r="T88" s="58"/>
      <c r="U88" s="59"/>
    </row>
    <row r="89" spans="1:21">
      <c r="A89" s="293"/>
      <c r="B89" s="276" t="s">
        <v>297</v>
      </c>
      <c r="C89" s="261" t="s">
        <v>298</v>
      </c>
      <c r="D89" s="290">
        <v>2.2700000000000001E-2</v>
      </c>
      <c r="E89" s="261" t="s">
        <v>112</v>
      </c>
      <c r="F89" s="288">
        <v>10</v>
      </c>
      <c r="G89" s="56" t="s">
        <v>299</v>
      </c>
      <c r="H89" s="289">
        <v>43101</v>
      </c>
      <c r="I89" s="289" t="s">
        <v>106</v>
      </c>
      <c r="J89" s="290"/>
      <c r="K89" s="290"/>
      <c r="L89" s="290"/>
      <c r="M89" s="288">
        <v>10</v>
      </c>
      <c r="N89" s="297">
        <v>0</v>
      </c>
      <c r="O89" s="299" t="s">
        <v>610</v>
      </c>
      <c r="P89" s="290">
        <v>0.7</v>
      </c>
      <c r="Q89" s="299" t="s">
        <v>753</v>
      </c>
      <c r="R89" s="290"/>
      <c r="S89" s="290"/>
      <c r="T89" s="290"/>
      <c r="U89" s="288"/>
    </row>
    <row r="90" spans="1:21">
      <c r="A90" s="293"/>
      <c r="B90" s="276"/>
      <c r="C90" s="261"/>
      <c r="D90" s="290"/>
      <c r="E90" s="261"/>
      <c r="F90" s="288"/>
      <c r="G90" s="56" t="s">
        <v>300</v>
      </c>
      <c r="H90" s="289"/>
      <c r="I90" s="289" t="s">
        <v>106</v>
      </c>
      <c r="J90" s="290"/>
      <c r="K90" s="290"/>
      <c r="L90" s="290"/>
      <c r="M90" s="288"/>
      <c r="N90" s="297"/>
      <c r="O90" s="299"/>
      <c r="P90" s="290"/>
      <c r="Q90" s="299"/>
      <c r="R90" s="290"/>
      <c r="S90" s="290"/>
      <c r="T90" s="290"/>
      <c r="U90" s="288"/>
    </row>
    <row r="91" spans="1:21" ht="114.75">
      <c r="A91" s="293"/>
      <c r="B91" s="56" t="s">
        <v>301</v>
      </c>
      <c r="C91" s="56" t="s">
        <v>302</v>
      </c>
      <c r="D91" s="58">
        <v>2.2700000000000001E-2</v>
      </c>
      <c r="E91" s="57" t="s">
        <v>112</v>
      </c>
      <c r="F91" s="59">
        <v>3948</v>
      </c>
      <c r="G91" s="56" t="s">
        <v>302</v>
      </c>
      <c r="H91" s="23">
        <v>43101</v>
      </c>
      <c r="I91" s="23" t="s">
        <v>106</v>
      </c>
      <c r="J91" s="111"/>
      <c r="K91" s="58"/>
      <c r="L91" s="58"/>
      <c r="M91" s="59">
        <v>3948</v>
      </c>
      <c r="N91" s="166">
        <f>26/M91</f>
        <v>6.5856129685916923E-3</v>
      </c>
      <c r="O91" s="167" t="s">
        <v>588</v>
      </c>
      <c r="P91" s="190">
        <v>0.21659999999999999</v>
      </c>
      <c r="Q91" s="192" t="s">
        <v>754</v>
      </c>
      <c r="R91" s="58"/>
      <c r="S91" s="58"/>
      <c r="T91" s="58"/>
      <c r="U91" s="59"/>
    </row>
    <row r="92" spans="1:21" ht="51">
      <c r="A92" s="293"/>
      <c r="B92" s="56" t="s">
        <v>303</v>
      </c>
      <c r="C92" s="57" t="s">
        <v>304</v>
      </c>
      <c r="D92" s="58">
        <v>2.2700000000000001E-2</v>
      </c>
      <c r="E92" s="57" t="s">
        <v>112</v>
      </c>
      <c r="F92" s="59">
        <v>12855</v>
      </c>
      <c r="G92" s="56" t="s">
        <v>305</v>
      </c>
      <c r="H92" s="23">
        <v>43101</v>
      </c>
      <c r="I92" s="23" t="s">
        <v>106</v>
      </c>
      <c r="J92" s="111"/>
      <c r="K92" s="58"/>
      <c r="L92" s="58"/>
      <c r="M92" s="59">
        <v>12855</v>
      </c>
      <c r="N92" s="166">
        <f>3168/M92</f>
        <v>0.24644107351225203</v>
      </c>
      <c r="O92" s="167" t="s">
        <v>603</v>
      </c>
      <c r="P92" s="190">
        <v>0.2878</v>
      </c>
      <c r="Q92" s="192" t="s">
        <v>755</v>
      </c>
      <c r="R92" s="58"/>
      <c r="S92" s="58"/>
      <c r="T92" s="58"/>
      <c r="U92" s="59"/>
    </row>
    <row r="93" spans="1:21" ht="140.25">
      <c r="A93" s="293"/>
      <c r="B93" s="56" t="s">
        <v>306</v>
      </c>
      <c r="C93" s="56" t="s">
        <v>302</v>
      </c>
      <c r="D93" s="58">
        <v>2.2700000000000001E-2</v>
      </c>
      <c r="E93" s="57" t="s">
        <v>112</v>
      </c>
      <c r="F93" s="59">
        <v>3944</v>
      </c>
      <c r="G93" s="56" t="s">
        <v>307</v>
      </c>
      <c r="H93" s="23">
        <v>43101</v>
      </c>
      <c r="I93" s="23" t="s">
        <v>106</v>
      </c>
      <c r="J93" s="111"/>
      <c r="K93" s="58"/>
      <c r="L93" s="58"/>
      <c r="M93" s="59">
        <v>3944</v>
      </c>
      <c r="N93" s="166">
        <v>0</v>
      </c>
      <c r="O93" s="167" t="s">
        <v>592</v>
      </c>
      <c r="P93" s="190">
        <v>0</v>
      </c>
      <c r="Q93" s="192" t="s">
        <v>756</v>
      </c>
      <c r="R93" s="58"/>
      <c r="S93" s="58"/>
      <c r="T93" s="58"/>
      <c r="U93" s="59"/>
    </row>
    <row r="94" spans="1:21" ht="51">
      <c r="A94" s="293"/>
      <c r="B94" s="56" t="s">
        <v>308</v>
      </c>
      <c r="C94" s="57" t="s">
        <v>304</v>
      </c>
      <c r="D94" s="58">
        <v>2.2700000000000001E-2</v>
      </c>
      <c r="E94" s="57" t="s">
        <v>112</v>
      </c>
      <c r="F94" s="59">
        <v>16574</v>
      </c>
      <c r="G94" s="56" t="s">
        <v>309</v>
      </c>
      <c r="H94" s="23">
        <v>43101</v>
      </c>
      <c r="I94" s="23" t="s">
        <v>106</v>
      </c>
      <c r="J94" s="111"/>
      <c r="K94" s="58"/>
      <c r="L94" s="58"/>
      <c r="M94" s="59">
        <v>16574</v>
      </c>
      <c r="N94" s="166">
        <f>5525/M94</f>
        <v>0.33335344515506216</v>
      </c>
      <c r="O94" s="167" t="s">
        <v>594</v>
      </c>
      <c r="P94" s="190">
        <v>0.3967</v>
      </c>
      <c r="Q94" s="192" t="s">
        <v>757</v>
      </c>
      <c r="R94" s="58"/>
      <c r="S94" s="58"/>
      <c r="T94" s="58"/>
      <c r="U94" s="59"/>
    </row>
    <row r="95" spans="1:21">
      <c r="A95" s="293"/>
      <c r="B95" s="276" t="s">
        <v>310</v>
      </c>
      <c r="C95" s="276" t="s">
        <v>302</v>
      </c>
      <c r="D95" s="290">
        <v>2.2700000000000001E-2</v>
      </c>
      <c r="E95" s="261" t="s">
        <v>112</v>
      </c>
      <c r="F95" s="288">
        <v>5</v>
      </c>
      <c r="G95" s="56" t="s">
        <v>307</v>
      </c>
      <c r="H95" s="289">
        <v>43101</v>
      </c>
      <c r="I95" s="289" t="s">
        <v>106</v>
      </c>
      <c r="J95" s="290"/>
      <c r="K95" s="290"/>
      <c r="L95" s="290"/>
      <c r="M95" s="288">
        <v>5</v>
      </c>
      <c r="N95" s="297">
        <v>0</v>
      </c>
      <c r="O95" s="299" t="s">
        <v>593</v>
      </c>
      <c r="P95" s="290">
        <v>1</v>
      </c>
      <c r="Q95" s="299" t="s">
        <v>758</v>
      </c>
      <c r="R95" s="290"/>
      <c r="S95" s="290"/>
      <c r="T95" s="290"/>
      <c r="U95" s="288"/>
    </row>
    <row r="96" spans="1:21">
      <c r="A96" s="293"/>
      <c r="B96" s="276"/>
      <c r="C96" s="276"/>
      <c r="D96" s="290"/>
      <c r="E96" s="276"/>
      <c r="F96" s="288"/>
      <c r="G96" s="56" t="s">
        <v>290</v>
      </c>
      <c r="H96" s="289"/>
      <c r="I96" s="289" t="s">
        <v>106</v>
      </c>
      <c r="J96" s="290"/>
      <c r="K96" s="290"/>
      <c r="L96" s="290"/>
      <c r="M96" s="288"/>
      <c r="N96" s="297"/>
      <c r="O96" s="299"/>
      <c r="P96" s="290"/>
      <c r="Q96" s="299"/>
      <c r="R96" s="290"/>
      <c r="S96" s="290"/>
      <c r="T96" s="290"/>
      <c r="U96" s="288"/>
    </row>
    <row r="97" spans="1:21" ht="51">
      <c r="A97" s="293"/>
      <c r="B97" s="56" t="s">
        <v>311</v>
      </c>
      <c r="C97" s="57" t="s">
        <v>312</v>
      </c>
      <c r="D97" s="58">
        <v>2.2700000000000001E-2</v>
      </c>
      <c r="E97" s="57" t="s">
        <v>112</v>
      </c>
      <c r="F97" s="59">
        <v>13161</v>
      </c>
      <c r="G97" s="56" t="s">
        <v>313</v>
      </c>
      <c r="H97" s="23">
        <v>43101</v>
      </c>
      <c r="I97" s="23" t="s">
        <v>106</v>
      </c>
      <c r="J97" s="111"/>
      <c r="K97" s="58"/>
      <c r="L97" s="58"/>
      <c r="M97" s="59">
        <v>13161</v>
      </c>
      <c r="N97" s="168">
        <f>801/M97</f>
        <v>6.0861636653749718E-2</v>
      </c>
      <c r="O97" s="167" t="s">
        <v>611</v>
      </c>
      <c r="P97" s="190">
        <v>0.315</v>
      </c>
      <c r="Q97" s="192" t="s">
        <v>759</v>
      </c>
      <c r="R97" s="58"/>
      <c r="S97" s="58"/>
      <c r="T97" s="58"/>
      <c r="U97" s="59"/>
    </row>
    <row r="98" spans="1:21">
      <c r="A98" s="293"/>
      <c r="B98" s="276" t="s">
        <v>314</v>
      </c>
      <c r="C98" s="261" t="s">
        <v>292</v>
      </c>
      <c r="D98" s="290">
        <v>2.2700000000000001E-2</v>
      </c>
      <c r="E98" s="261" t="s">
        <v>112</v>
      </c>
      <c r="F98" s="288">
        <v>783</v>
      </c>
      <c r="G98" s="56" t="s">
        <v>293</v>
      </c>
      <c r="H98" s="289">
        <v>43101</v>
      </c>
      <c r="I98" s="289" t="s">
        <v>106</v>
      </c>
      <c r="J98" s="290"/>
      <c r="K98" s="290"/>
      <c r="L98" s="290"/>
      <c r="M98" s="288">
        <v>783</v>
      </c>
      <c r="N98" s="297">
        <v>0</v>
      </c>
      <c r="O98" s="299" t="s">
        <v>612</v>
      </c>
      <c r="P98" s="290">
        <v>6.2600000000000003E-2</v>
      </c>
      <c r="Q98" s="299" t="s">
        <v>760</v>
      </c>
      <c r="R98" s="290"/>
      <c r="S98" s="290"/>
      <c r="T98" s="290"/>
      <c r="U98" s="288"/>
    </row>
    <row r="99" spans="1:21" ht="25.5">
      <c r="A99" s="293"/>
      <c r="B99" s="276"/>
      <c r="C99" s="261"/>
      <c r="D99" s="290"/>
      <c r="E99" s="261"/>
      <c r="F99" s="288"/>
      <c r="G99" s="56" t="s">
        <v>315</v>
      </c>
      <c r="H99" s="289"/>
      <c r="I99" s="289" t="s">
        <v>106</v>
      </c>
      <c r="J99" s="290"/>
      <c r="K99" s="290"/>
      <c r="L99" s="290"/>
      <c r="M99" s="288"/>
      <c r="N99" s="297"/>
      <c r="O99" s="299"/>
      <c r="P99" s="290"/>
      <c r="Q99" s="299"/>
      <c r="R99" s="290"/>
      <c r="S99" s="290"/>
      <c r="T99" s="290"/>
      <c r="U99" s="288"/>
    </row>
    <row r="100" spans="1:21">
      <c r="A100" s="293"/>
      <c r="B100" s="276"/>
      <c r="C100" s="261"/>
      <c r="D100" s="290"/>
      <c r="E100" s="261"/>
      <c r="F100" s="288"/>
      <c r="G100" s="56" t="s">
        <v>316</v>
      </c>
      <c r="H100" s="289"/>
      <c r="I100" s="289" t="s">
        <v>106</v>
      </c>
      <c r="J100" s="290"/>
      <c r="K100" s="290"/>
      <c r="L100" s="290"/>
      <c r="M100" s="288"/>
      <c r="N100" s="297"/>
      <c r="O100" s="299"/>
      <c r="P100" s="290"/>
      <c r="Q100" s="299"/>
      <c r="R100" s="290"/>
      <c r="S100" s="290"/>
      <c r="T100" s="290"/>
      <c r="U100" s="288"/>
    </row>
    <row r="101" spans="1:21" ht="38.25">
      <c r="A101" s="293"/>
      <c r="B101" s="56" t="s">
        <v>317</v>
      </c>
      <c r="C101" s="57" t="s">
        <v>318</v>
      </c>
      <c r="D101" s="58">
        <v>2.2700000000000001E-2</v>
      </c>
      <c r="E101" s="57" t="s">
        <v>112</v>
      </c>
      <c r="F101" s="59">
        <v>3351</v>
      </c>
      <c r="G101" s="56" t="s">
        <v>319</v>
      </c>
      <c r="H101" s="23">
        <v>43101</v>
      </c>
      <c r="I101" s="23" t="s">
        <v>106</v>
      </c>
      <c r="J101" s="111"/>
      <c r="K101" s="58"/>
      <c r="L101" s="58"/>
      <c r="M101" s="59">
        <v>3351</v>
      </c>
      <c r="N101" s="166">
        <f>291/M101</f>
        <v>8.6839749328558632E-2</v>
      </c>
      <c r="O101" s="167" t="s">
        <v>613</v>
      </c>
      <c r="P101" s="190">
        <v>9.3700000000000006E-2</v>
      </c>
      <c r="Q101" s="192" t="s">
        <v>761</v>
      </c>
      <c r="R101" s="58"/>
      <c r="S101" s="58"/>
      <c r="T101" s="58"/>
      <c r="U101" s="59"/>
    </row>
    <row r="102" spans="1:21">
      <c r="A102" s="293"/>
      <c r="B102" s="276" t="s">
        <v>320</v>
      </c>
      <c r="C102" s="276" t="s">
        <v>321</v>
      </c>
      <c r="D102" s="290">
        <v>2.2700000000000001E-2</v>
      </c>
      <c r="E102" s="261" t="s">
        <v>112</v>
      </c>
      <c r="F102" s="288">
        <v>20</v>
      </c>
      <c r="G102" s="56" t="s">
        <v>321</v>
      </c>
      <c r="H102" s="289">
        <v>43101</v>
      </c>
      <c r="I102" s="289" t="s">
        <v>106</v>
      </c>
      <c r="J102" s="290"/>
      <c r="K102" s="290"/>
      <c r="L102" s="290"/>
      <c r="M102" s="288">
        <v>20</v>
      </c>
      <c r="N102" s="297">
        <v>0</v>
      </c>
      <c r="O102" s="299" t="s">
        <v>601</v>
      </c>
      <c r="P102" s="290">
        <v>0</v>
      </c>
      <c r="Q102" s="299" t="s">
        <v>762</v>
      </c>
      <c r="R102" s="290"/>
      <c r="S102" s="290"/>
      <c r="T102" s="290"/>
      <c r="U102" s="288"/>
    </row>
    <row r="103" spans="1:21">
      <c r="A103" s="293"/>
      <c r="B103" s="276"/>
      <c r="C103" s="276"/>
      <c r="D103" s="290"/>
      <c r="E103" s="276"/>
      <c r="F103" s="288"/>
      <c r="G103" s="56" t="s">
        <v>322</v>
      </c>
      <c r="H103" s="289"/>
      <c r="I103" s="289" t="s">
        <v>106</v>
      </c>
      <c r="J103" s="290"/>
      <c r="K103" s="290"/>
      <c r="L103" s="290"/>
      <c r="M103" s="288"/>
      <c r="N103" s="297"/>
      <c r="O103" s="299"/>
      <c r="P103" s="290"/>
      <c r="Q103" s="299"/>
      <c r="R103" s="290"/>
      <c r="S103" s="290"/>
      <c r="T103" s="290"/>
      <c r="U103" s="288"/>
    </row>
    <row r="104" spans="1:21" ht="63.75">
      <c r="A104" s="293"/>
      <c r="B104" s="56" t="s">
        <v>323</v>
      </c>
      <c r="C104" s="57" t="s">
        <v>324</v>
      </c>
      <c r="D104" s="58">
        <v>2.2700000000000001E-2</v>
      </c>
      <c r="E104" s="57" t="s">
        <v>112</v>
      </c>
      <c r="F104" s="59">
        <v>1</v>
      </c>
      <c r="G104" s="56" t="s">
        <v>325</v>
      </c>
      <c r="H104" s="23">
        <v>43101</v>
      </c>
      <c r="I104" s="23" t="s">
        <v>106</v>
      </c>
      <c r="J104" s="111"/>
      <c r="K104" s="58"/>
      <c r="L104" s="58"/>
      <c r="M104" s="59">
        <v>1</v>
      </c>
      <c r="N104" s="166">
        <v>0</v>
      </c>
      <c r="O104" s="167" t="s">
        <v>587</v>
      </c>
      <c r="P104" s="190">
        <v>0</v>
      </c>
      <c r="Q104" s="192" t="s">
        <v>763</v>
      </c>
      <c r="R104" s="58"/>
      <c r="S104" s="58"/>
      <c r="T104" s="58"/>
      <c r="U104" s="59"/>
    </row>
    <row r="105" spans="1:21" ht="25.5">
      <c r="A105" s="293"/>
      <c r="B105" s="276" t="s">
        <v>282</v>
      </c>
      <c r="C105" s="261" t="s">
        <v>326</v>
      </c>
      <c r="D105" s="290">
        <v>2.2700000000000001E-2</v>
      </c>
      <c r="E105" s="261" t="s">
        <v>112</v>
      </c>
      <c r="F105" s="288">
        <v>8100</v>
      </c>
      <c r="G105" s="56" t="s">
        <v>327</v>
      </c>
      <c r="H105" s="289">
        <v>43101</v>
      </c>
      <c r="I105" s="289" t="s">
        <v>106</v>
      </c>
      <c r="J105" s="290"/>
      <c r="K105" s="290"/>
      <c r="L105" s="290"/>
      <c r="M105" s="288">
        <v>8100</v>
      </c>
      <c r="N105" s="297">
        <f>5770/M105</f>
        <v>0.71234567901234569</v>
      </c>
      <c r="O105" s="299" t="s">
        <v>608</v>
      </c>
      <c r="P105" s="290">
        <v>0.73429999999999995</v>
      </c>
      <c r="Q105" s="299" t="s">
        <v>764</v>
      </c>
      <c r="R105" s="290"/>
      <c r="S105" s="290"/>
      <c r="T105" s="290"/>
      <c r="U105" s="288"/>
    </row>
    <row r="106" spans="1:21" ht="25.5">
      <c r="A106" s="293"/>
      <c r="B106" s="276"/>
      <c r="C106" s="261"/>
      <c r="D106" s="290"/>
      <c r="E106" s="261"/>
      <c r="F106" s="288"/>
      <c r="G106" s="56" t="s">
        <v>328</v>
      </c>
      <c r="H106" s="289"/>
      <c r="I106" s="289" t="s">
        <v>106</v>
      </c>
      <c r="J106" s="290"/>
      <c r="K106" s="290"/>
      <c r="L106" s="290"/>
      <c r="M106" s="288"/>
      <c r="N106" s="297"/>
      <c r="O106" s="299"/>
      <c r="P106" s="290"/>
      <c r="Q106" s="299"/>
      <c r="R106" s="290"/>
      <c r="S106" s="290"/>
      <c r="T106" s="290"/>
      <c r="U106" s="288"/>
    </row>
    <row r="107" spans="1:21">
      <c r="A107" s="293"/>
      <c r="B107" s="276"/>
      <c r="C107" s="261"/>
      <c r="D107" s="290"/>
      <c r="E107" s="261"/>
      <c r="F107" s="288"/>
      <c r="G107" s="56" t="s">
        <v>329</v>
      </c>
      <c r="H107" s="289"/>
      <c r="I107" s="289" t="s">
        <v>106</v>
      </c>
      <c r="J107" s="290"/>
      <c r="K107" s="290"/>
      <c r="L107" s="290"/>
      <c r="M107" s="288"/>
      <c r="N107" s="297"/>
      <c r="O107" s="299"/>
      <c r="P107" s="290"/>
      <c r="Q107" s="299"/>
      <c r="R107" s="290"/>
      <c r="S107" s="290"/>
      <c r="T107" s="290"/>
      <c r="U107" s="288"/>
    </row>
    <row r="108" spans="1:21" ht="25.5">
      <c r="A108" s="293"/>
      <c r="B108" s="276"/>
      <c r="C108" s="261"/>
      <c r="D108" s="290"/>
      <c r="E108" s="261"/>
      <c r="F108" s="288"/>
      <c r="G108" s="56" t="s">
        <v>330</v>
      </c>
      <c r="H108" s="289"/>
      <c r="I108" s="289" t="s">
        <v>106</v>
      </c>
      <c r="J108" s="290"/>
      <c r="K108" s="290"/>
      <c r="L108" s="290"/>
      <c r="M108" s="288"/>
      <c r="N108" s="297"/>
      <c r="O108" s="299"/>
      <c r="P108" s="290"/>
      <c r="Q108" s="299"/>
      <c r="R108" s="290"/>
      <c r="S108" s="290"/>
      <c r="T108" s="290"/>
      <c r="U108" s="288"/>
    </row>
    <row r="109" spans="1:21" ht="102">
      <c r="A109" s="293"/>
      <c r="B109" s="56" t="s">
        <v>331</v>
      </c>
      <c r="C109" s="57" t="s">
        <v>332</v>
      </c>
      <c r="D109" s="58">
        <v>2.2700000000000001E-2</v>
      </c>
      <c r="E109" s="57" t="s">
        <v>112</v>
      </c>
      <c r="F109" s="59">
        <v>500</v>
      </c>
      <c r="G109" s="56" t="s">
        <v>333</v>
      </c>
      <c r="H109" s="23">
        <v>43101</v>
      </c>
      <c r="I109" s="23" t="s">
        <v>106</v>
      </c>
      <c r="J109" s="111"/>
      <c r="K109" s="58"/>
      <c r="L109" s="58"/>
      <c r="M109" s="59">
        <v>500</v>
      </c>
      <c r="N109" s="166">
        <v>0</v>
      </c>
      <c r="O109" s="167" t="s">
        <v>614</v>
      </c>
      <c r="P109" s="190">
        <v>0</v>
      </c>
      <c r="Q109" s="192" t="s">
        <v>765</v>
      </c>
      <c r="R109" s="58"/>
      <c r="S109" s="58"/>
      <c r="T109" s="58"/>
      <c r="U109" s="59"/>
    </row>
    <row r="110" spans="1:21" ht="38.25">
      <c r="A110" s="293"/>
      <c r="B110" s="56" t="s">
        <v>334</v>
      </c>
      <c r="C110" s="57" t="s">
        <v>335</v>
      </c>
      <c r="D110" s="58">
        <v>2.2700000000000001E-2</v>
      </c>
      <c r="E110" s="57" t="s">
        <v>112</v>
      </c>
      <c r="F110" s="59">
        <v>6422</v>
      </c>
      <c r="G110" s="56" t="s">
        <v>336</v>
      </c>
      <c r="H110" s="23">
        <v>43101</v>
      </c>
      <c r="I110" s="23" t="s">
        <v>106</v>
      </c>
      <c r="J110" s="111"/>
      <c r="K110" s="58"/>
      <c r="L110" s="58"/>
      <c r="M110" s="59">
        <v>6422</v>
      </c>
      <c r="N110" s="166">
        <f>677/M110</f>
        <v>0.10541887262535035</v>
      </c>
      <c r="O110" s="167" t="s">
        <v>599</v>
      </c>
      <c r="P110" s="190">
        <v>0.1123</v>
      </c>
      <c r="Q110" s="192" t="s">
        <v>766</v>
      </c>
      <c r="R110" s="58"/>
      <c r="S110" s="58"/>
      <c r="T110" s="58"/>
      <c r="U110" s="59"/>
    </row>
    <row r="111" spans="1:21" ht="76.5">
      <c r="A111" s="293"/>
      <c r="B111" s="56" t="s">
        <v>337</v>
      </c>
      <c r="C111" s="57" t="s">
        <v>338</v>
      </c>
      <c r="D111" s="58">
        <v>2.2700000000000001E-2</v>
      </c>
      <c r="E111" s="57" t="s">
        <v>112</v>
      </c>
      <c r="F111" s="59">
        <v>350</v>
      </c>
      <c r="G111" s="56" t="s">
        <v>339</v>
      </c>
      <c r="H111" s="23">
        <v>43101</v>
      </c>
      <c r="I111" s="23" t="s">
        <v>106</v>
      </c>
      <c r="J111" s="111"/>
      <c r="K111" s="58"/>
      <c r="L111" s="58"/>
      <c r="M111" s="59">
        <v>350</v>
      </c>
      <c r="N111" s="166">
        <v>0</v>
      </c>
      <c r="O111" s="167" t="s">
        <v>596</v>
      </c>
      <c r="P111" s="190">
        <v>0.1086</v>
      </c>
      <c r="Q111" s="192" t="s">
        <v>767</v>
      </c>
      <c r="R111" s="58"/>
      <c r="S111" s="58"/>
      <c r="T111" s="58"/>
      <c r="U111" s="59"/>
    </row>
    <row r="112" spans="1:21" ht="51">
      <c r="A112" s="293"/>
      <c r="B112" s="56" t="s">
        <v>340</v>
      </c>
      <c r="C112" s="57" t="s">
        <v>341</v>
      </c>
      <c r="D112" s="58">
        <v>2.2700000000000001E-2</v>
      </c>
      <c r="E112" s="57" t="s">
        <v>112</v>
      </c>
      <c r="F112" s="59">
        <v>20000</v>
      </c>
      <c r="G112" s="56" t="s">
        <v>342</v>
      </c>
      <c r="H112" s="23">
        <v>43101</v>
      </c>
      <c r="I112" s="23" t="s">
        <v>106</v>
      </c>
      <c r="J112" s="111"/>
      <c r="K112" s="58"/>
      <c r="L112" s="58"/>
      <c r="M112" s="59">
        <v>20000</v>
      </c>
      <c r="N112" s="166">
        <f>2337/M112</f>
        <v>0.11685</v>
      </c>
      <c r="O112" s="167" t="s">
        <v>590</v>
      </c>
      <c r="P112" s="190">
        <v>0.18429999999999999</v>
      </c>
      <c r="Q112" s="192" t="s">
        <v>768</v>
      </c>
      <c r="R112" s="58"/>
      <c r="S112" s="58"/>
      <c r="T112" s="58"/>
      <c r="U112" s="59"/>
    </row>
    <row r="113" spans="1:21" ht="38.25">
      <c r="A113" s="293"/>
      <c r="B113" s="56" t="s">
        <v>343</v>
      </c>
      <c r="C113" s="57" t="s">
        <v>344</v>
      </c>
      <c r="D113" s="58">
        <v>2.2700000000000001E-2</v>
      </c>
      <c r="E113" s="57" t="s">
        <v>112</v>
      </c>
      <c r="F113" s="59">
        <v>78417</v>
      </c>
      <c r="G113" s="56" t="s">
        <v>345</v>
      </c>
      <c r="H113" s="23">
        <v>43101</v>
      </c>
      <c r="I113" s="23" t="s">
        <v>106</v>
      </c>
      <c r="J113" s="111"/>
      <c r="K113" s="58"/>
      <c r="L113" s="58"/>
      <c r="M113" s="59">
        <v>78417</v>
      </c>
      <c r="N113" s="166">
        <f>65866/M113</f>
        <v>0.8399454199982147</v>
      </c>
      <c r="O113" s="167" t="s">
        <v>598</v>
      </c>
      <c r="P113" s="190">
        <v>0.93110000000000004</v>
      </c>
      <c r="Q113" s="192" t="s">
        <v>769</v>
      </c>
      <c r="R113" s="58"/>
      <c r="S113" s="58"/>
      <c r="T113" s="58"/>
      <c r="U113" s="59"/>
    </row>
    <row r="114" spans="1:21" ht="76.5">
      <c r="A114" s="293"/>
      <c r="B114" s="56" t="s">
        <v>346</v>
      </c>
      <c r="C114" s="57" t="s">
        <v>347</v>
      </c>
      <c r="D114" s="58">
        <v>2.2700000000000001E-2</v>
      </c>
      <c r="E114" s="57" t="s">
        <v>105</v>
      </c>
      <c r="F114" s="43">
        <v>1</v>
      </c>
      <c r="G114" s="56" t="s">
        <v>348</v>
      </c>
      <c r="H114" s="23">
        <v>43101</v>
      </c>
      <c r="I114" s="23" t="s">
        <v>106</v>
      </c>
      <c r="J114" s="111"/>
      <c r="K114" s="58"/>
      <c r="L114" s="58"/>
      <c r="M114" s="43">
        <v>1</v>
      </c>
      <c r="N114" s="166">
        <f>252234578340/269344538602</f>
        <v>0.93647556267222953</v>
      </c>
      <c r="O114" s="167" t="s">
        <v>615</v>
      </c>
      <c r="P114" s="190">
        <v>0.9365</v>
      </c>
      <c r="Q114" s="192" t="s">
        <v>602</v>
      </c>
      <c r="R114" s="58"/>
      <c r="S114" s="58"/>
      <c r="T114" s="58"/>
      <c r="U114" s="43"/>
    </row>
    <row r="115" spans="1:21" ht="51">
      <c r="A115" s="293"/>
      <c r="B115" s="56" t="s">
        <v>349</v>
      </c>
      <c r="C115" s="57" t="s">
        <v>344</v>
      </c>
      <c r="D115" s="58">
        <v>2.2700000000000001E-2</v>
      </c>
      <c r="E115" s="57" t="s">
        <v>112</v>
      </c>
      <c r="F115" s="59">
        <v>2085</v>
      </c>
      <c r="G115" s="56" t="s">
        <v>345</v>
      </c>
      <c r="H115" s="23">
        <v>43101</v>
      </c>
      <c r="I115" s="23" t="s">
        <v>106</v>
      </c>
      <c r="J115" s="111"/>
      <c r="K115" s="58"/>
      <c r="L115" s="58"/>
      <c r="M115" s="59">
        <v>2085</v>
      </c>
      <c r="N115" s="166">
        <f>3092/M115</f>
        <v>1.4829736211031175</v>
      </c>
      <c r="O115" s="167" t="s">
        <v>597</v>
      </c>
      <c r="P115" s="190">
        <v>2.8359999999999999</v>
      </c>
      <c r="Q115" s="192" t="s">
        <v>770</v>
      </c>
      <c r="R115" s="58"/>
      <c r="S115" s="58"/>
      <c r="T115" s="58"/>
      <c r="U115" s="59"/>
    </row>
    <row r="116" spans="1:21" ht="15.75">
      <c r="A116" s="80"/>
      <c r="B116" s="56"/>
      <c r="C116" s="57"/>
      <c r="D116" s="78">
        <f>SUM(D83:D115)</f>
        <v>0.49940000000000001</v>
      </c>
      <c r="E116" s="57"/>
      <c r="F116" s="59"/>
      <c r="G116" s="56"/>
      <c r="H116" s="23"/>
      <c r="I116" s="23"/>
      <c r="J116" s="111"/>
      <c r="K116" s="58"/>
      <c r="L116" s="58"/>
      <c r="M116" s="59"/>
      <c r="N116" s="73"/>
      <c r="O116" s="73"/>
      <c r="P116" s="73"/>
      <c r="Q116" s="73"/>
      <c r="R116" s="73"/>
      <c r="S116" s="73"/>
      <c r="T116" s="73"/>
      <c r="U116" s="73"/>
    </row>
    <row r="117" spans="1:21" ht="33.75">
      <c r="A117" s="253" t="s">
        <v>516</v>
      </c>
      <c r="B117" s="253"/>
      <c r="C117" s="253"/>
      <c r="D117" s="253"/>
      <c r="E117" s="253"/>
      <c r="F117" s="253"/>
      <c r="G117" s="253"/>
      <c r="H117" s="253"/>
      <c r="I117" s="253"/>
      <c r="J117" s="253"/>
      <c r="K117" s="253"/>
      <c r="L117" s="253"/>
      <c r="M117" s="253"/>
      <c r="N117" s="253"/>
      <c r="O117" s="253"/>
      <c r="P117" s="253"/>
      <c r="Q117" s="253"/>
      <c r="R117" s="253"/>
      <c r="S117" s="253"/>
      <c r="T117" s="253"/>
      <c r="U117" s="253"/>
    </row>
    <row r="118" spans="1:21" ht="18.75">
      <c r="A118" s="280" t="s">
        <v>103</v>
      </c>
      <c r="B118" s="280" t="s">
        <v>74</v>
      </c>
      <c r="C118" s="280" t="s">
        <v>65</v>
      </c>
      <c r="D118" s="280" t="s">
        <v>66</v>
      </c>
      <c r="E118" s="280" t="s">
        <v>67</v>
      </c>
      <c r="F118" s="291" t="s">
        <v>68</v>
      </c>
      <c r="G118" s="280" t="s">
        <v>69</v>
      </c>
      <c r="H118" s="281" t="s">
        <v>70</v>
      </c>
      <c r="I118" s="281"/>
      <c r="J118" s="281" t="s">
        <v>79</v>
      </c>
      <c r="K118" s="281"/>
      <c r="L118" s="281"/>
      <c r="M118" s="281"/>
      <c r="N118" s="295" t="s">
        <v>512</v>
      </c>
      <c r="O118" s="295"/>
      <c r="P118" s="295"/>
      <c r="Q118" s="295"/>
      <c r="R118" s="295"/>
      <c r="S118" s="295"/>
      <c r="T118" s="295"/>
      <c r="U118" s="295"/>
    </row>
    <row r="119" spans="1:21" ht="15.75">
      <c r="A119" s="280"/>
      <c r="B119" s="280"/>
      <c r="C119" s="280"/>
      <c r="D119" s="280"/>
      <c r="E119" s="280"/>
      <c r="F119" s="291"/>
      <c r="G119" s="280"/>
      <c r="H119" s="294" t="s">
        <v>71</v>
      </c>
      <c r="I119" s="294" t="s">
        <v>198</v>
      </c>
      <c r="J119" s="15" t="s">
        <v>75</v>
      </c>
      <c r="K119" s="15" t="s">
        <v>76</v>
      </c>
      <c r="L119" s="15" t="s">
        <v>77</v>
      </c>
      <c r="M119" s="15" t="s">
        <v>78</v>
      </c>
      <c r="N119" s="296" t="s">
        <v>75</v>
      </c>
      <c r="O119" s="296"/>
      <c r="P119" s="296" t="s">
        <v>76</v>
      </c>
      <c r="Q119" s="296"/>
      <c r="R119" s="296" t="s">
        <v>77</v>
      </c>
      <c r="S119" s="296"/>
      <c r="T119" s="296" t="s">
        <v>78</v>
      </c>
      <c r="U119" s="296"/>
    </row>
    <row r="120" spans="1:21" ht="31.5">
      <c r="A120" s="280"/>
      <c r="B120" s="280"/>
      <c r="C120" s="280"/>
      <c r="D120" s="280"/>
      <c r="E120" s="280"/>
      <c r="F120" s="291"/>
      <c r="G120" s="280"/>
      <c r="H120" s="294"/>
      <c r="I120" s="294"/>
      <c r="J120" s="102" t="s">
        <v>64</v>
      </c>
      <c r="K120" s="55" t="s">
        <v>64</v>
      </c>
      <c r="L120" s="55" t="s">
        <v>64</v>
      </c>
      <c r="M120" s="55" t="s">
        <v>64</v>
      </c>
      <c r="N120" s="68" t="s">
        <v>515</v>
      </c>
      <c r="O120" s="68" t="s">
        <v>514</v>
      </c>
      <c r="P120" s="68" t="s">
        <v>515</v>
      </c>
      <c r="Q120" s="68" t="s">
        <v>514</v>
      </c>
      <c r="R120" s="68" t="s">
        <v>515</v>
      </c>
      <c r="S120" s="68" t="s">
        <v>514</v>
      </c>
      <c r="T120" s="68" t="s">
        <v>515</v>
      </c>
      <c r="U120" s="68" t="s">
        <v>514</v>
      </c>
    </row>
    <row r="121" spans="1:21" s="74" customFormat="1" ht="33.75">
      <c r="A121" s="253" t="s">
        <v>350</v>
      </c>
      <c r="B121" s="253"/>
      <c r="C121" s="253"/>
      <c r="D121" s="253"/>
      <c r="E121" s="253"/>
      <c r="F121" s="253"/>
      <c r="G121" s="253"/>
      <c r="H121" s="253"/>
      <c r="I121" s="253"/>
      <c r="J121" s="253"/>
      <c r="K121" s="253"/>
      <c r="L121" s="253"/>
      <c r="M121" s="253"/>
      <c r="N121" s="253"/>
      <c r="O121" s="253"/>
      <c r="P121" s="253"/>
      <c r="Q121" s="253"/>
      <c r="R121" s="253"/>
      <c r="S121" s="253"/>
      <c r="T121" s="253"/>
      <c r="U121" s="253"/>
    </row>
    <row r="122" spans="1:21" ht="189">
      <c r="A122" s="279" t="s">
        <v>200</v>
      </c>
      <c r="B122" s="44" t="s">
        <v>351</v>
      </c>
      <c r="C122" s="16" t="s">
        <v>352</v>
      </c>
      <c r="D122" s="25">
        <v>7.1400000000000005E-2</v>
      </c>
      <c r="E122" s="16" t="s">
        <v>105</v>
      </c>
      <c r="F122" s="25">
        <v>1</v>
      </c>
      <c r="G122" s="16" t="s">
        <v>353</v>
      </c>
      <c r="H122" s="23">
        <v>43101</v>
      </c>
      <c r="I122" s="23">
        <v>43159</v>
      </c>
      <c r="J122" s="25">
        <v>0.2</v>
      </c>
      <c r="K122" s="25">
        <v>0.4</v>
      </c>
      <c r="L122" s="25">
        <v>0.7</v>
      </c>
      <c r="M122" s="25">
        <v>1</v>
      </c>
      <c r="N122" s="115">
        <f>+J122</f>
        <v>0.2</v>
      </c>
      <c r="O122" s="112" t="s">
        <v>616</v>
      </c>
      <c r="P122" s="210">
        <v>1</v>
      </c>
      <c r="Q122" s="161" t="s">
        <v>721</v>
      </c>
      <c r="R122" s="25"/>
      <c r="S122" s="25"/>
      <c r="T122" s="25"/>
      <c r="U122" s="25"/>
    </row>
    <row r="123" spans="1:21" ht="409.5">
      <c r="A123" s="279"/>
      <c r="B123" s="44" t="s">
        <v>354</v>
      </c>
      <c r="C123" s="16" t="s">
        <v>355</v>
      </c>
      <c r="D123" s="25">
        <v>7.1400000000000005E-2</v>
      </c>
      <c r="E123" s="16" t="s">
        <v>105</v>
      </c>
      <c r="F123" s="25">
        <v>1</v>
      </c>
      <c r="G123" s="16" t="s">
        <v>356</v>
      </c>
      <c r="H123" s="23">
        <v>43101</v>
      </c>
      <c r="I123" s="23">
        <v>43465</v>
      </c>
      <c r="J123" s="25">
        <v>0.15</v>
      </c>
      <c r="K123" s="25">
        <v>0.5</v>
      </c>
      <c r="L123" s="25">
        <v>0.65</v>
      </c>
      <c r="M123" s="25">
        <v>1</v>
      </c>
      <c r="N123" s="130">
        <v>0.2</v>
      </c>
      <c r="O123" s="112" t="s">
        <v>617</v>
      </c>
      <c r="P123" s="161">
        <v>0.65</v>
      </c>
      <c r="Q123" s="210" t="s">
        <v>722</v>
      </c>
      <c r="R123" s="25"/>
      <c r="S123" s="25"/>
      <c r="T123" s="25"/>
      <c r="U123" s="25"/>
    </row>
    <row r="124" spans="1:21" ht="346.5">
      <c r="A124" s="279"/>
      <c r="B124" s="44" t="s">
        <v>357</v>
      </c>
      <c r="C124" s="16" t="s">
        <v>358</v>
      </c>
      <c r="D124" s="25">
        <v>7.1400000000000005E-2</v>
      </c>
      <c r="E124" s="16" t="s">
        <v>105</v>
      </c>
      <c r="F124" s="25">
        <v>1</v>
      </c>
      <c r="G124" s="16" t="s">
        <v>359</v>
      </c>
      <c r="H124" s="23">
        <v>43101</v>
      </c>
      <c r="I124" s="23">
        <v>43465</v>
      </c>
      <c r="J124" s="25">
        <v>0.25</v>
      </c>
      <c r="K124" s="25">
        <v>0.5</v>
      </c>
      <c r="L124" s="25">
        <v>0.75</v>
      </c>
      <c r="M124" s="25">
        <v>1</v>
      </c>
      <c r="N124" s="169">
        <v>0.25</v>
      </c>
      <c r="O124" s="112" t="s">
        <v>618</v>
      </c>
      <c r="P124" s="161">
        <v>0.5</v>
      </c>
      <c r="Q124" s="161" t="s">
        <v>723</v>
      </c>
      <c r="R124" s="25"/>
      <c r="S124" s="25"/>
      <c r="T124" s="25"/>
      <c r="U124" s="25"/>
    </row>
    <row r="125" spans="1:21" ht="409.5">
      <c r="A125" s="279"/>
      <c r="B125" s="44" t="s">
        <v>360</v>
      </c>
      <c r="C125" s="16" t="s">
        <v>361</v>
      </c>
      <c r="D125" s="25">
        <v>7.1400000000000005E-2</v>
      </c>
      <c r="E125" s="16" t="s">
        <v>105</v>
      </c>
      <c r="F125" s="25">
        <v>1</v>
      </c>
      <c r="G125" s="16" t="s">
        <v>362</v>
      </c>
      <c r="H125" s="23">
        <v>43101</v>
      </c>
      <c r="I125" s="23">
        <v>43465</v>
      </c>
      <c r="J125" s="25">
        <v>0.25</v>
      </c>
      <c r="K125" s="25">
        <v>0.55000000000000004</v>
      </c>
      <c r="L125" s="25">
        <v>0.85</v>
      </c>
      <c r="M125" s="25">
        <v>1</v>
      </c>
      <c r="N125" s="161">
        <v>0.25</v>
      </c>
      <c r="O125" s="112" t="s">
        <v>619</v>
      </c>
      <c r="P125" s="161">
        <v>0.55000000000000004</v>
      </c>
      <c r="Q125" s="161" t="s">
        <v>724</v>
      </c>
      <c r="R125" s="25"/>
      <c r="S125" s="25"/>
      <c r="T125" s="25"/>
      <c r="U125" s="25"/>
    </row>
    <row r="126" spans="1:21" ht="378">
      <c r="A126" s="279"/>
      <c r="B126" s="44" t="s">
        <v>363</v>
      </c>
      <c r="C126" s="16" t="s">
        <v>364</v>
      </c>
      <c r="D126" s="25">
        <v>7.1400000000000005E-2</v>
      </c>
      <c r="E126" s="16" t="s">
        <v>105</v>
      </c>
      <c r="F126" s="25">
        <v>1</v>
      </c>
      <c r="G126" s="16" t="s">
        <v>365</v>
      </c>
      <c r="H126" s="23">
        <v>43101</v>
      </c>
      <c r="I126" s="23">
        <v>43465</v>
      </c>
      <c r="J126" s="25">
        <v>0.25</v>
      </c>
      <c r="K126" s="25">
        <v>0.5</v>
      </c>
      <c r="L126" s="25">
        <v>0.75</v>
      </c>
      <c r="M126" s="25">
        <v>1</v>
      </c>
      <c r="N126" s="161">
        <v>0</v>
      </c>
      <c r="O126" s="112" t="s">
        <v>620</v>
      </c>
      <c r="P126" s="161">
        <v>0.2</v>
      </c>
      <c r="Q126" s="161" t="s">
        <v>725</v>
      </c>
      <c r="R126" s="25"/>
      <c r="S126" s="25"/>
      <c r="T126" s="25"/>
      <c r="U126" s="25"/>
    </row>
    <row r="127" spans="1:21" ht="283.5">
      <c r="A127" s="279"/>
      <c r="B127" s="44" t="s">
        <v>366</v>
      </c>
      <c r="C127" s="16" t="s">
        <v>367</v>
      </c>
      <c r="D127" s="25">
        <v>7.1400000000000005E-2</v>
      </c>
      <c r="E127" s="16" t="s">
        <v>105</v>
      </c>
      <c r="F127" s="25">
        <v>1</v>
      </c>
      <c r="G127" s="16" t="s">
        <v>368</v>
      </c>
      <c r="H127" s="23">
        <v>43101</v>
      </c>
      <c r="I127" s="23">
        <v>43465</v>
      </c>
      <c r="J127" s="25">
        <v>0.05</v>
      </c>
      <c r="K127" s="25">
        <v>0.5</v>
      </c>
      <c r="L127" s="25">
        <v>0.75</v>
      </c>
      <c r="M127" s="25">
        <v>1</v>
      </c>
      <c r="N127" s="170">
        <v>0.05</v>
      </c>
      <c r="O127" s="112" t="s">
        <v>621</v>
      </c>
      <c r="P127" s="161">
        <v>0.5</v>
      </c>
      <c r="Q127" s="161" t="s">
        <v>726</v>
      </c>
      <c r="R127" s="25"/>
      <c r="S127" s="25"/>
      <c r="T127" s="25"/>
      <c r="U127" s="25"/>
    </row>
    <row r="128" spans="1:21" ht="409.5">
      <c r="A128" s="279"/>
      <c r="B128" s="45" t="s">
        <v>369</v>
      </c>
      <c r="C128" s="16" t="s">
        <v>370</v>
      </c>
      <c r="D128" s="25">
        <v>7.1400000000000005E-2</v>
      </c>
      <c r="E128" s="16" t="s">
        <v>105</v>
      </c>
      <c r="F128" s="25">
        <v>1</v>
      </c>
      <c r="G128" s="16" t="s">
        <v>371</v>
      </c>
      <c r="H128" s="23">
        <v>43101</v>
      </c>
      <c r="I128" s="23">
        <v>43465</v>
      </c>
      <c r="J128" s="25">
        <v>0.25</v>
      </c>
      <c r="K128" s="25">
        <v>0.5</v>
      </c>
      <c r="L128" s="25">
        <v>0.75</v>
      </c>
      <c r="M128" s="25">
        <v>1</v>
      </c>
      <c r="N128" s="170">
        <v>0.25</v>
      </c>
      <c r="O128" s="112" t="s">
        <v>622</v>
      </c>
      <c r="P128" s="161">
        <v>0.5</v>
      </c>
      <c r="Q128" s="161" t="s">
        <v>727</v>
      </c>
      <c r="R128" s="25"/>
      <c r="S128" s="25"/>
      <c r="T128" s="25"/>
      <c r="U128" s="25"/>
    </row>
    <row r="129" spans="1:21">
      <c r="A129" s="77"/>
      <c r="B129" s="77"/>
      <c r="C129" s="77"/>
      <c r="D129" s="78">
        <f>SUM(D122:D128)</f>
        <v>0.49980000000000008</v>
      </c>
      <c r="E129" s="77"/>
      <c r="F129" s="59"/>
      <c r="G129" s="77"/>
      <c r="H129" s="77"/>
      <c r="I129" s="77"/>
      <c r="J129" s="77"/>
      <c r="K129" s="77"/>
      <c r="L129" s="77"/>
      <c r="M129" s="77"/>
      <c r="N129" s="73"/>
      <c r="O129" s="73"/>
      <c r="P129" s="73"/>
      <c r="Q129" s="73"/>
      <c r="R129" s="73"/>
      <c r="S129" s="73"/>
      <c r="T129" s="73"/>
      <c r="U129" s="73"/>
    </row>
    <row r="130" spans="1:21" ht="33.75">
      <c r="A130" s="253" t="s">
        <v>516</v>
      </c>
      <c r="B130" s="253"/>
      <c r="C130" s="253"/>
      <c r="D130" s="253"/>
      <c r="E130" s="253"/>
      <c r="F130" s="253"/>
      <c r="G130" s="253"/>
      <c r="H130" s="253"/>
      <c r="I130" s="253"/>
      <c r="J130" s="253"/>
      <c r="K130" s="253"/>
      <c r="L130" s="253"/>
      <c r="M130" s="253"/>
      <c r="N130" s="253"/>
      <c r="O130" s="253"/>
      <c r="P130" s="253"/>
      <c r="Q130" s="253"/>
      <c r="R130" s="253"/>
      <c r="S130" s="253"/>
      <c r="T130" s="253"/>
      <c r="U130" s="253"/>
    </row>
    <row r="131" spans="1:21" ht="18.75">
      <c r="A131" s="280" t="s">
        <v>103</v>
      </c>
      <c r="B131" s="280" t="s">
        <v>74</v>
      </c>
      <c r="C131" s="280" t="s">
        <v>65</v>
      </c>
      <c r="D131" s="280" t="s">
        <v>66</v>
      </c>
      <c r="E131" s="280" t="s">
        <v>67</v>
      </c>
      <c r="F131" s="291" t="s">
        <v>68</v>
      </c>
      <c r="G131" s="280" t="s">
        <v>69</v>
      </c>
      <c r="H131" s="281" t="s">
        <v>70</v>
      </c>
      <c r="I131" s="281"/>
      <c r="J131" s="281" t="s">
        <v>79</v>
      </c>
      <c r="K131" s="281"/>
      <c r="L131" s="281"/>
      <c r="M131" s="281"/>
      <c r="N131" s="295" t="s">
        <v>512</v>
      </c>
      <c r="O131" s="295"/>
      <c r="P131" s="295"/>
      <c r="Q131" s="295"/>
      <c r="R131" s="295"/>
      <c r="S131" s="295"/>
      <c r="T131" s="295"/>
      <c r="U131" s="295"/>
    </row>
    <row r="132" spans="1:21" ht="15.75">
      <c r="A132" s="280"/>
      <c r="B132" s="280"/>
      <c r="C132" s="280"/>
      <c r="D132" s="280"/>
      <c r="E132" s="280"/>
      <c r="F132" s="291"/>
      <c r="G132" s="280"/>
      <c r="H132" s="294" t="s">
        <v>71</v>
      </c>
      <c r="I132" s="294" t="s">
        <v>198</v>
      </c>
      <c r="J132" s="15" t="s">
        <v>75</v>
      </c>
      <c r="K132" s="15" t="s">
        <v>76</v>
      </c>
      <c r="L132" s="15" t="s">
        <v>77</v>
      </c>
      <c r="M132" s="15" t="s">
        <v>78</v>
      </c>
      <c r="N132" s="296" t="s">
        <v>75</v>
      </c>
      <c r="O132" s="296"/>
      <c r="P132" s="296" t="s">
        <v>76</v>
      </c>
      <c r="Q132" s="296"/>
      <c r="R132" s="296" t="s">
        <v>77</v>
      </c>
      <c r="S132" s="296"/>
      <c r="T132" s="296" t="s">
        <v>78</v>
      </c>
      <c r="U132" s="296"/>
    </row>
    <row r="133" spans="1:21" ht="31.5">
      <c r="A133" s="280"/>
      <c r="B133" s="280"/>
      <c r="C133" s="280"/>
      <c r="D133" s="280"/>
      <c r="E133" s="280"/>
      <c r="F133" s="291"/>
      <c r="G133" s="280"/>
      <c r="H133" s="294"/>
      <c r="I133" s="294"/>
      <c r="J133" s="102" t="s">
        <v>64</v>
      </c>
      <c r="K133" s="55" t="s">
        <v>64</v>
      </c>
      <c r="L133" s="55" t="s">
        <v>64</v>
      </c>
      <c r="M133" s="55" t="s">
        <v>64</v>
      </c>
      <c r="N133" s="68" t="s">
        <v>515</v>
      </c>
      <c r="O133" s="68" t="s">
        <v>514</v>
      </c>
      <c r="P133" s="68" t="s">
        <v>515</v>
      </c>
      <c r="Q133" s="68" t="s">
        <v>514</v>
      </c>
      <c r="R133" s="68" t="s">
        <v>515</v>
      </c>
      <c r="S133" s="68" t="s">
        <v>514</v>
      </c>
      <c r="T133" s="68" t="s">
        <v>515</v>
      </c>
      <c r="U133" s="68" t="s">
        <v>514</v>
      </c>
    </row>
    <row r="134" spans="1:21" ht="33.75">
      <c r="A134" s="253" t="s">
        <v>372</v>
      </c>
      <c r="B134" s="253"/>
      <c r="C134" s="253"/>
      <c r="D134" s="253"/>
      <c r="E134" s="253"/>
      <c r="F134" s="253"/>
      <c r="G134" s="253"/>
      <c r="H134" s="253"/>
      <c r="I134" s="253"/>
      <c r="J134" s="253"/>
      <c r="K134" s="253"/>
      <c r="L134" s="253"/>
      <c r="M134" s="253"/>
      <c r="N134" s="253"/>
      <c r="O134" s="253"/>
      <c r="P134" s="253"/>
      <c r="Q134" s="253"/>
      <c r="R134" s="253"/>
      <c r="S134" s="253"/>
      <c r="T134" s="253"/>
      <c r="U134" s="253"/>
    </row>
    <row r="135" spans="1:21" ht="246.75">
      <c r="A135" s="279" t="s">
        <v>200</v>
      </c>
      <c r="B135" s="287" t="s">
        <v>201</v>
      </c>
      <c r="C135" s="16" t="s">
        <v>373</v>
      </c>
      <c r="D135" s="25">
        <v>0.18</v>
      </c>
      <c r="E135" s="16" t="s">
        <v>112</v>
      </c>
      <c r="F135" s="26">
        <v>200</v>
      </c>
      <c r="G135" s="16" t="s">
        <v>374</v>
      </c>
      <c r="H135" s="23">
        <v>43102</v>
      </c>
      <c r="I135" s="23">
        <v>43464</v>
      </c>
      <c r="J135" s="26">
        <v>50</v>
      </c>
      <c r="K135" s="26">
        <v>100</v>
      </c>
      <c r="L135" s="26">
        <v>150</v>
      </c>
      <c r="M135" s="26">
        <v>200</v>
      </c>
      <c r="N135" s="26">
        <v>54</v>
      </c>
      <c r="O135" s="112" t="s">
        <v>623</v>
      </c>
      <c r="P135" s="193">
        <v>151</v>
      </c>
      <c r="Q135" s="193" t="s">
        <v>693</v>
      </c>
      <c r="R135" s="73"/>
      <c r="S135" s="73"/>
      <c r="T135" s="73"/>
      <c r="U135" s="73"/>
    </row>
    <row r="136" spans="1:21" ht="409.5">
      <c r="A136" s="279"/>
      <c r="B136" s="287"/>
      <c r="C136" s="16" t="s">
        <v>375</v>
      </c>
      <c r="D136" s="25">
        <v>0.12</v>
      </c>
      <c r="E136" s="16" t="s">
        <v>112</v>
      </c>
      <c r="F136" s="26">
        <v>45000</v>
      </c>
      <c r="G136" s="16" t="s">
        <v>376</v>
      </c>
      <c r="H136" s="23">
        <v>43102</v>
      </c>
      <c r="I136" s="23">
        <v>43464</v>
      </c>
      <c r="J136" s="26">
        <v>11250</v>
      </c>
      <c r="K136" s="26">
        <v>22500</v>
      </c>
      <c r="L136" s="26">
        <v>33750</v>
      </c>
      <c r="M136" s="26">
        <v>45000</v>
      </c>
      <c r="N136" s="26">
        <v>99932</v>
      </c>
      <c r="O136" s="112" t="s">
        <v>624</v>
      </c>
      <c r="P136" s="193">
        <v>286658</v>
      </c>
      <c r="Q136" s="193" t="s">
        <v>694</v>
      </c>
      <c r="R136" s="73"/>
      <c r="S136" s="73"/>
      <c r="T136" s="73"/>
      <c r="U136" s="73"/>
    </row>
    <row r="137" spans="1:21" ht="110.25">
      <c r="A137" s="279"/>
      <c r="B137" s="287"/>
      <c r="C137" s="16" t="s">
        <v>377</v>
      </c>
      <c r="D137" s="25">
        <v>0.1</v>
      </c>
      <c r="E137" s="16" t="s">
        <v>112</v>
      </c>
      <c r="F137" s="26">
        <v>8000</v>
      </c>
      <c r="G137" s="16" t="s">
        <v>378</v>
      </c>
      <c r="H137" s="23">
        <v>43102</v>
      </c>
      <c r="I137" s="23">
        <v>43464</v>
      </c>
      <c r="J137" s="26">
        <v>2000</v>
      </c>
      <c r="K137" s="26">
        <v>4000</v>
      </c>
      <c r="L137" s="26">
        <v>6000</v>
      </c>
      <c r="M137" s="26">
        <v>8000</v>
      </c>
      <c r="N137" s="26">
        <v>2700</v>
      </c>
      <c r="O137" s="112" t="s">
        <v>625</v>
      </c>
      <c r="P137" s="193">
        <v>5536</v>
      </c>
      <c r="Q137" s="193" t="s">
        <v>695</v>
      </c>
      <c r="R137" s="73"/>
      <c r="S137" s="73"/>
      <c r="T137" s="73"/>
      <c r="U137" s="73"/>
    </row>
    <row r="138" spans="1:21" ht="84">
      <c r="A138" s="279"/>
      <c r="B138" s="287"/>
      <c r="C138" s="16" t="s">
        <v>379</v>
      </c>
      <c r="D138" s="25">
        <v>0.1</v>
      </c>
      <c r="E138" s="16" t="s">
        <v>112</v>
      </c>
      <c r="F138" s="26">
        <v>4000</v>
      </c>
      <c r="G138" s="16" t="s">
        <v>380</v>
      </c>
      <c r="H138" s="23">
        <v>43102</v>
      </c>
      <c r="I138" s="23">
        <v>43464</v>
      </c>
      <c r="J138" s="26">
        <v>1000</v>
      </c>
      <c r="K138" s="26">
        <v>2000</v>
      </c>
      <c r="L138" s="26">
        <v>3000</v>
      </c>
      <c r="M138" s="26">
        <v>4000</v>
      </c>
      <c r="N138" s="26">
        <v>865</v>
      </c>
      <c r="O138" s="112" t="s">
        <v>626</v>
      </c>
      <c r="P138" s="193">
        <v>1308</v>
      </c>
      <c r="Q138" s="193" t="s">
        <v>696</v>
      </c>
      <c r="R138" s="73"/>
      <c r="S138" s="73"/>
      <c r="T138" s="73"/>
      <c r="U138" s="73"/>
    </row>
    <row r="139" spans="1:21">
      <c r="A139" s="77"/>
      <c r="B139" s="77"/>
      <c r="C139" s="77"/>
      <c r="D139" s="75">
        <f>SUM(D135:D138)</f>
        <v>0.5</v>
      </c>
      <c r="E139" s="77"/>
      <c r="F139" s="59"/>
      <c r="G139" s="77"/>
      <c r="H139" s="77"/>
      <c r="I139" s="77"/>
      <c r="J139" s="77"/>
      <c r="K139" s="77"/>
      <c r="L139" s="77"/>
      <c r="M139" s="77"/>
      <c r="N139" s="73"/>
      <c r="O139" s="73"/>
      <c r="P139" s="73"/>
      <c r="Q139" s="73"/>
      <c r="R139" s="73"/>
      <c r="S139" s="73"/>
      <c r="T139" s="73"/>
      <c r="U139" s="73"/>
    </row>
    <row r="140" spans="1:21" ht="33.75">
      <c r="A140" s="253" t="s">
        <v>516</v>
      </c>
      <c r="B140" s="253"/>
      <c r="C140" s="253"/>
      <c r="D140" s="253"/>
      <c r="E140" s="253"/>
      <c r="F140" s="253"/>
      <c r="G140" s="253"/>
      <c r="H140" s="253"/>
      <c r="I140" s="253"/>
      <c r="J140" s="253"/>
      <c r="K140" s="253"/>
      <c r="L140" s="253"/>
      <c r="M140" s="253"/>
      <c r="N140" s="253"/>
      <c r="O140" s="253"/>
      <c r="P140" s="253"/>
      <c r="Q140" s="253"/>
      <c r="R140" s="253"/>
      <c r="S140" s="253"/>
      <c r="T140" s="253"/>
      <c r="U140" s="253"/>
    </row>
    <row r="141" spans="1:21" ht="18.75">
      <c r="A141" s="280" t="s">
        <v>103</v>
      </c>
      <c r="B141" s="280" t="s">
        <v>74</v>
      </c>
      <c r="C141" s="280" t="s">
        <v>65</v>
      </c>
      <c r="D141" s="280" t="s">
        <v>66</v>
      </c>
      <c r="E141" s="280" t="s">
        <v>67</v>
      </c>
      <c r="F141" s="291" t="s">
        <v>68</v>
      </c>
      <c r="G141" s="280" t="s">
        <v>69</v>
      </c>
      <c r="H141" s="281" t="s">
        <v>70</v>
      </c>
      <c r="I141" s="281"/>
      <c r="J141" s="281" t="s">
        <v>79</v>
      </c>
      <c r="K141" s="281"/>
      <c r="L141" s="281"/>
      <c r="M141" s="281"/>
      <c r="N141" s="295" t="s">
        <v>512</v>
      </c>
      <c r="O141" s="295"/>
      <c r="P141" s="295"/>
      <c r="Q141" s="295"/>
      <c r="R141" s="295"/>
      <c r="S141" s="295"/>
      <c r="T141" s="295"/>
      <c r="U141" s="295"/>
    </row>
    <row r="142" spans="1:21" ht="15.75">
      <c r="A142" s="280"/>
      <c r="B142" s="280"/>
      <c r="C142" s="280"/>
      <c r="D142" s="280"/>
      <c r="E142" s="280"/>
      <c r="F142" s="291"/>
      <c r="G142" s="280"/>
      <c r="H142" s="294" t="s">
        <v>71</v>
      </c>
      <c r="I142" s="294" t="s">
        <v>198</v>
      </c>
      <c r="J142" s="15" t="s">
        <v>75</v>
      </c>
      <c r="K142" s="15" t="s">
        <v>76</v>
      </c>
      <c r="L142" s="15" t="s">
        <v>77</v>
      </c>
      <c r="M142" s="15" t="s">
        <v>78</v>
      </c>
      <c r="N142" s="296" t="s">
        <v>75</v>
      </c>
      <c r="O142" s="296"/>
      <c r="P142" s="296" t="s">
        <v>76</v>
      </c>
      <c r="Q142" s="296"/>
      <c r="R142" s="296" t="s">
        <v>77</v>
      </c>
      <c r="S142" s="296"/>
      <c r="T142" s="296" t="s">
        <v>78</v>
      </c>
      <c r="U142" s="296"/>
    </row>
    <row r="143" spans="1:21" ht="31.5">
      <c r="A143" s="280"/>
      <c r="B143" s="280"/>
      <c r="C143" s="280"/>
      <c r="D143" s="280"/>
      <c r="E143" s="280"/>
      <c r="F143" s="291"/>
      <c r="G143" s="280"/>
      <c r="H143" s="294"/>
      <c r="I143" s="294"/>
      <c r="J143" s="102" t="s">
        <v>64</v>
      </c>
      <c r="K143" s="55" t="s">
        <v>64</v>
      </c>
      <c r="L143" s="55" t="s">
        <v>64</v>
      </c>
      <c r="M143" s="55" t="s">
        <v>64</v>
      </c>
      <c r="N143" s="68" t="s">
        <v>515</v>
      </c>
      <c r="O143" s="68" t="s">
        <v>514</v>
      </c>
      <c r="P143" s="68" t="s">
        <v>515</v>
      </c>
      <c r="Q143" s="68" t="s">
        <v>514</v>
      </c>
      <c r="R143" s="68" t="s">
        <v>515</v>
      </c>
      <c r="S143" s="68" t="s">
        <v>514</v>
      </c>
      <c r="T143" s="68" t="s">
        <v>515</v>
      </c>
      <c r="U143" s="68" t="s">
        <v>514</v>
      </c>
    </row>
    <row r="144" spans="1:21" ht="33.75">
      <c r="A144" s="253" t="s">
        <v>381</v>
      </c>
      <c r="B144" s="253"/>
      <c r="C144" s="253"/>
      <c r="D144" s="253"/>
      <c r="E144" s="253"/>
      <c r="F144" s="253"/>
      <c r="G144" s="253"/>
      <c r="H144" s="253"/>
      <c r="I144" s="253"/>
      <c r="J144" s="253"/>
      <c r="K144" s="253"/>
      <c r="L144" s="253"/>
      <c r="M144" s="253"/>
      <c r="N144" s="253"/>
      <c r="O144" s="253"/>
      <c r="P144" s="253"/>
      <c r="Q144" s="253"/>
      <c r="R144" s="253"/>
      <c r="S144" s="253"/>
      <c r="T144" s="253"/>
      <c r="U144" s="253"/>
    </row>
    <row r="145" spans="1:21" ht="409.5">
      <c r="A145" s="286" t="s">
        <v>200</v>
      </c>
      <c r="B145" s="287" t="s">
        <v>201</v>
      </c>
      <c r="C145" s="81" t="s">
        <v>382</v>
      </c>
      <c r="D145" s="25">
        <v>0.1</v>
      </c>
      <c r="E145" s="16" t="s">
        <v>112</v>
      </c>
      <c r="F145" s="26">
        <v>1</v>
      </c>
      <c r="G145" s="81" t="s">
        <v>383</v>
      </c>
      <c r="H145" s="23">
        <v>43102</v>
      </c>
      <c r="I145" s="23">
        <v>43464</v>
      </c>
      <c r="J145" s="27">
        <v>0.25</v>
      </c>
      <c r="K145" s="27">
        <v>0.5</v>
      </c>
      <c r="L145" s="27">
        <v>0.75</v>
      </c>
      <c r="M145" s="27">
        <v>1</v>
      </c>
      <c r="N145" s="175">
        <v>0.01</v>
      </c>
      <c r="O145" s="171" t="s">
        <v>627</v>
      </c>
      <c r="P145" s="236">
        <v>0.31</v>
      </c>
      <c r="Q145" s="237" t="s">
        <v>772</v>
      </c>
      <c r="R145" s="73"/>
      <c r="S145" s="73"/>
      <c r="T145" s="73"/>
      <c r="U145" s="73"/>
    </row>
    <row r="146" spans="1:21" ht="140.25">
      <c r="A146" s="279"/>
      <c r="B146" s="287"/>
      <c r="C146" s="81" t="s">
        <v>384</v>
      </c>
      <c r="D146" s="25">
        <v>0.1</v>
      </c>
      <c r="E146" s="16" t="s">
        <v>112</v>
      </c>
      <c r="F146" s="26">
        <v>1</v>
      </c>
      <c r="G146" s="81" t="s">
        <v>385</v>
      </c>
      <c r="H146" s="23">
        <v>43102</v>
      </c>
      <c r="I146" s="23">
        <v>43464</v>
      </c>
      <c r="J146" s="27"/>
      <c r="K146" s="27"/>
      <c r="L146" s="27"/>
      <c r="M146" s="27">
        <v>1</v>
      </c>
      <c r="N146" s="174">
        <v>2.5000000000000001E-2</v>
      </c>
      <c r="O146" s="172" t="s">
        <v>628</v>
      </c>
      <c r="P146" s="236">
        <v>0.75</v>
      </c>
      <c r="Q146" s="237" t="s">
        <v>773</v>
      </c>
      <c r="R146" s="73"/>
      <c r="S146" s="73"/>
      <c r="T146" s="73"/>
      <c r="U146" s="73"/>
    </row>
    <row r="147" spans="1:21" ht="229.5">
      <c r="A147" s="279"/>
      <c r="B147" s="287"/>
      <c r="C147" s="81" t="s">
        <v>386</v>
      </c>
      <c r="D147" s="25">
        <v>0.1</v>
      </c>
      <c r="E147" s="16" t="s">
        <v>112</v>
      </c>
      <c r="F147" s="26">
        <v>1</v>
      </c>
      <c r="G147" s="81" t="s">
        <v>387</v>
      </c>
      <c r="H147" s="23">
        <v>43102</v>
      </c>
      <c r="I147" s="23">
        <v>43464</v>
      </c>
      <c r="J147" s="27"/>
      <c r="K147" s="27"/>
      <c r="L147" s="27"/>
      <c r="M147" s="27">
        <v>1</v>
      </c>
      <c r="N147" s="176">
        <v>2.5000000000000001E-2</v>
      </c>
      <c r="O147" s="173" t="s">
        <v>629</v>
      </c>
      <c r="P147" s="236">
        <v>0.72</v>
      </c>
      <c r="Q147" s="237" t="s">
        <v>774</v>
      </c>
      <c r="R147" s="73"/>
      <c r="S147" s="73"/>
      <c r="T147" s="73"/>
      <c r="U147" s="73"/>
    </row>
    <row r="148" spans="1:21" ht="409.5">
      <c r="A148" s="279"/>
      <c r="B148" s="287"/>
      <c r="C148" s="81" t="s">
        <v>388</v>
      </c>
      <c r="D148" s="25">
        <v>0.1</v>
      </c>
      <c r="E148" s="16" t="s">
        <v>112</v>
      </c>
      <c r="F148" s="26">
        <v>4</v>
      </c>
      <c r="G148" s="81" t="s">
        <v>389</v>
      </c>
      <c r="H148" s="23">
        <v>43102</v>
      </c>
      <c r="I148" s="23">
        <v>43464</v>
      </c>
      <c r="J148" s="28"/>
      <c r="K148" s="28"/>
      <c r="L148" s="28"/>
      <c r="M148" s="28">
        <v>4</v>
      </c>
      <c r="N148" s="176">
        <v>1.4999999999999999E-2</v>
      </c>
      <c r="O148" s="171" t="s">
        <v>630</v>
      </c>
      <c r="P148" s="236">
        <v>0.62</v>
      </c>
      <c r="Q148" s="237" t="s">
        <v>775</v>
      </c>
      <c r="R148" s="73"/>
      <c r="S148" s="73"/>
      <c r="T148" s="73"/>
      <c r="U148" s="73"/>
    </row>
    <row r="149" spans="1:21" ht="409.5">
      <c r="A149" s="279"/>
      <c r="B149" s="287"/>
      <c r="C149" s="81" t="s">
        <v>390</v>
      </c>
      <c r="D149" s="25">
        <v>0.1</v>
      </c>
      <c r="E149" s="16" t="s">
        <v>112</v>
      </c>
      <c r="F149" s="26">
        <v>1</v>
      </c>
      <c r="G149" s="81" t="s">
        <v>391</v>
      </c>
      <c r="H149" s="23">
        <v>43102</v>
      </c>
      <c r="I149" s="23">
        <v>43464</v>
      </c>
      <c r="J149" s="27"/>
      <c r="K149" s="27"/>
      <c r="L149" s="27"/>
      <c r="M149" s="27">
        <v>1</v>
      </c>
      <c r="N149" s="177">
        <v>2.5000000000000001E-2</v>
      </c>
      <c r="O149" s="171" t="s">
        <v>631</v>
      </c>
      <c r="P149" s="238">
        <v>0.6</v>
      </c>
      <c r="Q149" s="237" t="s">
        <v>776</v>
      </c>
      <c r="R149" s="73"/>
      <c r="S149" s="73"/>
      <c r="T149" s="73"/>
      <c r="U149" s="73"/>
    </row>
    <row r="150" spans="1:21">
      <c r="A150" s="77"/>
      <c r="B150" s="77"/>
      <c r="C150" s="77"/>
      <c r="D150" s="78">
        <f>SUM(D145:D149)</f>
        <v>0.5</v>
      </c>
      <c r="E150" s="77"/>
      <c r="F150" s="59"/>
      <c r="G150" s="77"/>
      <c r="H150" s="77"/>
      <c r="I150" s="77"/>
      <c r="J150" s="77"/>
      <c r="K150" s="77"/>
      <c r="L150" s="77"/>
      <c r="M150" s="77"/>
      <c r="N150" s="73"/>
      <c r="O150" s="73"/>
      <c r="P150" s="73"/>
      <c r="Q150" s="73"/>
      <c r="R150" s="73"/>
      <c r="S150" s="73"/>
      <c r="T150" s="73"/>
      <c r="U150" s="73"/>
    </row>
    <row r="151" spans="1:21" ht="33.75">
      <c r="A151" s="253" t="s">
        <v>516</v>
      </c>
      <c r="B151" s="253"/>
      <c r="C151" s="253"/>
      <c r="D151" s="253"/>
      <c r="E151" s="253"/>
      <c r="F151" s="253"/>
      <c r="G151" s="253"/>
      <c r="H151" s="253"/>
      <c r="I151" s="253"/>
      <c r="J151" s="253"/>
      <c r="K151" s="253"/>
      <c r="L151" s="253"/>
      <c r="M151" s="253"/>
      <c r="N151" s="253"/>
      <c r="O151" s="253"/>
      <c r="P151" s="253"/>
      <c r="Q151" s="253"/>
      <c r="R151" s="253"/>
      <c r="S151" s="253"/>
      <c r="T151" s="253"/>
      <c r="U151" s="253"/>
    </row>
    <row r="152" spans="1:21" ht="18.75">
      <c r="A152" s="280" t="s">
        <v>103</v>
      </c>
      <c r="B152" s="280" t="s">
        <v>74</v>
      </c>
      <c r="C152" s="280" t="s">
        <v>65</v>
      </c>
      <c r="D152" s="280" t="s">
        <v>66</v>
      </c>
      <c r="E152" s="280" t="s">
        <v>67</v>
      </c>
      <c r="F152" s="291" t="s">
        <v>68</v>
      </c>
      <c r="G152" s="280" t="s">
        <v>69</v>
      </c>
      <c r="H152" s="281" t="s">
        <v>70</v>
      </c>
      <c r="I152" s="281"/>
      <c r="J152" s="281" t="s">
        <v>79</v>
      </c>
      <c r="K152" s="281"/>
      <c r="L152" s="281"/>
      <c r="M152" s="281"/>
      <c r="N152" s="295" t="s">
        <v>512</v>
      </c>
      <c r="O152" s="295"/>
      <c r="P152" s="295"/>
      <c r="Q152" s="295"/>
      <c r="R152" s="295"/>
      <c r="S152" s="295"/>
      <c r="T152" s="295"/>
      <c r="U152" s="295"/>
    </row>
    <row r="153" spans="1:21" ht="15.75">
      <c r="A153" s="280"/>
      <c r="B153" s="280"/>
      <c r="C153" s="280"/>
      <c r="D153" s="280"/>
      <c r="E153" s="280"/>
      <c r="F153" s="291"/>
      <c r="G153" s="280"/>
      <c r="H153" s="294" t="s">
        <v>71</v>
      </c>
      <c r="I153" s="294" t="s">
        <v>198</v>
      </c>
      <c r="J153" s="15" t="s">
        <v>75</v>
      </c>
      <c r="K153" s="15" t="s">
        <v>76</v>
      </c>
      <c r="L153" s="15" t="s">
        <v>77</v>
      </c>
      <c r="M153" s="15" t="s">
        <v>78</v>
      </c>
      <c r="N153" s="296" t="s">
        <v>75</v>
      </c>
      <c r="O153" s="296"/>
      <c r="P153" s="296" t="s">
        <v>76</v>
      </c>
      <c r="Q153" s="296"/>
      <c r="R153" s="296" t="s">
        <v>77</v>
      </c>
      <c r="S153" s="296"/>
      <c r="T153" s="296" t="s">
        <v>78</v>
      </c>
      <c r="U153" s="296"/>
    </row>
    <row r="154" spans="1:21" ht="31.5">
      <c r="A154" s="280"/>
      <c r="B154" s="280"/>
      <c r="C154" s="280"/>
      <c r="D154" s="280"/>
      <c r="E154" s="280"/>
      <c r="F154" s="291"/>
      <c r="G154" s="280"/>
      <c r="H154" s="294"/>
      <c r="I154" s="294"/>
      <c r="J154" s="102" t="s">
        <v>64</v>
      </c>
      <c r="K154" s="55" t="s">
        <v>64</v>
      </c>
      <c r="L154" s="55" t="s">
        <v>64</v>
      </c>
      <c r="M154" s="55" t="s">
        <v>64</v>
      </c>
      <c r="N154" s="68" t="s">
        <v>515</v>
      </c>
      <c r="O154" s="68" t="s">
        <v>514</v>
      </c>
      <c r="P154" s="68" t="s">
        <v>515</v>
      </c>
      <c r="Q154" s="68" t="s">
        <v>514</v>
      </c>
      <c r="R154" s="68" t="s">
        <v>515</v>
      </c>
      <c r="S154" s="68" t="s">
        <v>514</v>
      </c>
      <c r="T154" s="68" t="s">
        <v>515</v>
      </c>
      <c r="U154" s="68" t="s">
        <v>514</v>
      </c>
    </row>
    <row r="155" spans="1:21" ht="33.75">
      <c r="A155" s="253" t="s">
        <v>392</v>
      </c>
      <c r="B155" s="253"/>
      <c r="C155" s="253"/>
      <c r="D155" s="253"/>
      <c r="E155" s="253"/>
      <c r="F155" s="253"/>
      <c r="G155" s="253"/>
      <c r="H155" s="253"/>
      <c r="I155" s="253"/>
      <c r="J155" s="253"/>
      <c r="K155" s="253"/>
      <c r="L155" s="253"/>
      <c r="M155" s="253"/>
      <c r="N155" s="253"/>
      <c r="O155" s="253"/>
      <c r="P155" s="253"/>
      <c r="Q155" s="253"/>
      <c r="R155" s="253"/>
      <c r="S155" s="253"/>
      <c r="T155" s="253"/>
      <c r="U155" s="253"/>
    </row>
    <row r="156" spans="1:21" ht="79.5" customHeight="1">
      <c r="A156" s="268" t="s">
        <v>200</v>
      </c>
      <c r="B156" s="268" t="s">
        <v>201</v>
      </c>
      <c r="C156" s="70" t="s">
        <v>517</v>
      </c>
      <c r="D156" s="72">
        <v>0.03</v>
      </c>
      <c r="E156" s="88" t="s">
        <v>105</v>
      </c>
      <c r="F156" s="100" t="s">
        <v>518</v>
      </c>
      <c r="G156" s="9" t="s">
        <v>519</v>
      </c>
      <c r="H156" s="79">
        <v>43132</v>
      </c>
      <c r="I156" s="79">
        <v>43465</v>
      </c>
      <c r="J156" s="122">
        <v>0.1</v>
      </c>
      <c r="K156" s="70">
        <v>0.3</v>
      </c>
      <c r="L156" s="70">
        <v>0.6</v>
      </c>
      <c r="M156" s="70">
        <v>1</v>
      </c>
      <c r="N156" s="122">
        <v>5.5599999999999997E-2</v>
      </c>
      <c r="O156" s="122" t="s">
        <v>632</v>
      </c>
      <c r="P156" s="189">
        <v>0.62790000000000001</v>
      </c>
      <c r="Q156" s="189" t="s">
        <v>734</v>
      </c>
      <c r="R156" s="70"/>
      <c r="S156" s="73"/>
      <c r="T156" s="70"/>
      <c r="U156" s="73"/>
    </row>
    <row r="157" spans="1:21" ht="79.5" customHeight="1">
      <c r="A157" s="269"/>
      <c r="B157" s="269"/>
      <c r="C157" s="70" t="s">
        <v>520</v>
      </c>
      <c r="D157" s="72">
        <v>0.03</v>
      </c>
      <c r="E157" s="88" t="s">
        <v>112</v>
      </c>
      <c r="F157" s="88">
        <v>2</v>
      </c>
      <c r="G157" s="9" t="s">
        <v>521</v>
      </c>
      <c r="H157" s="79">
        <v>43132</v>
      </c>
      <c r="I157" s="79" t="s">
        <v>522</v>
      </c>
      <c r="J157" s="122">
        <v>0.7</v>
      </c>
      <c r="K157" s="70">
        <v>1</v>
      </c>
      <c r="L157" s="70"/>
      <c r="M157" s="70"/>
      <c r="N157" s="122">
        <v>0</v>
      </c>
      <c r="O157" s="122"/>
      <c r="P157" s="189">
        <v>0</v>
      </c>
      <c r="Q157" s="189" t="s">
        <v>735</v>
      </c>
      <c r="R157" s="70"/>
      <c r="S157" s="73"/>
      <c r="T157" s="70"/>
      <c r="U157" s="73"/>
    </row>
    <row r="158" spans="1:21" ht="79.5" customHeight="1">
      <c r="A158" s="269"/>
      <c r="B158" s="269"/>
      <c r="C158" s="70" t="s">
        <v>523</v>
      </c>
      <c r="D158" s="72">
        <v>0.02</v>
      </c>
      <c r="E158" s="88" t="s">
        <v>112</v>
      </c>
      <c r="F158" s="88">
        <v>2</v>
      </c>
      <c r="G158" s="9" t="s">
        <v>524</v>
      </c>
      <c r="H158" s="79">
        <v>43221</v>
      </c>
      <c r="I158" s="79">
        <v>43465</v>
      </c>
      <c r="J158" s="122">
        <v>0</v>
      </c>
      <c r="K158" s="70">
        <v>0.1</v>
      </c>
      <c r="L158" s="70">
        <v>0.55000000000000004</v>
      </c>
      <c r="M158" s="70">
        <v>1</v>
      </c>
      <c r="N158" s="122">
        <v>0</v>
      </c>
      <c r="O158" s="122"/>
      <c r="P158" s="189">
        <v>0</v>
      </c>
      <c r="Q158" s="189" t="s">
        <v>735</v>
      </c>
      <c r="R158" s="70"/>
      <c r="S158" s="73"/>
      <c r="T158" s="70"/>
      <c r="U158" s="73"/>
    </row>
    <row r="159" spans="1:21" ht="79.5" customHeight="1">
      <c r="A159" s="269"/>
      <c r="B159" s="269"/>
      <c r="C159" s="70" t="s">
        <v>525</v>
      </c>
      <c r="D159" s="72">
        <v>0.03</v>
      </c>
      <c r="E159" s="88" t="s">
        <v>105</v>
      </c>
      <c r="F159" s="70">
        <v>0.25</v>
      </c>
      <c r="G159" s="9" t="s">
        <v>526</v>
      </c>
      <c r="H159" s="79">
        <v>43132</v>
      </c>
      <c r="I159" s="79">
        <v>43465</v>
      </c>
      <c r="J159" s="122">
        <v>0.25</v>
      </c>
      <c r="K159" s="70">
        <v>0.5</v>
      </c>
      <c r="L159" s="70">
        <v>0.75</v>
      </c>
      <c r="M159" s="70">
        <v>1</v>
      </c>
      <c r="N159" s="122">
        <v>2.0299999999999998</v>
      </c>
      <c r="O159" s="122" t="s">
        <v>633</v>
      </c>
      <c r="P159" s="189">
        <v>2.9217</v>
      </c>
      <c r="Q159" s="189" t="s">
        <v>736</v>
      </c>
      <c r="R159" s="70"/>
      <c r="S159" s="73"/>
      <c r="T159" s="70"/>
      <c r="U159" s="73"/>
    </row>
    <row r="160" spans="1:21" ht="79.5" customHeight="1">
      <c r="A160" s="269"/>
      <c r="B160" s="269"/>
      <c r="C160" s="70" t="s">
        <v>527</v>
      </c>
      <c r="D160" s="72">
        <v>0.02</v>
      </c>
      <c r="E160" s="88" t="s">
        <v>105</v>
      </c>
      <c r="F160" s="70">
        <v>0.2</v>
      </c>
      <c r="G160" s="9" t="s">
        <v>528</v>
      </c>
      <c r="H160" s="79">
        <v>43132</v>
      </c>
      <c r="I160" s="79">
        <v>43465</v>
      </c>
      <c r="J160" s="122">
        <v>0.25</v>
      </c>
      <c r="K160" s="70">
        <v>0.5</v>
      </c>
      <c r="L160" s="70">
        <v>0.75</v>
      </c>
      <c r="M160" s="70">
        <v>1</v>
      </c>
      <c r="N160" s="122">
        <v>0</v>
      </c>
      <c r="O160" s="125"/>
      <c r="P160" s="189">
        <v>0.3</v>
      </c>
      <c r="Q160" s="189" t="s">
        <v>749</v>
      </c>
      <c r="R160" s="70"/>
      <c r="S160" s="73"/>
      <c r="T160" s="70"/>
      <c r="U160" s="73"/>
    </row>
    <row r="161" spans="1:21" ht="79.5" customHeight="1">
      <c r="A161" s="269"/>
      <c r="B161" s="269"/>
      <c r="C161" s="70" t="s">
        <v>529</v>
      </c>
      <c r="D161" s="72">
        <v>0.03</v>
      </c>
      <c r="E161" s="88" t="s">
        <v>112</v>
      </c>
      <c r="F161" s="88">
        <v>15</v>
      </c>
      <c r="G161" s="9" t="s">
        <v>530</v>
      </c>
      <c r="H161" s="79">
        <v>43132</v>
      </c>
      <c r="I161" s="79">
        <v>43465</v>
      </c>
      <c r="J161" s="122">
        <v>0.25</v>
      </c>
      <c r="K161" s="70">
        <v>0.5</v>
      </c>
      <c r="L161" s="70">
        <v>0.75</v>
      </c>
      <c r="M161" s="70">
        <v>1</v>
      </c>
      <c r="N161" s="122">
        <v>0.1333</v>
      </c>
      <c r="O161" s="122" t="s">
        <v>634</v>
      </c>
      <c r="P161" s="189">
        <v>0.47</v>
      </c>
      <c r="Q161" s="189" t="s">
        <v>737</v>
      </c>
      <c r="R161" s="70"/>
      <c r="S161" s="73"/>
      <c r="T161" s="70"/>
      <c r="U161" s="73"/>
    </row>
    <row r="162" spans="1:21" ht="79.5" customHeight="1">
      <c r="A162" s="269"/>
      <c r="B162" s="269"/>
      <c r="C162" s="70" t="s">
        <v>531</v>
      </c>
      <c r="D162" s="72">
        <v>0.02</v>
      </c>
      <c r="E162" s="88" t="s">
        <v>105</v>
      </c>
      <c r="F162" s="70">
        <v>1</v>
      </c>
      <c r="G162" s="9" t="s">
        <v>532</v>
      </c>
      <c r="H162" s="79">
        <v>43132</v>
      </c>
      <c r="I162" s="79">
        <v>43465</v>
      </c>
      <c r="J162" s="122">
        <v>0.25</v>
      </c>
      <c r="K162" s="70">
        <v>0.5</v>
      </c>
      <c r="L162" s="70">
        <v>0.75</v>
      </c>
      <c r="M162" s="70">
        <v>1</v>
      </c>
      <c r="N162" s="122">
        <v>0.25</v>
      </c>
      <c r="O162" s="122" t="s">
        <v>635</v>
      </c>
      <c r="P162" s="189">
        <v>0.45</v>
      </c>
      <c r="Q162" s="189" t="s">
        <v>738</v>
      </c>
      <c r="R162" s="70"/>
      <c r="S162" s="73"/>
      <c r="T162" s="70"/>
      <c r="U162" s="73"/>
    </row>
    <row r="163" spans="1:21" ht="79.5" customHeight="1">
      <c r="A163" s="269"/>
      <c r="B163" s="269"/>
      <c r="C163" s="70" t="s">
        <v>533</v>
      </c>
      <c r="D163" s="72">
        <v>0.03</v>
      </c>
      <c r="E163" s="88" t="s">
        <v>112</v>
      </c>
      <c r="F163" s="88">
        <v>1</v>
      </c>
      <c r="G163" s="9" t="s">
        <v>534</v>
      </c>
      <c r="H163" s="79">
        <v>43101</v>
      </c>
      <c r="I163" s="79">
        <v>43189</v>
      </c>
      <c r="J163" s="122">
        <v>1</v>
      </c>
      <c r="K163" s="70"/>
      <c r="L163" s="70"/>
      <c r="M163" s="70"/>
      <c r="N163" s="122">
        <v>1</v>
      </c>
      <c r="O163" s="122" t="s">
        <v>636</v>
      </c>
      <c r="P163" s="189">
        <v>1</v>
      </c>
      <c r="Q163" s="189" t="s">
        <v>739</v>
      </c>
      <c r="R163" s="70"/>
      <c r="S163" s="73"/>
      <c r="T163" s="70"/>
      <c r="U163" s="73"/>
    </row>
    <row r="164" spans="1:21" ht="79.5" customHeight="1">
      <c r="A164" s="269"/>
      <c r="B164" s="269"/>
      <c r="C164" s="70" t="s">
        <v>535</v>
      </c>
      <c r="D164" s="72">
        <v>0.03</v>
      </c>
      <c r="E164" s="88" t="s">
        <v>105</v>
      </c>
      <c r="F164" s="70">
        <v>0.8</v>
      </c>
      <c r="G164" s="9" t="s">
        <v>536</v>
      </c>
      <c r="H164" s="79">
        <v>43101</v>
      </c>
      <c r="I164" s="79">
        <v>43189</v>
      </c>
      <c r="J164" s="122">
        <v>1</v>
      </c>
      <c r="K164" s="70"/>
      <c r="L164" s="70"/>
      <c r="M164" s="70"/>
      <c r="N164" s="122">
        <v>1.08</v>
      </c>
      <c r="O164" s="122" t="s">
        <v>637</v>
      </c>
      <c r="P164" s="223">
        <v>1.08</v>
      </c>
      <c r="Q164" s="189" t="s">
        <v>740</v>
      </c>
      <c r="R164" s="70"/>
      <c r="S164" s="73"/>
      <c r="T164" s="70"/>
      <c r="U164" s="73"/>
    </row>
    <row r="165" spans="1:21" ht="79.5" customHeight="1">
      <c r="A165" s="269"/>
      <c r="B165" s="269"/>
      <c r="C165" s="70" t="s">
        <v>537</v>
      </c>
      <c r="D165" s="72">
        <v>0.02</v>
      </c>
      <c r="E165" s="88" t="s">
        <v>105</v>
      </c>
      <c r="F165" s="70">
        <v>1</v>
      </c>
      <c r="G165" s="9" t="s">
        <v>538</v>
      </c>
      <c r="H165" s="79">
        <v>43101</v>
      </c>
      <c r="I165" s="79">
        <v>43189</v>
      </c>
      <c r="J165" s="122">
        <v>1</v>
      </c>
      <c r="K165" s="70"/>
      <c r="L165" s="70"/>
      <c r="M165" s="70"/>
      <c r="N165" s="122">
        <v>0.76919999999999999</v>
      </c>
      <c r="O165" s="122" t="s">
        <v>638</v>
      </c>
      <c r="P165" s="189">
        <v>1</v>
      </c>
      <c r="Q165" s="194" t="s">
        <v>740</v>
      </c>
      <c r="R165" s="70"/>
      <c r="S165" s="73"/>
      <c r="T165" s="70"/>
      <c r="U165" s="73"/>
    </row>
    <row r="166" spans="1:21" ht="79.5" customHeight="1">
      <c r="A166" s="269"/>
      <c r="B166" s="269"/>
      <c r="C166" s="70" t="s">
        <v>539</v>
      </c>
      <c r="D166" s="72">
        <v>0.02</v>
      </c>
      <c r="E166" s="88" t="s">
        <v>105</v>
      </c>
      <c r="F166" s="70">
        <v>1</v>
      </c>
      <c r="G166" s="9" t="s">
        <v>540</v>
      </c>
      <c r="H166" s="79">
        <v>43101</v>
      </c>
      <c r="I166" s="79">
        <v>43189</v>
      </c>
      <c r="J166" s="122">
        <v>1</v>
      </c>
      <c r="K166" s="70"/>
      <c r="L166" s="70"/>
      <c r="M166" s="70"/>
      <c r="N166" s="122">
        <v>1</v>
      </c>
      <c r="O166" s="122" t="s">
        <v>639</v>
      </c>
      <c r="P166" s="189">
        <v>1</v>
      </c>
      <c r="Q166" s="189" t="s">
        <v>740</v>
      </c>
      <c r="R166" s="70"/>
      <c r="S166" s="73"/>
      <c r="T166" s="70"/>
      <c r="U166" s="73"/>
    </row>
    <row r="167" spans="1:21" ht="79.5" customHeight="1">
      <c r="A167" s="269"/>
      <c r="B167" s="269"/>
      <c r="C167" s="70" t="s">
        <v>541</v>
      </c>
      <c r="D167" s="72">
        <v>0.02</v>
      </c>
      <c r="E167" s="88" t="s">
        <v>112</v>
      </c>
      <c r="F167" s="88">
        <v>1</v>
      </c>
      <c r="G167" s="9" t="s">
        <v>542</v>
      </c>
      <c r="H167" s="79">
        <v>43191</v>
      </c>
      <c r="I167" s="79" t="s">
        <v>543</v>
      </c>
      <c r="J167" s="122">
        <v>0.5</v>
      </c>
      <c r="K167" s="70">
        <v>1</v>
      </c>
      <c r="L167" s="70"/>
      <c r="M167" s="70"/>
      <c r="N167" s="122">
        <v>0</v>
      </c>
      <c r="O167" s="122"/>
      <c r="P167" s="189">
        <v>0</v>
      </c>
      <c r="Q167" s="224" t="s">
        <v>741</v>
      </c>
      <c r="R167" s="70"/>
      <c r="S167" s="73"/>
      <c r="T167" s="70"/>
      <c r="U167" s="73"/>
    </row>
    <row r="168" spans="1:21" ht="79.5" customHeight="1">
      <c r="A168" s="269"/>
      <c r="B168" s="269"/>
      <c r="C168" s="70" t="s">
        <v>544</v>
      </c>
      <c r="D168" s="72">
        <v>0.03</v>
      </c>
      <c r="E168" s="88" t="s">
        <v>105</v>
      </c>
      <c r="F168" s="70">
        <v>0.85</v>
      </c>
      <c r="G168" s="9" t="s">
        <v>545</v>
      </c>
      <c r="H168" s="79">
        <v>43132</v>
      </c>
      <c r="I168" s="79">
        <v>43465</v>
      </c>
      <c r="J168" s="122">
        <v>0.25</v>
      </c>
      <c r="K168" s="70">
        <v>0.5</v>
      </c>
      <c r="L168" s="70">
        <v>0.75</v>
      </c>
      <c r="M168" s="70">
        <v>1</v>
      </c>
      <c r="N168" s="122">
        <v>0.1741</v>
      </c>
      <c r="O168" s="122" t="s">
        <v>640</v>
      </c>
      <c r="P168" s="189">
        <v>0.42</v>
      </c>
      <c r="Q168" s="189" t="s">
        <v>742</v>
      </c>
      <c r="R168" s="70"/>
      <c r="S168" s="73"/>
      <c r="T168" s="70"/>
      <c r="U168" s="73"/>
    </row>
    <row r="169" spans="1:21" ht="79.5" customHeight="1">
      <c r="A169" s="269"/>
      <c r="B169" s="269"/>
      <c r="C169" s="70" t="s">
        <v>544</v>
      </c>
      <c r="D169" s="72">
        <v>0.03</v>
      </c>
      <c r="E169" s="88" t="s">
        <v>105</v>
      </c>
      <c r="F169" s="70">
        <v>0.85</v>
      </c>
      <c r="G169" s="9" t="s">
        <v>546</v>
      </c>
      <c r="H169" s="79">
        <v>43132</v>
      </c>
      <c r="I169" s="79">
        <v>43465</v>
      </c>
      <c r="J169" s="122">
        <v>0.25</v>
      </c>
      <c r="K169" s="70">
        <v>0.5</v>
      </c>
      <c r="L169" s="70">
        <v>0.75</v>
      </c>
      <c r="M169" s="70">
        <v>1</v>
      </c>
      <c r="N169" s="122">
        <v>0.159</v>
      </c>
      <c r="O169" s="122" t="s">
        <v>641</v>
      </c>
      <c r="P169" s="189">
        <v>0.23</v>
      </c>
      <c r="Q169" s="189" t="s">
        <v>743</v>
      </c>
      <c r="R169" s="70"/>
      <c r="S169" s="73"/>
      <c r="T169" s="70"/>
      <c r="U169" s="73"/>
    </row>
    <row r="170" spans="1:21" ht="79.5" customHeight="1">
      <c r="A170" s="269"/>
      <c r="B170" s="269"/>
      <c r="C170" s="70" t="s">
        <v>544</v>
      </c>
      <c r="D170" s="72">
        <v>0.03</v>
      </c>
      <c r="E170" s="88" t="s">
        <v>105</v>
      </c>
      <c r="F170" s="70">
        <v>0.8</v>
      </c>
      <c r="G170" s="9" t="s">
        <v>547</v>
      </c>
      <c r="H170" s="79">
        <v>43132</v>
      </c>
      <c r="I170" s="79">
        <v>43465</v>
      </c>
      <c r="J170" s="122">
        <v>0.25</v>
      </c>
      <c r="K170" s="70">
        <v>0.5</v>
      </c>
      <c r="L170" s="70">
        <v>0.75</v>
      </c>
      <c r="M170" s="70">
        <v>1</v>
      </c>
      <c r="N170" s="122">
        <v>0.18179999999999999</v>
      </c>
      <c r="O170" s="122" t="s">
        <v>642</v>
      </c>
      <c r="P170" s="189">
        <v>0.45</v>
      </c>
      <c r="Q170" s="189" t="s">
        <v>744</v>
      </c>
      <c r="R170" s="70"/>
      <c r="S170" s="73"/>
      <c r="T170" s="70"/>
      <c r="U170" s="73"/>
    </row>
    <row r="171" spans="1:21" ht="79.5" customHeight="1">
      <c r="A171" s="269"/>
      <c r="B171" s="269"/>
      <c r="C171" s="70" t="s">
        <v>548</v>
      </c>
      <c r="D171" s="72">
        <v>0.03</v>
      </c>
      <c r="E171" s="88" t="s">
        <v>112</v>
      </c>
      <c r="F171" s="88">
        <v>4</v>
      </c>
      <c r="G171" s="9" t="s">
        <v>549</v>
      </c>
      <c r="H171" s="79">
        <v>43132</v>
      </c>
      <c r="I171" s="79">
        <v>43159</v>
      </c>
      <c r="J171" s="122">
        <v>1</v>
      </c>
      <c r="K171" s="70"/>
      <c r="L171" s="70"/>
      <c r="M171" s="70"/>
      <c r="N171" s="122">
        <v>0.5</v>
      </c>
      <c r="O171" s="122" t="s">
        <v>643</v>
      </c>
      <c r="P171" s="189">
        <v>1</v>
      </c>
      <c r="Q171" s="189" t="s">
        <v>745</v>
      </c>
      <c r="R171" s="70"/>
      <c r="S171" s="73"/>
      <c r="T171" s="70"/>
      <c r="U171" s="73"/>
    </row>
    <row r="172" spans="1:21" ht="110.25">
      <c r="A172" s="269"/>
      <c r="B172" s="269"/>
      <c r="C172" s="70" t="s">
        <v>550</v>
      </c>
      <c r="D172" s="72">
        <v>0.03</v>
      </c>
      <c r="E172" s="88" t="s">
        <v>112</v>
      </c>
      <c r="F172" s="88">
        <v>4</v>
      </c>
      <c r="G172" s="9" t="s">
        <v>551</v>
      </c>
      <c r="H172" s="79">
        <v>43160</v>
      </c>
      <c r="I172" s="79">
        <v>43465</v>
      </c>
      <c r="J172" s="122">
        <v>0.25</v>
      </c>
      <c r="K172" s="70">
        <v>0.5</v>
      </c>
      <c r="L172" s="70">
        <v>0.75</v>
      </c>
      <c r="M172" s="70">
        <v>1</v>
      </c>
      <c r="N172" s="122">
        <v>0</v>
      </c>
      <c r="O172" s="122" t="s">
        <v>644</v>
      </c>
      <c r="P172" s="189">
        <v>0.25</v>
      </c>
      <c r="Q172" s="189" t="s">
        <v>746</v>
      </c>
      <c r="R172" s="70"/>
      <c r="S172" s="73"/>
      <c r="T172" s="70"/>
      <c r="U172" s="73"/>
    </row>
    <row r="173" spans="1:21" ht="47.25">
      <c r="A173" s="269"/>
      <c r="B173" s="269"/>
      <c r="C173" s="70" t="s">
        <v>552</v>
      </c>
      <c r="D173" s="72">
        <v>0.02</v>
      </c>
      <c r="E173" s="88" t="s">
        <v>112</v>
      </c>
      <c r="F173" s="88">
        <v>1</v>
      </c>
      <c r="G173" s="9" t="s">
        <v>553</v>
      </c>
      <c r="H173" s="79">
        <v>43132</v>
      </c>
      <c r="I173" s="79">
        <v>43159</v>
      </c>
      <c r="J173" s="122">
        <v>1</v>
      </c>
      <c r="K173" s="70"/>
      <c r="L173" s="70"/>
      <c r="M173" s="70"/>
      <c r="N173" s="122">
        <v>0</v>
      </c>
      <c r="O173" s="125"/>
      <c r="P173" s="189">
        <v>1</v>
      </c>
      <c r="Q173" s="189" t="s">
        <v>747</v>
      </c>
      <c r="R173" s="70"/>
      <c r="S173" s="73"/>
      <c r="T173" s="70"/>
      <c r="U173" s="73"/>
    </row>
    <row r="174" spans="1:21" ht="94.5">
      <c r="A174" s="270"/>
      <c r="B174" s="270"/>
      <c r="C174" s="70" t="s">
        <v>554</v>
      </c>
      <c r="D174" s="72">
        <v>0.03</v>
      </c>
      <c r="E174" s="88" t="s">
        <v>105</v>
      </c>
      <c r="F174" s="70">
        <v>1</v>
      </c>
      <c r="G174" s="9" t="s">
        <v>555</v>
      </c>
      <c r="H174" s="79">
        <v>43160</v>
      </c>
      <c r="I174" s="79">
        <v>43465</v>
      </c>
      <c r="J174" s="122">
        <v>0.25</v>
      </c>
      <c r="K174" s="70">
        <v>0.5</v>
      </c>
      <c r="L174" s="70">
        <v>0.75</v>
      </c>
      <c r="M174" s="70">
        <v>1</v>
      </c>
      <c r="N174" s="122">
        <v>0</v>
      </c>
      <c r="O174" s="125"/>
      <c r="P174" s="189">
        <v>0.25</v>
      </c>
      <c r="Q174" s="189" t="s">
        <v>748</v>
      </c>
      <c r="R174" s="70"/>
      <c r="S174" s="73"/>
      <c r="T174" s="70"/>
      <c r="U174" s="73"/>
    </row>
    <row r="175" spans="1:21">
      <c r="A175" s="77"/>
      <c r="B175" s="77"/>
      <c r="C175" s="98"/>
      <c r="D175" s="78">
        <f>SUM(D156:D174)</f>
        <v>0.50000000000000022</v>
      </c>
      <c r="E175" s="98"/>
      <c r="F175" s="99"/>
      <c r="G175" s="98"/>
      <c r="H175" s="98"/>
      <c r="I175" s="98"/>
      <c r="J175" s="98"/>
      <c r="K175" s="98"/>
      <c r="L175" s="98"/>
      <c r="M175" s="98"/>
      <c r="N175" s="73"/>
      <c r="O175" s="73"/>
      <c r="P175" s="73"/>
      <c r="Q175" s="73"/>
      <c r="R175" s="73"/>
      <c r="S175" s="73"/>
      <c r="T175" s="73"/>
      <c r="U175" s="73"/>
    </row>
    <row r="176" spans="1:21" ht="23.25" customHeight="1">
      <c r="A176" s="253" t="s">
        <v>516</v>
      </c>
      <c r="B176" s="253"/>
      <c r="C176" s="253"/>
      <c r="D176" s="253"/>
      <c r="E176" s="253"/>
      <c r="F176" s="253"/>
      <c r="G176" s="253"/>
      <c r="H176" s="253"/>
      <c r="I176" s="253"/>
      <c r="J176" s="253"/>
      <c r="K176" s="253"/>
      <c r="L176" s="253"/>
      <c r="M176" s="253"/>
      <c r="N176" s="253"/>
      <c r="O176" s="253"/>
      <c r="P176" s="253"/>
      <c r="Q176" s="253"/>
      <c r="R176" s="253"/>
      <c r="S176" s="253"/>
      <c r="T176" s="253"/>
      <c r="U176" s="253"/>
    </row>
    <row r="177" spans="1:21" ht="15.75" customHeight="1">
      <c r="A177" s="280" t="s">
        <v>103</v>
      </c>
      <c r="B177" s="280" t="s">
        <v>74</v>
      </c>
      <c r="C177" s="280" t="s">
        <v>65</v>
      </c>
      <c r="D177" s="280" t="s">
        <v>66</v>
      </c>
      <c r="E177" s="280" t="s">
        <v>67</v>
      </c>
      <c r="F177" s="291" t="s">
        <v>68</v>
      </c>
      <c r="G177" s="280" t="s">
        <v>69</v>
      </c>
      <c r="H177" s="281" t="s">
        <v>70</v>
      </c>
      <c r="I177" s="281"/>
      <c r="J177" s="281" t="s">
        <v>79</v>
      </c>
      <c r="K177" s="281"/>
      <c r="L177" s="281"/>
      <c r="M177" s="281"/>
      <c r="N177" s="295" t="s">
        <v>512</v>
      </c>
      <c r="O177" s="295"/>
      <c r="P177" s="295"/>
      <c r="Q177" s="295"/>
      <c r="R177" s="295"/>
      <c r="S177" s="295"/>
      <c r="T177" s="295"/>
      <c r="U177" s="295"/>
    </row>
    <row r="178" spans="1:21" ht="15.75">
      <c r="A178" s="280"/>
      <c r="B178" s="280"/>
      <c r="C178" s="280"/>
      <c r="D178" s="280"/>
      <c r="E178" s="280"/>
      <c r="F178" s="291"/>
      <c r="G178" s="280"/>
      <c r="H178" s="294" t="s">
        <v>71</v>
      </c>
      <c r="I178" s="294" t="s">
        <v>198</v>
      </c>
      <c r="J178" s="15" t="s">
        <v>75</v>
      </c>
      <c r="K178" s="15" t="s">
        <v>76</v>
      </c>
      <c r="L178" s="15" t="s">
        <v>77</v>
      </c>
      <c r="M178" s="15" t="s">
        <v>78</v>
      </c>
      <c r="N178" s="296" t="s">
        <v>75</v>
      </c>
      <c r="O178" s="296"/>
      <c r="P178" s="296" t="s">
        <v>76</v>
      </c>
      <c r="Q178" s="296"/>
      <c r="R178" s="296" t="s">
        <v>77</v>
      </c>
      <c r="S178" s="296"/>
      <c r="T178" s="296" t="s">
        <v>78</v>
      </c>
      <c r="U178" s="296"/>
    </row>
    <row r="179" spans="1:21" ht="31.5">
      <c r="A179" s="280"/>
      <c r="B179" s="280"/>
      <c r="C179" s="280"/>
      <c r="D179" s="280"/>
      <c r="E179" s="280"/>
      <c r="F179" s="291"/>
      <c r="G179" s="280"/>
      <c r="H179" s="294"/>
      <c r="I179" s="294"/>
      <c r="J179" s="102" t="s">
        <v>64</v>
      </c>
      <c r="K179" s="55" t="s">
        <v>64</v>
      </c>
      <c r="L179" s="55" t="s">
        <v>64</v>
      </c>
      <c r="M179" s="55" t="s">
        <v>64</v>
      </c>
      <c r="N179" s="68" t="s">
        <v>515</v>
      </c>
      <c r="O179" s="68" t="s">
        <v>514</v>
      </c>
      <c r="P179" s="68" t="s">
        <v>515</v>
      </c>
      <c r="Q179" s="68" t="s">
        <v>514</v>
      </c>
      <c r="R179" s="68" t="s">
        <v>515</v>
      </c>
      <c r="S179" s="68" t="s">
        <v>514</v>
      </c>
      <c r="T179" s="68" t="s">
        <v>515</v>
      </c>
      <c r="U179" s="68" t="s">
        <v>514</v>
      </c>
    </row>
    <row r="180" spans="1:21" ht="33.75">
      <c r="A180" s="253" t="s">
        <v>393</v>
      </c>
      <c r="B180" s="253"/>
      <c r="C180" s="253"/>
      <c r="D180" s="253"/>
      <c r="E180" s="253"/>
      <c r="F180" s="253"/>
      <c r="G180" s="253"/>
      <c r="H180" s="253"/>
      <c r="I180" s="253"/>
      <c r="J180" s="253"/>
      <c r="K180" s="253"/>
      <c r="L180" s="253"/>
      <c r="M180" s="253"/>
      <c r="N180" s="253"/>
      <c r="O180" s="253"/>
      <c r="P180" s="253"/>
      <c r="Q180" s="253"/>
      <c r="R180" s="253"/>
      <c r="S180" s="253"/>
      <c r="T180" s="253"/>
      <c r="U180" s="253"/>
    </row>
    <row r="181" spans="1:21" ht="102">
      <c r="A181" s="278"/>
      <c r="B181" s="278"/>
      <c r="C181" s="46" t="s">
        <v>394</v>
      </c>
      <c r="D181" s="29">
        <v>0.25</v>
      </c>
      <c r="E181" s="60" t="s">
        <v>105</v>
      </c>
      <c r="F181" s="33">
        <v>0.9</v>
      </c>
      <c r="G181" s="47" t="s">
        <v>395</v>
      </c>
      <c r="H181" s="23">
        <v>43102</v>
      </c>
      <c r="I181" s="23">
        <v>43464</v>
      </c>
      <c r="J181" s="103"/>
      <c r="K181" s="32">
        <v>0.3</v>
      </c>
      <c r="L181" s="60"/>
      <c r="M181" s="33">
        <v>0.9</v>
      </c>
      <c r="N181" s="178">
        <v>0.2</v>
      </c>
      <c r="O181" s="108" t="s">
        <v>645</v>
      </c>
      <c r="P181" s="241">
        <v>0.3</v>
      </c>
      <c r="Q181" s="183" t="s">
        <v>787</v>
      </c>
      <c r="R181" s="73"/>
      <c r="S181" s="73"/>
      <c r="T181" s="73"/>
      <c r="U181" s="73"/>
    </row>
    <row r="182" spans="1:21" ht="90">
      <c r="A182" s="278"/>
      <c r="B182" s="278"/>
      <c r="C182" s="48" t="s">
        <v>396</v>
      </c>
      <c r="D182" s="29">
        <v>0.25</v>
      </c>
      <c r="E182" s="60" t="s">
        <v>105</v>
      </c>
      <c r="F182" s="33">
        <v>0.8</v>
      </c>
      <c r="G182" s="52" t="s">
        <v>397</v>
      </c>
      <c r="H182" s="23">
        <v>43102</v>
      </c>
      <c r="I182" s="23">
        <v>43464</v>
      </c>
      <c r="J182" s="103"/>
      <c r="K182" s="32">
        <v>0.3</v>
      </c>
      <c r="L182" s="60"/>
      <c r="M182" s="33">
        <v>0.8</v>
      </c>
      <c r="N182" s="178">
        <v>0.5</v>
      </c>
      <c r="O182" s="108" t="s">
        <v>646</v>
      </c>
      <c r="P182" s="241">
        <v>0.6</v>
      </c>
      <c r="Q182" s="183" t="s">
        <v>788</v>
      </c>
      <c r="R182" s="73"/>
      <c r="S182" s="73"/>
      <c r="T182" s="73"/>
      <c r="U182" s="73"/>
    </row>
    <row r="183" spans="1:21">
      <c r="A183" s="77"/>
      <c r="B183" s="77"/>
      <c r="C183" s="77"/>
      <c r="D183" s="78">
        <f>SUM(D181:D182)</f>
        <v>0.5</v>
      </c>
      <c r="E183" s="77"/>
      <c r="F183" s="59"/>
      <c r="G183" s="77"/>
      <c r="H183" s="77"/>
      <c r="I183" s="77"/>
      <c r="J183" s="77"/>
      <c r="K183" s="77"/>
      <c r="L183" s="77"/>
      <c r="M183" s="77"/>
      <c r="N183" s="73"/>
      <c r="O183" s="73"/>
      <c r="P183" s="73"/>
      <c r="Q183" s="73"/>
      <c r="R183" s="73"/>
      <c r="S183" s="73"/>
      <c r="T183" s="73"/>
      <c r="U183" s="73"/>
    </row>
    <row r="184" spans="1:21" ht="33.75">
      <c r="A184" s="253" t="s">
        <v>516</v>
      </c>
      <c r="B184" s="253"/>
      <c r="C184" s="253"/>
      <c r="D184" s="253"/>
      <c r="E184" s="253"/>
      <c r="F184" s="253"/>
      <c r="G184" s="253"/>
      <c r="H184" s="253"/>
      <c r="I184" s="253"/>
      <c r="J184" s="253"/>
      <c r="K184" s="253"/>
      <c r="L184" s="253"/>
      <c r="M184" s="253"/>
      <c r="N184" s="253"/>
      <c r="O184" s="253"/>
      <c r="P184" s="253"/>
      <c r="Q184" s="253"/>
      <c r="R184" s="253"/>
      <c r="S184" s="253"/>
      <c r="T184" s="253"/>
      <c r="U184" s="253"/>
    </row>
    <row r="185" spans="1:21" ht="18.75">
      <c r="A185" s="280" t="s">
        <v>103</v>
      </c>
      <c r="B185" s="280" t="s">
        <v>74</v>
      </c>
      <c r="C185" s="280" t="s">
        <v>65</v>
      </c>
      <c r="D185" s="280" t="s">
        <v>66</v>
      </c>
      <c r="E185" s="280" t="s">
        <v>67</v>
      </c>
      <c r="F185" s="291" t="s">
        <v>68</v>
      </c>
      <c r="G185" s="280" t="s">
        <v>69</v>
      </c>
      <c r="H185" s="281" t="s">
        <v>70</v>
      </c>
      <c r="I185" s="281"/>
      <c r="J185" s="281" t="s">
        <v>79</v>
      </c>
      <c r="K185" s="281"/>
      <c r="L185" s="281"/>
      <c r="M185" s="281"/>
      <c r="N185" s="295" t="s">
        <v>512</v>
      </c>
      <c r="O185" s="295"/>
      <c r="P185" s="295"/>
      <c r="Q185" s="295"/>
      <c r="R185" s="295"/>
      <c r="S185" s="295"/>
      <c r="T185" s="295"/>
      <c r="U185" s="295"/>
    </row>
    <row r="186" spans="1:21" ht="15.75">
      <c r="A186" s="280"/>
      <c r="B186" s="280"/>
      <c r="C186" s="280"/>
      <c r="D186" s="280"/>
      <c r="E186" s="280"/>
      <c r="F186" s="291"/>
      <c r="G186" s="280"/>
      <c r="H186" s="294" t="s">
        <v>71</v>
      </c>
      <c r="I186" s="294" t="s">
        <v>198</v>
      </c>
      <c r="J186" s="15" t="s">
        <v>75</v>
      </c>
      <c r="K186" s="15" t="s">
        <v>76</v>
      </c>
      <c r="L186" s="15" t="s">
        <v>77</v>
      </c>
      <c r="M186" s="15" t="s">
        <v>78</v>
      </c>
      <c r="N186" s="296" t="s">
        <v>75</v>
      </c>
      <c r="O186" s="296"/>
      <c r="P186" s="296" t="s">
        <v>76</v>
      </c>
      <c r="Q186" s="296"/>
      <c r="R186" s="296" t="s">
        <v>77</v>
      </c>
      <c r="S186" s="296"/>
      <c r="T186" s="296" t="s">
        <v>78</v>
      </c>
      <c r="U186" s="296"/>
    </row>
    <row r="187" spans="1:21" ht="31.5">
      <c r="A187" s="280"/>
      <c r="B187" s="280"/>
      <c r="C187" s="280"/>
      <c r="D187" s="280"/>
      <c r="E187" s="280"/>
      <c r="F187" s="291"/>
      <c r="G187" s="280"/>
      <c r="H187" s="294"/>
      <c r="I187" s="294"/>
      <c r="J187" s="102" t="s">
        <v>64</v>
      </c>
      <c r="K187" s="55" t="s">
        <v>64</v>
      </c>
      <c r="L187" s="55" t="s">
        <v>64</v>
      </c>
      <c r="M187" s="55" t="s">
        <v>64</v>
      </c>
      <c r="N187" s="68" t="s">
        <v>515</v>
      </c>
      <c r="O187" s="68" t="s">
        <v>514</v>
      </c>
      <c r="P187" s="68" t="s">
        <v>515</v>
      </c>
      <c r="Q187" s="68" t="s">
        <v>514</v>
      </c>
      <c r="R187" s="68" t="s">
        <v>515</v>
      </c>
      <c r="S187" s="68" t="s">
        <v>514</v>
      </c>
      <c r="T187" s="68" t="s">
        <v>515</v>
      </c>
      <c r="U187" s="68" t="s">
        <v>514</v>
      </c>
    </row>
    <row r="188" spans="1:21" ht="33.75">
      <c r="A188" s="253" t="s">
        <v>398</v>
      </c>
      <c r="B188" s="253"/>
      <c r="C188" s="253"/>
      <c r="D188" s="253"/>
      <c r="E188" s="253"/>
      <c r="F188" s="253"/>
      <c r="G188" s="253"/>
      <c r="H188" s="253"/>
      <c r="I188" s="253"/>
      <c r="J188" s="253"/>
      <c r="K188" s="253"/>
      <c r="L188" s="253"/>
      <c r="M188" s="253"/>
      <c r="N188" s="253"/>
      <c r="O188" s="253"/>
      <c r="P188" s="253"/>
      <c r="Q188" s="253"/>
      <c r="R188" s="253"/>
      <c r="S188" s="253"/>
      <c r="T188" s="253"/>
      <c r="U188" s="253"/>
    </row>
    <row r="189" spans="1:21" ht="255">
      <c r="A189" s="279" t="s">
        <v>200</v>
      </c>
      <c r="B189" s="256" t="s">
        <v>201</v>
      </c>
      <c r="C189" s="34" t="s">
        <v>399</v>
      </c>
      <c r="D189" s="35">
        <v>0.09</v>
      </c>
      <c r="E189" s="60" t="s">
        <v>112</v>
      </c>
      <c r="F189" s="60">
        <v>4</v>
      </c>
      <c r="G189" s="60" t="s">
        <v>400</v>
      </c>
      <c r="H189" s="30">
        <v>43101</v>
      </c>
      <c r="I189" s="30">
        <v>43465</v>
      </c>
      <c r="J189" s="35">
        <v>0.25</v>
      </c>
      <c r="K189" s="31">
        <v>2</v>
      </c>
      <c r="L189" s="31">
        <v>3</v>
      </c>
      <c r="M189" s="31">
        <v>4</v>
      </c>
      <c r="N189" s="43">
        <v>0.5</v>
      </c>
      <c r="O189" s="171" t="s">
        <v>647</v>
      </c>
      <c r="P189" s="43">
        <v>0.75</v>
      </c>
      <c r="Q189" s="219" t="s">
        <v>728</v>
      </c>
      <c r="R189" s="73"/>
      <c r="S189" s="73"/>
      <c r="T189" s="73"/>
      <c r="U189" s="73"/>
    </row>
    <row r="190" spans="1:21" ht="63">
      <c r="A190" s="279"/>
      <c r="B190" s="256"/>
      <c r="C190" s="60" t="s">
        <v>401</v>
      </c>
      <c r="D190" s="35">
        <v>0.04</v>
      </c>
      <c r="E190" s="60" t="s">
        <v>112</v>
      </c>
      <c r="F190" s="60">
        <v>1</v>
      </c>
      <c r="G190" s="60" t="s">
        <v>402</v>
      </c>
      <c r="H190" s="30">
        <v>43101</v>
      </c>
      <c r="I190" s="30">
        <v>43465</v>
      </c>
      <c r="J190" s="35">
        <v>0.25</v>
      </c>
      <c r="K190" s="36">
        <v>0.5</v>
      </c>
      <c r="L190" s="36">
        <v>0.75</v>
      </c>
      <c r="M190" s="36">
        <v>1</v>
      </c>
      <c r="N190" s="43">
        <v>0.25</v>
      </c>
      <c r="O190" s="171" t="s">
        <v>648</v>
      </c>
      <c r="P190" s="43">
        <v>0.5</v>
      </c>
      <c r="Q190" s="220" t="s">
        <v>729</v>
      </c>
      <c r="R190" s="73"/>
      <c r="S190" s="73"/>
      <c r="T190" s="73"/>
      <c r="U190" s="73"/>
    </row>
    <row r="191" spans="1:21" ht="76.5">
      <c r="A191" s="279"/>
      <c r="B191" s="256"/>
      <c r="C191" s="60" t="s">
        <v>403</v>
      </c>
      <c r="D191" s="35">
        <v>0.09</v>
      </c>
      <c r="E191" s="60" t="s">
        <v>112</v>
      </c>
      <c r="F191" s="60">
        <v>2</v>
      </c>
      <c r="G191" s="60" t="s">
        <v>404</v>
      </c>
      <c r="H191" s="30">
        <v>43101</v>
      </c>
      <c r="I191" s="30">
        <v>43373</v>
      </c>
      <c r="J191" s="35">
        <v>0.5</v>
      </c>
      <c r="K191" s="31"/>
      <c r="L191" s="31">
        <v>2</v>
      </c>
      <c r="M191" s="31"/>
      <c r="N191" s="43">
        <v>0</v>
      </c>
      <c r="O191" s="179" t="s">
        <v>649</v>
      </c>
      <c r="P191" s="43">
        <v>0</v>
      </c>
      <c r="Q191" s="179" t="s">
        <v>649</v>
      </c>
      <c r="R191" s="73"/>
      <c r="S191" s="73"/>
      <c r="T191" s="73"/>
      <c r="U191" s="73"/>
    </row>
    <row r="192" spans="1:21" ht="216.75">
      <c r="A192" s="279"/>
      <c r="B192" s="256"/>
      <c r="C192" s="60" t="s">
        <v>405</v>
      </c>
      <c r="D192" s="35">
        <v>0.09</v>
      </c>
      <c r="E192" s="60" t="s">
        <v>112</v>
      </c>
      <c r="F192" s="60">
        <v>0.4</v>
      </c>
      <c r="G192" s="60" t="s">
        <v>406</v>
      </c>
      <c r="H192" s="30">
        <v>43101</v>
      </c>
      <c r="I192" s="30">
        <v>43465</v>
      </c>
      <c r="J192" s="35">
        <v>0.25</v>
      </c>
      <c r="K192" s="37">
        <v>0.2</v>
      </c>
      <c r="L192" s="37">
        <v>0.3</v>
      </c>
      <c r="M192" s="37">
        <v>0.4</v>
      </c>
      <c r="N192" s="43">
        <v>0.25</v>
      </c>
      <c r="O192" s="171" t="s">
        <v>650</v>
      </c>
      <c r="P192" s="43">
        <v>0.5</v>
      </c>
      <c r="Q192" s="172" t="s">
        <v>730</v>
      </c>
      <c r="R192" s="73"/>
      <c r="S192" s="73"/>
      <c r="T192" s="73"/>
      <c r="U192" s="73"/>
    </row>
    <row r="193" spans="1:21" ht="306">
      <c r="A193" s="279"/>
      <c r="B193" s="256"/>
      <c r="C193" s="60" t="s">
        <v>407</v>
      </c>
      <c r="D193" s="35">
        <v>0.04</v>
      </c>
      <c r="E193" s="60" t="s">
        <v>112</v>
      </c>
      <c r="F193" s="60">
        <v>4</v>
      </c>
      <c r="G193" s="60" t="s">
        <v>408</v>
      </c>
      <c r="H193" s="30">
        <v>43101</v>
      </c>
      <c r="I193" s="30">
        <v>43465</v>
      </c>
      <c r="J193" s="35">
        <v>0.25</v>
      </c>
      <c r="K193" s="31">
        <v>2</v>
      </c>
      <c r="L193" s="31">
        <v>3</v>
      </c>
      <c r="M193" s="31">
        <v>4</v>
      </c>
      <c r="N193" s="43">
        <v>0.25</v>
      </c>
      <c r="O193" s="179" t="s">
        <v>651</v>
      </c>
      <c r="P193" s="43">
        <v>0.75</v>
      </c>
      <c r="Q193" s="171" t="s">
        <v>731</v>
      </c>
      <c r="R193" s="73"/>
      <c r="S193" s="73"/>
      <c r="T193" s="73"/>
      <c r="U193" s="73"/>
    </row>
    <row r="194" spans="1:21" ht="127.5">
      <c r="A194" s="279"/>
      <c r="B194" s="256"/>
      <c r="C194" s="60" t="s">
        <v>409</v>
      </c>
      <c r="D194" s="35">
        <v>0.06</v>
      </c>
      <c r="E194" s="60" t="s">
        <v>112</v>
      </c>
      <c r="F194" s="60">
        <v>6</v>
      </c>
      <c r="G194" s="60" t="s">
        <v>410</v>
      </c>
      <c r="H194" s="30">
        <v>43101</v>
      </c>
      <c r="I194" s="30">
        <v>43465</v>
      </c>
      <c r="J194" s="35">
        <v>0.25</v>
      </c>
      <c r="K194" s="31">
        <v>3</v>
      </c>
      <c r="L194" s="31">
        <v>4</v>
      </c>
      <c r="M194" s="31">
        <v>6</v>
      </c>
      <c r="N194" s="43">
        <v>0.5</v>
      </c>
      <c r="O194" s="179" t="s">
        <v>652</v>
      </c>
      <c r="P194" s="43">
        <v>0.5</v>
      </c>
      <c r="Q194" s="219" t="s">
        <v>732</v>
      </c>
      <c r="R194" s="73"/>
      <c r="S194" s="73"/>
      <c r="T194" s="73"/>
      <c r="U194" s="73"/>
    </row>
    <row r="195" spans="1:21" ht="229.5">
      <c r="A195" s="279"/>
      <c r="B195" s="256"/>
      <c r="C195" s="60" t="s">
        <v>411</v>
      </c>
      <c r="D195" s="35">
        <v>0.09</v>
      </c>
      <c r="E195" s="60" t="s">
        <v>112</v>
      </c>
      <c r="F195" s="60">
        <v>4</v>
      </c>
      <c r="G195" s="60" t="s">
        <v>412</v>
      </c>
      <c r="H195" s="30">
        <v>43101</v>
      </c>
      <c r="I195" s="30">
        <v>43465</v>
      </c>
      <c r="J195" s="35">
        <v>0.25</v>
      </c>
      <c r="K195" s="31">
        <v>2</v>
      </c>
      <c r="L195" s="31">
        <v>3</v>
      </c>
      <c r="M195" s="31">
        <v>4</v>
      </c>
      <c r="N195" s="43">
        <v>0.25</v>
      </c>
      <c r="O195" s="179" t="s">
        <v>653</v>
      </c>
      <c r="P195" s="43">
        <v>0.75</v>
      </c>
      <c r="Q195" s="172" t="s">
        <v>733</v>
      </c>
      <c r="R195" s="73"/>
      <c r="S195" s="73"/>
      <c r="T195" s="73"/>
      <c r="U195" s="73"/>
    </row>
    <row r="196" spans="1:21">
      <c r="A196" s="77"/>
      <c r="B196" s="77"/>
      <c r="C196" s="77"/>
      <c r="D196" s="78">
        <f>SUM(D189:D195)</f>
        <v>0.5</v>
      </c>
      <c r="E196" s="77"/>
      <c r="F196" s="59"/>
      <c r="G196" s="77"/>
      <c r="H196" s="77"/>
      <c r="I196" s="77"/>
      <c r="J196" s="77"/>
      <c r="K196" s="77"/>
      <c r="L196" s="77"/>
      <c r="M196" s="77"/>
      <c r="N196" s="73"/>
      <c r="O196" s="73"/>
      <c r="P196" s="73"/>
      <c r="Q196" s="73"/>
      <c r="R196" s="73"/>
      <c r="S196" s="73"/>
      <c r="T196" s="73"/>
      <c r="U196" s="73"/>
    </row>
    <row r="197" spans="1:21" ht="33.75">
      <c r="A197" s="253" t="s">
        <v>516</v>
      </c>
      <c r="B197" s="253"/>
      <c r="C197" s="253"/>
      <c r="D197" s="253"/>
      <c r="E197" s="253"/>
      <c r="F197" s="253"/>
      <c r="G197" s="253"/>
      <c r="H197" s="253"/>
      <c r="I197" s="253"/>
      <c r="J197" s="253"/>
      <c r="K197" s="253"/>
      <c r="L197" s="253"/>
      <c r="M197" s="253"/>
      <c r="N197" s="253"/>
      <c r="O197" s="253"/>
      <c r="P197" s="253"/>
      <c r="Q197" s="253"/>
      <c r="R197" s="253"/>
      <c r="S197" s="253"/>
      <c r="T197" s="253"/>
      <c r="U197" s="253"/>
    </row>
    <row r="198" spans="1:21" ht="18.75">
      <c r="A198" s="280" t="s">
        <v>103</v>
      </c>
      <c r="B198" s="280" t="s">
        <v>74</v>
      </c>
      <c r="C198" s="280" t="s">
        <v>65</v>
      </c>
      <c r="D198" s="280" t="s">
        <v>66</v>
      </c>
      <c r="E198" s="280" t="s">
        <v>67</v>
      </c>
      <c r="F198" s="291" t="s">
        <v>68</v>
      </c>
      <c r="G198" s="280" t="s">
        <v>69</v>
      </c>
      <c r="H198" s="281" t="s">
        <v>70</v>
      </c>
      <c r="I198" s="281"/>
      <c r="J198" s="281" t="s">
        <v>79</v>
      </c>
      <c r="K198" s="281"/>
      <c r="L198" s="281"/>
      <c r="M198" s="281"/>
      <c r="N198" s="295" t="s">
        <v>512</v>
      </c>
      <c r="O198" s="295"/>
      <c r="P198" s="295"/>
      <c r="Q198" s="295"/>
      <c r="R198" s="295"/>
      <c r="S198" s="295"/>
      <c r="T198" s="295"/>
      <c r="U198" s="295"/>
    </row>
    <row r="199" spans="1:21" ht="15.75">
      <c r="A199" s="280"/>
      <c r="B199" s="280"/>
      <c r="C199" s="280"/>
      <c r="D199" s="280"/>
      <c r="E199" s="280"/>
      <c r="F199" s="291"/>
      <c r="G199" s="280"/>
      <c r="H199" s="294" t="s">
        <v>71</v>
      </c>
      <c r="I199" s="294" t="s">
        <v>198</v>
      </c>
      <c r="J199" s="15" t="s">
        <v>75</v>
      </c>
      <c r="K199" s="15" t="s">
        <v>76</v>
      </c>
      <c r="L199" s="15" t="s">
        <v>77</v>
      </c>
      <c r="M199" s="15" t="s">
        <v>78</v>
      </c>
      <c r="N199" s="296" t="s">
        <v>75</v>
      </c>
      <c r="O199" s="296"/>
      <c r="P199" s="296" t="s">
        <v>76</v>
      </c>
      <c r="Q199" s="296"/>
      <c r="R199" s="296" t="s">
        <v>77</v>
      </c>
      <c r="S199" s="296"/>
      <c r="T199" s="296" t="s">
        <v>78</v>
      </c>
      <c r="U199" s="296"/>
    </row>
    <row r="200" spans="1:21" ht="31.5">
      <c r="A200" s="280"/>
      <c r="B200" s="280"/>
      <c r="C200" s="280"/>
      <c r="D200" s="280"/>
      <c r="E200" s="280"/>
      <c r="F200" s="291"/>
      <c r="G200" s="280"/>
      <c r="H200" s="294"/>
      <c r="I200" s="294"/>
      <c r="J200" s="102" t="s">
        <v>64</v>
      </c>
      <c r="K200" s="55" t="s">
        <v>64</v>
      </c>
      <c r="L200" s="55" t="s">
        <v>64</v>
      </c>
      <c r="M200" s="55" t="s">
        <v>64</v>
      </c>
      <c r="N200" s="68" t="s">
        <v>515</v>
      </c>
      <c r="O200" s="68" t="s">
        <v>514</v>
      </c>
      <c r="P200" s="68" t="s">
        <v>515</v>
      </c>
      <c r="Q200" s="68" t="s">
        <v>514</v>
      </c>
      <c r="R200" s="68" t="s">
        <v>515</v>
      </c>
      <c r="S200" s="68" t="s">
        <v>514</v>
      </c>
      <c r="T200" s="68" t="s">
        <v>515</v>
      </c>
      <c r="U200" s="68" t="s">
        <v>514</v>
      </c>
    </row>
    <row r="201" spans="1:21" ht="33.75">
      <c r="A201" s="253" t="s">
        <v>413</v>
      </c>
      <c r="B201" s="253"/>
      <c r="C201" s="253"/>
      <c r="D201" s="253"/>
      <c r="E201" s="253"/>
      <c r="F201" s="253"/>
      <c r="G201" s="253"/>
      <c r="H201" s="253"/>
      <c r="I201" s="253"/>
      <c r="J201" s="253"/>
      <c r="K201" s="253"/>
      <c r="L201" s="253"/>
      <c r="M201" s="253"/>
      <c r="N201" s="253"/>
      <c r="O201" s="253"/>
      <c r="P201" s="253"/>
      <c r="Q201" s="253"/>
      <c r="R201" s="253"/>
      <c r="S201" s="253"/>
      <c r="T201" s="253"/>
      <c r="U201" s="253"/>
    </row>
    <row r="202" spans="1:21" ht="173.25">
      <c r="A202" s="261" t="s">
        <v>200</v>
      </c>
      <c r="B202" s="261" t="s">
        <v>201</v>
      </c>
      <c r="C202" s="109" t="s">
        <v>414</v>
      </c>
      <c r="D202" s="38">
        <v>1.125E-2</v>
      </c>
      <c r="E202" s="25" t="s">
        <v>112</v>
      </c>
      <c r="F202" s="16">
        <v>150</v>
      </c>
      <c r="G202" s="60" t="s">
        <v>415</v>
      </c>
      <c r="H202" s="30">
        <v>43101</v>
      </c>
      <c r="I202" s="30">
        <v>43404</v>
      </c>
      <c r="J202" s="25">
        <v>0.3</v>
      </c>
      <c r="K202" s="25">
        <v>0.6</v>
      </c>
      <c r="L202" s="25">
        <v>0.9</v>
      </c>
      <c r="M202" s="25">
        <v>1</v>
      </c>
      <c r="N202" s="25">
        <v>0.81</v>
      </c>
      <c r="O202" s="103" t="s">
        <v>654</v>
      </c>
      <c r="P202" s="198">
        <f>96/150</f>
        <v>0.64</v>
      </c>
      <c r="Q202" s="82" t="s">
        <v>697</v>
      </c>
      <c r="R202" s="73"/>
      <c r="S202" s="73"/>
      <c r="T202" s="73"/>
      <c r="U202" s="73"/>
    </row>
    <row r="203" spans="1:21" ht="60">
      <c r="A203" s="276"/>
      <c r="B203" s="276"/>
      <c r="C203" s="109" t="s">
        <v>416</v>
      </c>
      <c r="D203" s="38">
        <v>6.2500000000000003E-3</v>
      </c>
      <c r="E203" s="25" t="s">
        <v>112</v>
      </c>
      <c r="F203" s="16">
        <v>1</v>
      </c>
      <c r="G203" s="256" t="s">
        <v>417</v>
      </c>
      <c r="H203" s="277">
        <v>43101</v>
      </c>
      <c r="I203" s="277">
        <v>43220</v>
      </c>
      <c r="J203" s="25">
        <v>0.75</v>
      </c>
      <c r="K203" s="25">
        <v>1</v>
      </c>
      <c r="L203" s="25"/>
      <c r="M203" s="25"/>
      <c r="N203" s="25">
        <v>0.4</v>
      </c>
      <c r="O203" s="256" t="s">
        <v>655</v>
      </c>
      <c r="P203" s="199">
        <v>1</v>
      </c>
      <c r="Q203" s="263" t="s">
        <v>698</v>
      </c>
      <c r="R203" s="73"/>
      <c r="S203" s="73"/>
      <c r="T203" s="73"/>
      <c r="U203" s="73"/>
    </row>
    <row r="204" spans="1:21" ht="60">
      <c r="A204" s="276"/>
      <c r="B204" s="276"/>
      <c r="C204" s="109" t="s">
        <v>418</v>
      </c>
      <c r="D204" s="38">
        <v>6.2500000000000003E-3</v>
      </c>
      <c r="E204" s="25" t="s">
        <v>112</v>
      </c>
      <c r="F204" s="16">
        <v>3</v>
      </c>
      <c r="G204" s="256"/>
      <c r="H204" s="277"/>
      <c r="I204" s="277"/>
      <c r="J204" s="25">
        <v>0.75</v>
      </c>
      <c r="K204" s="25">
        <v>1</v>
      </c>
      <c r="L204" s="25"/>
      <c r="M204" s="25"/>
      <c r="N204" s="25">
        <v>0.4</v>
      </c>
      <c r="O204" s="256" t="s">
        <v>656</v>
      </c>
      <c r="P204" s="199">
        <v>0.75</v>
      </c>
      <c r="Q204" s="264"/>
      <c r="R204" s="73"/>
      <c r="S204" s="73"/>
      <c r="T204" s="73"/>
      <c r="U204" s="73"/>
    </row>
    <row r="205" spans="1:21" ht="126">
      <c r="A205" s="276"/>
      <c r="B205" s="276"/>
      <c r="C205" s="109" t="s">
        <v>419</v>
      </c>
      <c r="D205" s="38">
        <v>1.125E-2</v>
      </c>
      <c r="E205" s="25" t="s">
        <v>112</v>
      </c>
      <c r="F205" s="16">
        <v>3</v>
      </c>
      <c r="G205" s="60" t="s">
        <v>420</v>
      </c>
      <c r="H205" s="30">
        <v>43101</v>
      </c>
      <c r="I205" s="30">
        <v>43251</v>
      </c>
      <c r="J205" s="25">
        <v>0.6</v>
      </c>
      <c r="K205" s="25">
        <v>1</v>
      </c>
      <c r="L205" s="25"/>
      <c r="M205" s="25"/>
      <c r="N205" s="25">
        <v>0.2</v>
      </c>
      <c r="O205" s="103" t="s">
        <v>657</v>
      </c>
      <c r="P205" s="200">
        <v>0.33</v>
      </c>
      <c r="Q205" s="82" t="s">
        <v>699</v>
      </c>
      <c r="R205" s="73"/>
      <c r="S205" s="73"/>
      <c r="T205" s="73"/>
      <c r="U205" s="73"/>
    </row>
    <row r="206" spans="1:21" ht="189">
      <c r="A206" s="276"/>
      <c r="B206" s="276"/>
      <c r="C206" s="109" t="s">
        <v>421</v>
      </c>
      <c r="D206" s="38">
        <v>1.125E-2</v>
      </c>
      <c r="E206" s="25" t="s">
        <v>112</v>
      </c>
      <c r="F206" s="16">
        <v>1</v>
      </c>
      <c r="G206" s="60" t="s">
        <v>422</v>
      </c>
      <c r="H206" s="30">
        <v>43101</v>
      </c>
      <c r="I206" s="30">
        <v>43434</v>
      </c>
      <c r="J206" s="25">
        <v>0.27</v>
      </c>
      <c r="K206" s="25">
        <v>0.54</v>
      </c>
      <c r="L206" s="25">
        <v>0.81</v>
      </c>
      <c r="M206" s="25">
        <v>1</v>
      </c>
      <c r="N206" s="25">
        <v>0</v>
      </c>
      <c r="O206" s="103" t="s">
        <v>658</v>
      </c>
      <c r="P206" s="78">
        <v>0.5</v>
      </c>
      <c r="Q206" s="207" t="s">
        <v>700</v>
      </c>
      <c r="R206" s="73"/>
      <c r="S206" s="73"/>
      <c r="T206" s="73"/>
      <c r="U206" s="73"/>
    </row>
    <row r="207" spans="1:21" ht="135">
      <c r="A207" s="276"/>
      <c r="B207" s="276"/>
      <c r="C207" s="44" t="s">
        <v>423</v>
      </c>
      <c r="D207" s="38">
        <v>1.125E-2</v>
      </c>
      <c r="E207" s="25" t="s">
        <v>105</v>
      </c>
      <c r="F207" s="25">
        <v>0.9</v>
      </c>
      <c r="G207" s="60" t="s">
        <v>424</v>
      </c>
      <c r="H207" s="30">
        <v>43101</v>
      </c>
      <c r="I207" s="30">
        <v>43434</v>
      </c>
      <c r="J207" s="25">
        <v>0.27</v>
      </c>
      <c r="K207" s="25">
        <v>0.54</v>
      </c>
      <c r="L207" s="25">
        <v>0.81</v>
      </c>
      <c r="M207" s="25">
        <v>1</v>
      </c>
      <c r="N207" s="25">
        <v>0.15</v>
      </c>
      <c r="O207" s="103" t="s">
        <v>659</v>
      </c>
      <c r="P207" s="78">
        <v>0.4</v>
      </c>
      <c r="Q207" s="82" t="s">
        <v>701</v>
      </c>
      <c r="R207" s="73"/>
      <c r="S207" s="73"/>
      <c r="T207" s="73"/>
      <c r="U207" s="73"/>
    </row>
    <row r="208" spans="1:21" ht="105">
      <c r="A208" s="276"/>
      <c r="B208" s="276"/>
      <c r="C208" s="44" t="s">
        <v>425</v>
      </c>
      <c r="D208" s="38">
        <v>1.125E-2</v>
      </c>
      <c r="E208" s="25" t="s">
        <v>112</v>
      </c>
      <c r="F208" s="16">
        <v>2</v>
      </c>
      <c r="G208" s="60" t="s">
        <v>426</v>
      </c>
      <c r="H208" s="30">
        <v>43101</v>
      </c>
      <c r="I208" s="30">
        <v>43434</v>
      </c>
      <c r="J208" s="25">
        <v>0.27</v>
      </c>
      <c r="K208" s="25">
        <v>0.54</v>
      </c>
      <c r="L208" s="25">
        <v>0.81</v>
      </c>
      <c r="M208" s="25">
        <v>1</v>
      </c>
      <c r="N208" s="25">
        <v>0.15</v>
      </c>
      <c r="O208" s="103" t="s">
        <v>660</v>
      </c>
      <c r="P208" s="78">
        <v>0.4</v>
      </c>
      <c r="Q208" s="82" t="s">
        <v>702</v>
      </c>
      <c r="R208" s="73"/>
      <c r="S208" s="73"/>
      <c r="T208" s="73"/>
      <c r="U208" s="73"/>
    </row>
    <row r="209" spans="1:21" ht="180">
      <c r="A209" s="276"/>
      <c r="B209" s="276"/>
      <c r="C209" s="44" t="s">
        <v>427</v>
      </c>
      <c r="D209" s="38">
        <v>1.125E-2</v>
      </c>
      <c r="E209" s="25" t="s">
        <v>112</v>
      </c>
      <c r="F209" s="16">
        <v>1</v>
      </c>
      <c r="G209" s="60" t="s">
        <v>428</v>
      </c>
      <c r="H209" s="30">
        <v>43101</v>
      </c>
      <c r="I209" s="30">
        <v>43434</v>
      </c>
      <c r="J209" s="25">
        <v>0.27</v>
      </c>
      <c r="K209" s="25">
        <v>0.54</v>
      </c>
      <c r="L209" s="25">
        <v>0.81</v>
      </c>
      <c r="M209" s="25">
        <v>1</v>
      </c>
      <c r="N209" s="25">
        <v>0.15</v>
      </c>
      <c r="O209" s="103" t="s">
        <v>661</v>
      </c>
      <c r="P209" s="78">
        <v>0.5</v>
      </c>
      <c r="Q209" s="82" t="s">
        <v>703</v>
      </c>
      <c r="R209" s="73"/>
      <c r="S209" s="73"/>
      <c r="T209" s="73"/>
      <c r="U209" s="73"/>
    </row>
    <row r="210" spans="1:21" ht="267.75">
      <c r="A210" s="276"/>
      <c r="B210" s="276"/>
      <c r="C210" s="109" t="s">
        <v>429</v>
      </c>
      <c r="D210" s="38">
        <v>1.125E-2</v>
      </c>
      <c r="E210" s="25" t="s">
        <v>112</v>
      </c>
      <c r="F210" s="16">
        <v>1</v>
      </c>
      <c r="G210" s="60" t="s">
        <v>430</v>
      </c>
      <c r="H210" s="30">
        <v>43101</v>
      </c>
      <c r="I210" s="30">
        <v>43404</v>
      </c>
      <c r="J210" s="25">
        <v>0.3</v>
      </c>
      <c r="K210" s="25">
        <v>0.6</v>
      </c>
      <c r="L210" s="25">
        <v>0.9</v>
      </c>
      <c r="M210" s="25">
        <v>1</v>
      </c>
      <c r="N210" s="25">
        <v>0.15</v>
      </c>
      <c r="O210" s="103" t="s">
        <v>662</v>
      </c>
      <c r="P210" s="78">
        <v>0.4</v>
      </c>
      <c r="Q210" s="205" t="s">
        <v>704</v>
      </c>
      <c r="R210" s="73"/>
      <c r="S210" s="73"/>
      <c r="T210" s="73"/>
      <c r="U210" s="73"/>
    </row>
    <row r="211" spans="1:21" ht="120">
      <c r="A211" s="276"/>
      <c r="B211" s="276"/>
      <c r="C211" s="109" t="s">
        <v>431</v>
      </c>
      <c r="D211" s="38">
        <v>1.125E-2</v>
      </c>
      <c r="E211" s="25" t="s">
        <v>112</v>
      </c>
      <c r="F211" s="16">
        <v>1</v>
      </c>
      <c r="G211" s="60" t="s">
        <v>432</v>
      </c>
      <c r="H211" s="30">
        <v>43101</v>
      </c>
      <c r="I211" s="30">
        <v>43373</v>
      </c>
      <c r="J211" s="25">
        <v>0.33</v>
      </c>
      <c r="K211" s="25">
        <v>0.66</v>
      </c>
      <c r="L211" s="25">
        <v>1</v>
      </c>
      <c r="M211" s="25"/>
      <c r="N211" s="25">
        <v>0</v>
      </c>
      <c r="O211" s="103" t="s">
        <v>663</v>
      </c>
      <c r="P211" s="78">
        <v>0.33</v>
      </c>
      <c r="Q211" s="205" t="s">
        <v>705</v>
      </c>
      <c r="R211" s="73"/>
      <c r="S211" s="73"/>
      <c r="T211" s="73"/>
      <c r="U211" s="73"/>
    </row>
    <row r="212" spans="1:21" ht="345">
      <c r="A212" s="276"/>
      <c r="B212" s="276"/>
      <c r="C212" s="109" t="s">
        <v>433</v>
      </c>
      <c r="D212" s="38">
        <v>1.125E-2</v>
      </c>
      <c r="E212" s="25" t="s">
        <v>105</v>
      </c>
      <c r="F212" s="25">
        <v>0.9</v>
      </c>
      <c r="G212" s="60" t="s">
        <v>434</v>
      </c>
      <c r="H212" s="30">
        <v>43101</v>
      </c>
      <c r="I212" s="30">
        <v>43434</v>
      </c>
      <c r="J212" s="25">
        <v>0.27</v>
      </c>
      <c r="K212" s="25">
        <v>0.54</v>
      </c>
      <c r="L212" s="25">
        <v>0.81</v>
      </c>
      <c r="M212" s="25">
        <v>1</v>
      </c>
      <c r="N212" s="25">
        <v>0.15</v>
      </c>
      <c r="O212" s="103" t="s">
        <v>664</v>
      </c>
      <c r="P212" s="201">
        <v>0.2</v>
      </c>
      <c r="Q212" s="82" t="s">
        <v>706</v>
      </c>
      <c r="R212" s="73"/>
      <c r="S212" s="73"/>
      <c r="T212" s="73"/>
      <c r="U212" s="73"/>
    </row>
    <row r="213" spans="1:21" ht="409.5">
      <c r="A213" s="276"/>
      <c r="B213" s="276"/>
      <c r="C213" s="109" t="s">
        <v>435</v>
      </c>
      <c r="D213" s="38">
        <v>1.125E-2</v>
      </c>
      <c r="E213" s="25" t="s">
        <v>105</v>
      </c>
      <c r="F213" s="25">
        <v>1</v>
      </c>
      <c r="G213" s="60" t="s">
        <v>436</v>
      </c>
      <c r="H213" s="30">
        <v>43101</v>
      </c>
      <c r="I213" s="30">
        <v>43465</v>
      </c>
      <c r="J213" s="25">
        <v>0.24</v>
      </c>
      <c r="K213" s="25">
        <v>0.48</v>
      </c>
      <c r="L213" s="25">
        <v>0.72</v>
      </c>
      <c r="M213" s="25">
        <v>1</v>
      </c>
      <c r="N213" s="25">
        <v>0.24</v>
      </c>
      <c r="O213" s="103" t="s">
        <v>665</v>
      </c>
      <c r="P213" s="201">
        <v>0.48</v>
      </c>
      <c r="Q213" s="82" t="s">
        <v>707</v>
      </c>
      <c r="R213" s="73"/>
      <c r="S213" s="73"/>
      <c r="T213" s="73"/>
      <c r="U213" s="73"/>
    </row>
    <row r="214" spans="1:21" ht="405">
      <c r="A214" s="276"/>
      <c r="B214" s="276"/>
      <c r="C214" s="109" t="s">
        <v>437</v>
      </c>
      <c r="D214" s="38">
        <v>3.125E-2</v>
      </c>
      <c r="E214" s="25" t="s">
        <v>105</v>
      </c>
      <c r="F214" s="25">
        <v>1</v>
      </c>
      <c r="G214" s="60" t="s">
        <v>438</v>
      </c>
      <c r="H214" s="30">
        <v>43101</v>
      </c>
      <c r="I214" s="30">
        <v>43465</v>
      </c>
      <c r="J214" s="25">
        <v>0.24</v>
      </c>
      <c r="K214" s="25">
        <v>0.48</v>
      </c>
      <c r="L214" s="25">
        <v>0.72</v>
      </c>
      <c r="M214" s="25">
        <v>1</v>
      </c>
      <c r="N214" s="25">
        <v>0.15</v>
      </c>
      <c r="O214" s="103" t="s">
        <v>666</v>
      </c>
      <c r="P214" s="202">
        <v>0.48</v>
      </c>
      <c r="Q214" s="82" t="s">
        <v>708</v>
      </c>
      <c r="R214" s="73"/>
      <c r="S214" s="73"/>
      <c r="T214" s="73"/>
      <c r="U214" s="73"/>
    </row>
    <row r="215" spans="1:21" ht="255">
      <c r="A215" s="276"/>
      <c r="B215" s="276"/>
      <c r="C215" s="109" t="s">
        <v>439</v>
      </c>
      <c r="D215" s="38">
        <v>3.125E-2</v>
      </c>
      <c r="E215" s="25" t="s">
        <v>105</v>
      </c>
      <c r="F215" s="25">
        <v>1</v>
      </c>
      <c r="G215" s="60" t="s">
        <v>440</v>
      </c>
      <c r="H215" s="30">
        <v>43101</v>
      </c>
      <c r="I215" s="30">
        <v>43465</v>
      </c>
      <c r="J215" s="25">
        <v>0.24</v>
      </c>
      <c r="K215" s="25">
        <v>0.48</v>
      </c>
      <c r="L215" s="25">
        <v>0.72</v>
      </c>
      <c r="M215" s="25">
        <v>1</v>
      </c>
      <c r="N215" s="25">
        <v>0.02</v>
      </c>
      <c r="O215" s="103" t="s">
        <v>667</v>
      </c>
      <c r="P215" s="78">
        <v>0.5</v>
      </c>
      <c r="Q215" s="82" t="s">
        <v>709</v>
      </c>
      <c r="R215" s="73"/>
      <c r="S215" s="73"/>
      <c r="T215" s="73"/>
      <c r="U215" s="73"/>
    </row>
    <row r="216" spans="1:21" ht="189">
      <c r="A216" s="276"/>
      <c r="B216" s="276"/>
      <c r="C216" s="109" t="s">
        <v>441</v>
      </c>
      <c r="D216" s="38">
        <v>3.125E-2</v>
      </c>
      <c r="E216" s="25" t="s">
        <v>105</v>
      </c>
      <c r="F216" s="25">
        <v>0.9</v>
      </c>
      <c r="G216" s="60" t="s">
        <v>442</v>
      </c>
      <c r="H216" s="30">
        <v>43101</v>
      </c>
      <c r="I216" s="30">
        <v>43465</v>
      </c>
      <c r="J216" s="25">
        <v>0.24</v>
      </c>
      <c r="K216" s="25">
        <v>0.48</v>
      </c>
      <c r="L216" s="25">
        <v>0.72</v>
      </c>
      <c r="M216" s="25">
        <v>1</v>
      </c>
      <c r="N216" s="25">
        <v>0.24</v>
      </c>
      <c r="O216" s="103" t="s">
        <v>668</v>
      </c>
      <c r="P216" s="78">
        <v>0.1</v>
      </c>
      <c r="Q216" s="82" t="s">
        <v>667</v>
      </c>
      <c r="R216" s="73"/>
      <c r="S216" s="73"/>
      <c r="T216" s="73"/>
      <c r="U216" s="73"/>
    </row>
    <row r="217" spans="1:21" ht="165">
      <c r="A217" s="276"/>
      <c r="B217" s="276"/>
      <c r="C217" s="109" t="s">
        <v>443</v>
      </c>
      <c r="D217" s="38">
        <v>3.125E-2</v>
      </c>
      <c r="E217" s="25" t="s">
        <v>105</v>
      </c>
      <c r="F217" s="25">
        <v>0.9</v>
      </c>
      <c r="G217" s="60" t="s">
        <v>444</v>
      </c>
      <c r="H217" s="30">
        <v>43101</v>
      </c>
      <c r="I217" s="30">
        <v>43465</v>
      </c>
      <c r="J217" s="25">
        <v>0.24</v>
      </c>
      <c r="K217" s="25">
        <v>0.48</v>
      </c>
      <c r="L217" s="25">
        <v>0.72</v>
      </c>
      <c r="M217" s="25">
        <v>1</v>
      </c>
      <c r="N217" s="25">
        <v>0.24</v>
      </c>
      <c r="O217" s="103" t="s">
        <v>669</v>
      </c>
      <c r="P217" s="78">
        <v>0.48</v>
      </c>
      <c r="Q217" s="82" t="s">
        <v>710</v>
      </c>
      <c r="R217" s="73"/>
      <c r="S217" s="73"/>
      <c r="T217" s="73"/>
      <c r="U217" s="73"/>
    </row>
    <row r="218" spans="1:21" ht="105">
      <c r="A218" s="276"/>
      <c r="B218" s="276"/>
      <c r="C218" s="109" t="s">
        <v>445</v>
      </c>
      <c r="D218" s="38">
        <v>2.5000000000000001E-2</v>
      </c>
      <c r="E218" s="25" t="s">
        <v>105</v>
      </c>
      <c r="F218" s="25">
        <v>0.7</v>
      </c>
      <c r="G218" s="60" t="s">
        <v>446</v>
      </c>
      <c r="H218" s="30">
        <v>43101</v>
      </c>
      <c r="I218" s="30">
        <v>43434</v>
      </c>
      <c r="J218" s="25">
        <v>0.27</v>
      </c>
      <c r="K218" s="25">
        <v>0.54</v>
      </c>
      <c r="L218" s="25">
        <v>0.81</v>
      </c>
      <c r="M218" s="25">
        <v>1</v>
      </c>
      <c r="N218" s="25">
        <v>0</v>
      </c>
      <c r="O218" s="103" t="s">
        <v>663</v>
      </c>
      <c r="P218" s="43">
        <v>0.27</v>
      </c>
      <c r="Q218" s="82" t="s">
        <v>711</v>
      </c>
      <c r="R218" s="73"/>
      <c r="S218" s="73"/>
      <c r="T218" s="73"/>
      <c r="U218" s="73"/>
    </row>
    <row r="219" spans="1:21" ht="60">
      <c r="A219" s="276"/>
      <c r="B219" s="276"/>
      <c r="C219" s="109" t="s">
        <v>447</v>
      </c>
      <c r="D219" s="38">
        <v>1.2500000000000001E-2</v>
      </c>
      <c r="E219" s="25" t="s">
        <v>112</v>
      </c>
      <c r="F219" s="16">
        <v>1</v>
      </c>
      <c r="G219" s="60" t="s">
        <v>448</v>
      </c>
      <c r="H219" s="30">
        <v>43101</v>
      </c>
      <c r="I219" s="30">
        <v>43434</v>
      </c>
      <c r="J219" s="25">
        <v>0.27</v>
      </c>
      <c r="K219" s="25">
        <v>0.54</v>
      </c>
      <c r="L219" s="25">
        <v>0.81</v>
      </c>
      <c r="M219" s="25">
        <v>1</v>
      </c>
      <c r="N219" s="25">
        <v>0</v>
      </c>
      <c r="O219" s="103" t="s">
        <v>663</v>
      </c>
      <c r="P219" s="161">
        <v>0</v>
      </c>
      <c r="Q219" s="205" t="s">
        <v>663</v>
      </c>
      <c r="R219" s="73"/>
      <c r="S219" s="73"/>
      <c r="T219" s="73"/>
      <c r="U219" s="73"/>
    </row>
    <row r="220" spans="1:21" ht="189">
      <c r="A220" s="276"/>
      <c r="B220" s="276"/>
      <c r="C220" s="109" t="s">
        <v>449</v>
      </c>
      <c r="D220" s="38">
        <v>2.5000000000000001E-2</v>
      </c>
      <c r="E220" s="25" t="s">
        <v>112</v>
      </c>
      <c r="F220" s="16">
        <v>1</v>
      </c>
      <c r="G220" s="60" t="s">
        <v>450</v>
      </c>
      <c r="H220" s="30">
        <v>43101</v>
      </c>
      <c r="I220" s="30">
        <v>43434</v>
      </c>
      <c r="J220" s="25">
        <v>0.27</v>
      </c>
      <c r="K220" s="25">
        <v>0.54</v>
      </c>
      <c r="L220" s="25">
        <v>0.81</v>
      </c>
      <c r="M220" s="25">
        <v>1</v>
      </c>
      <c r="N220" s="25">
        <v>0.27</v>
      </c>
      <c r="O220" s="103" t="s">
        <v>670</v>
      </c>
      <c r="P220" s="43">
        <v>0.54</v>
      </c>
      <c r="Q220" s="82" t="s">
        <v>712</v>
      </c>
      <c r="R220" s="73"/>
      <c r="S220" s="73"/>
      <c r="T220" s="73"/>
      <c r="U220" s="73"/>
    </row>
    <row r="221" spans="1:21" ht="45">
      <c r="A221" s="276"/>
      <c r="B221" s="276"/>
      <c r="C221" s="109" t="s">
        <v>451</v>
      </c>
      <c r="D221" s="38">
        <v>1.2500000000000001E-2</v>
      </c>
      <c r="E221" s="25" t="s">
        <v>112</v>
      </c>
      <c r="F221" s="16">
        <v>1</v>
      </c>
      <c r="G221" s="60" t="s">
        <v>452</v>
      </c>
      <c r="H221" s="30">
        <v>43101</v>
      </c>
      <c r="I221" s="30">
        <v>43434</v>
      </c>
      <c r="J221" s="25">
        <v>0.27</v>
      </c>
      <c r="K221" s="25">
        <v>0.54</v>
      </c>
      <c r="L221" s="25">
        <v>0.81</v>
      </c>
      <c r="M221" s="25">
        <v>1</v>
      </c>
      <c r="N221" s="25">
        <v>0</v>
      </c>
      <c r="O221" s="103" t="s">
        <v>663</v>
      </c>
      <c r="P221" s="161">
        <v>0</v>
      </c>
      <c r="Q221" s="205" t="s">
        <v>663</v>
      </c>
      <c r="R221" s="73"/>
      <c r="S221" s="73"/>
      <c r="T221" s="73"/>
      <c r="U221" s="73"/>
    </row>
    <row r="222" spans="1:21" ht="195">
      <c r="A222" s="276"/>
      <c r="B222" s="276"/>
      <c r="C222" s="109" t="s">
        <v>453</v>
      </c>
      <c r="D222" s="38">
        <v>2.5000000000000001E-2</v>
      </c>
      <c r="E222" s="25" t="s">
        <v>112</v>
      </c>
      <c r="F222" s="16">
        <v>2</v>
      </c>
      <c r="G222" s="60" t="s">
        <v>454</v>
      </c>
      <c r="H222" s="30">
        <v>43101</v>
      </c>
      <c r="I222" s="30">
        <v>43434</v>
      </c>
      <c r="J222" s="25">
        <v>0.27</v>
      </c>
      <c r="K222" s="25">
        <v>0.54</v>
      </c>
      <c r="L222" s="25">
        <v>0.81</v>
      </c>
      <c r="M222" s="25">
        <v>1</v>
      </c>
      <c r="N222" s="25">
        <v>0.15</v>
      </c>
      <c r="O222" s="103" t="s">
        <v>671</v>
      </c>
      <c r="P222" s="161">
        <v>0.5</v>
      </c>
      <c r="Q222" s="206" t="s">
        <v>713</v>
      </c>
      <c r="R222" s="73"/>
      <c r="S222" s="73"/>
      <c r="T222" s="73"/>
      <c r="U222" s="73"/>
    </row>
    <row r="223" spans="1:21" ht="270">
      <c r="A223" s="276"/>
      <c r="B223" s="276"/>
      <c r="C223" s="109" t="s">
        <v>455</v>
      </c>
      <c r="D223" s="38">
        <v>1.2500000000000001E-2</v>
      </c>
      <c r="E223" s="25" t="s">
        <v>112</v>
      </c>
      <c r="F223" s="16">
        <v>2</v>
      </c>
      <c r="G223" s="60" t="s">
        <v>456</v>
      </c>
      <c r="H223" s="30">
        <v>43101</v>
      </c>
      <c r="I223" s="30">
        <v>43434</v>
      </c>
      <c r="J223" s="25">
        <v>0.27</v>
      </c>
      <c r="K223" s="25">
        <v>0.54</v>
      </c>
      <c r="L223" s="25">
        <v>0.81</v>
      </c>
      <c r="M223" s="25">
        <v>1</v>
      </c>
      <c r="N223" s="25">
        <v>0.15</v>
      </c>
      <c r="O223" s="103" t="s">
        <v>672</v>
      </c>
      <c r="P223" s="161">
        <v>1</v>
      </c>
      <c r="Q223" s="206" t="s">
        <v>714</v>
      </c>
      <c r="R223" s="73"/>
      <c r="S223" s="73"/>
      <c r="T223" s="73"/>
      <c r="U223" s="73"/>
    </row>
    <row r="224" spans="1:21" ht="210">
      <c r="A224" s="276"/>
      <c r="B224" s="276"/>
      <c r="C224" s="109" t="s">
        <v>457</v>
      </c>
      <c r="D224" s="38">
        <v>1.2500000000000001E-2</v>
      </c>
      <c r="E224" s="25" t="s">
        <v>105</v>
      </c>
      <c r="F224" s="25">
        <v>1</v>
      </c>
      <c r="G224" s="60" t="s">
        <v>458</v>
      </c>
      <c r="H224" s="30">
        <v>43101</v>
      </c>
      <c r="I224" s="30">
        <v>43434</v>
      </c>
      <c r="J224" s="25">
        <v>0.27</v>
      </c>
      <c r="K224" s="25">
        <v>0.54</v>
      </c>
      <c r="L224" s="25">
        <v>0.81</v>
      </c>
      <c r="M224" s="25">
        <v>1</v>
      </c>
      <c r="N224" s="25">
        <v>0.15</v>
      </c>
      <c r="O224" s="103" t="s">
        <v>673</v>
      </c>
      <c r="P224" s="161">
        <v>0.5</v>
      </c>
      <c r="Q224" s="206" t="s">
        <v>673</v>
      </c>
      <c r="R224" s="73"/>
      <c r="S224" s="73"/>
      <c r="T224" s="73"/>
      <c r="U224" s="73"/>
    </row>
    <row r="225" spans="1:21" ht="60">
      <c r="A225" s="276"/>
      <c r="B225" s="276"/>
      <c r="C225" s="109" t="s">
        <v>459</v>
      </c>
      <c r="D225" s="38">
        <v>0.01</v>
      </c>
      <c r="E225" s="25" t="s">
        <v>105</v>
      </c>
      <c r="F225" s="25">
        <v>1</v>
      </c>
      <c r="G225" s="60" t="s">
        <v>460</v>
      </c>
      <c r="H225" s="30">
        <v>43101</v>
      </c>
      <c r="I225" s="30">
        <v>43434</v>
      </c>
      <c r="J225" s="25">
        <v>0.27</v>
      </c>
      <c r="K225" s="25">
        <v>0.54</v>
      </c>
      <c r="L225" s="25">
        <v>0.81</v>
      </c>
      <c r="M225" s="25">
        <v>1</v>
      </c>
      <c r="N225" s="25">
        <v>1</v>
      </c>
      <c r="O225" s="103" t="s">
        <v>674</v>
      </c>
      <c r="P225" s="161">
        <v>1</v>
      </c>
      <c r="Q225" s="205" t="s">
        <v>674</v>
      </c>
      <c r="R225" s="73"/>
      <c r="S225" s="73"/>
      <c r="T225" s="73"/>
      <c r="U225" s="73"/>
    </row>
    <row r="226" spans="1:21" ht="110.25">
      <c r="A226" s="276"/>
      <c r="B226" s="276"/>
      <c r="C226" s="109" t="s">
        <v>461</v>
      </c>
      <c r="D226" s="38">
        <v>0.01</v>
      </c>
      <c r="E226" s="25" t="s">
        <v>105</v>
      </c>
      <c r="F226" s="25">
        <v>0.9</v>
      </c>
      <c r="G226" s="60" t="s">
        <v>462</v>
      </c>
      <c r="H226" s="30">
        <v>43101</v>
      </c>
      <c r="I226" s="30">
        <v>43190</v>
      </c>
      <c r="J226" s="25">
        <v>1</v>
      </c>
      <c r="K226" s="25"/>
      <c r="L226" s="25"/>
      <c r="M226" s="25"/>
      <c r="N226" s="25">
        <v>0.3</v>
      </c>
      <c r="O226" s="103" t="s">
        <v>675</v>
      </c>
      <c r="P226" s="161">
        <v>0.5</v>
      </c>
      <c r="Q226" s="205" t="s">
        <v>715</v>
      </c>
      <c r="R226" s="73"/>
      <c r="S226" s="73"/>
      <c r="T226" s="73"/>
      <c r="U226" s="73"/>
    </row>
    <row r="227" spans="1:21" ht="135">
      <c r="A227" s="276"/>
      <c r="B227" s="276"/>
      <c r="C227" s="109" t="s">
        <v>463</v>
      </c>
      <c r="D227" s="38">
        <v>8.7500000000000008E-3</v>
      </c>
      <c r="E227" s="25" t="s">
        <v>105</v>
      </c>
      <c r="F227" s="25">
        <v>0.9</v>
      </c>
      <c r="G227" s="60" t="s">
        <v>464</v>
      </c>
      <c r="H227" s="30">
        <v>43101</v>
      </c>
      <c r="I227" s="30">
        <v>43434</v>
      </c>
      <c r="J227" s="25">
        <v>0.27</v>
      </c>
      <c r="K227" s="25">
        <v>0.54</v>
      </c>
      <c r="L227" s="25">
        <v>0.81</v>
      </c>
      <c r="M227" s="25">
        <v>1</v>
      </c>
      <c r="N227" s="25">
        <v>0</v>
      </c>
      <c r="O227" s="103" t="s">
        <v>663</v>
      </c>
      <c r="P227" s="161">
        <v>0</v>
      </c>
      <c r="Q227" s="205" t="s">
        <v>663</v>
      </c>
      <c r="R227" s="73"/>
      <c r="S227" s="73"/>
      <c r="T227" s="73"/>
      <c r="U227" s="73"/>
    </row>
    <row r="228" spans="1:21" ht="63">
      <c r="A228" s="276"/>
      <c r="B228" s="276"/>
      <c r="C228" s="109" t="s">
        <v>465</v>
      </c>
      <c r="D228" s="38">
        <v>8.7500000000000008E-3</v>
      </c>
      <c r="E228" s="25" t="s">
        <v>105</v>
      </c>
      <c r="F228" s="25">
        <v>0.9</v>
      </c>
      <c r="G228" s="60" t="s">
        <v>466</v>
      </c>
      <c r="H228" s="30">
        <v>43101</v>
      </c>
      <c r="I228" s="30">
        <v>43434</v>
      </c>
      <c r="J228" s="25">
        <v>0.27</v>
      </c>
      <c r="K228" s="25">
        <v>0.54</v>
      </c>
      <c r="L228" s="25">
        <v>0.81</v>
      </c>
      <c r="M228" s="25">
        <v>1</v>
      </c>
      <c r="N228" s="25">
        <v>1</v>
      </c>
      <c r="O228" s="103" t="s">
        <v>676</v>
      </c>
      <c r="P228" s="161">
        <v>1</v>
      </c>
      <c r="Q228" s="205" t="s">
        <v>676</v>
      </c>
      <c r="R228" s="73"/>
      <c r="S228" s="73"/>
      <c r="T228" s="73"/>
      <c r="U228" s="73"/>
    </row>
    <row r="229" spans="1:21" ht="90">
      <c r="A229" s="276"/>
      <c r="B229" s="276"/>
      <c r="C229" s="109" t="s">
        <v>467</v>
      </c>
      <c r="D229" s="38">
        <v>0.01</v>
      </c>
      <c r="E229" s="25" t="s">
        <v>112</v>
      </c>
      <c r="F229" s="16">
        <v>25</v>
      </c>
      <c r="G229" s="60" t="s">
        <v>468</v>
      </c>
      <c r="H229" s="30">
        <v>43101</v>
      </c>
      <c r="I229" s="30">
        <v>43434</v>
      </c>
      <c r="J229" s="25">
        <v>0.27</v>
      </c>
      <c r="K229" s="25">
        <v>0.54</v>
      </c>
      <c r="L229" s="25">
        <v>0.81</v>
      </c>
      <c r="M229" s="25">
        <v>1</v>
      </c>
      <c r="N229" s="25">
        <v>0.1</v>
      </c>
      <c r="O229" s="103" t="s">
        <v>677</v>
      </c>
      <c r="P229" s="161">
        <v>0.4</v>
      </c>
      <c r="Q229" s="205" t="s">
        <v>716</v>
      </c>
      <c r="R229" s="73"/>
      <c r="S229" s="73"/>
      <c r="T229" s="73"/>
      <c r="U229" s="73"/>
    </row>
    <row r="230" spans="1:21" ht="105">
      <c r="A230" s="276"/>
      <c r="B230" s="276"/>
      <c r="C230" s="109" t="s">
        <v>469</v>
      </c>
      <c r="D230" s="38">
        <v>0.01</v>
      </c>
      <c r="E230" s="25" t="s">
        <v>112</v>
      </c>
      <c r="F230" s="16">
        <v>50</v>
      </c>
      <c r="G230" s="60" t="s">
        <v>470</v>
      </c>
      <c r="H230" s="30">
        <v>43101</v>
      </c>
      <c r="I230" s="30">
        <v>43434</v>
      </c>
      <c r="J230" s="25">
        <v>0.27</v>
      </c>
      <c r="K230" s="25">
        <v>0.54</v>
      </c>
      <c r="L230" s="25">
        <v>0.81</v>
      </c>
      <c r="M230" s="25">
        <v>1</v>
      </c>
      <c r="N230" s="25">
        <v>0</v>
      </c>
      <c r="O230" s="103" t="s">
        <v>663</v>
      </c>
      <c r="P230" s="161">
        <v>0</v>
      </c>
      <c r="Q230" s="205" t="s">
        <v>663</v>
      </c>
      <c r="R230" s="73"/>
      <c r="S230" s="73"/>
      <c r="T230" s="73"/>
      <c r="U230" s="73"/>
    </row>
    <row r="231" spans="1:21" ht="165">
      <c r="A231" s="276"/>
      <c r="B231" s="276"/>
      <c r="C231" s="109" t="s">
        <v>471</v>
      </c>
      <c r="D231" s="38">
        <v>0.01</v>
      </c>
      <c r="E231" s="25" t="s">
        <v>112</v>
      </c>
      <c r="F231" s="16">
        <v>3</v>
      </c>
      <c r="G231" s="60" t="s">
        <v>472</v>
      </c>
      <c r="H231" s="30">
        <v>43101</v>
      </c>
      <c r="I231" s="30">
        <v>43434</v>
      </c>
      <c r="J231" s="25">
        <v>0.27</v>
      </c>
      <c r="K231" s="25">
        <v>0.54</v>
      </c>
      <c r="L231" s="25">
        <v>0.81</v>
      </c>
      <c r="M231" s="25">
        <v>1</v>
      </c>
      <c r="N231" s="25">
        <v>1</v>
      </c>
      <c r="O231" s="103" t="s">
        <v>678</v>
      </c>
      <c r="P231" s="161">
        <v>1</v>
      </c>
      <c r="Q231" s="205" t="s">
        <v>678</v>
      </c>
      <c r="R231" s="73"/>
      <c r="S231" s="73"/>
      <c r="T231" s="73"/>
      <c r="U231" s="73"/>
    </row>
    <row r="232" spans="1:21" ht="90">
      <c r="A232" s="276"/>
      <c r="B232" s="276"/>
      <c r="C232" s="109" t="s">
        <v>473</v>
      </c>
      <c r="D232" s="38">
        <v>0.01</v>
      </c>
      <c r="E232" s="25" t="s">
        <v>105</v>
      </c>
      <c r="F232" s="25">
        <v>1</v>
      </c>
      <c r="G232" s="60" t="s">
        <v>474</v>
      </c>
      <c r="H232" s="30">
        <v>43101</v>
      </c>
      <c r="I232" s="30">
        <v>43434</v>
      </c>
      <c r="J232" s="25">
        <v>0.27</v>
      </c>
      <c r="K232" s="25">
        <v>0.54</v>
      </c>
      <c r="L232" s="25">
        <v>0.81</v>
      </c>
      <c r="M232" s="25">
        <v>1</v>
      </c>
      <c r="N232" s="25">
        <v>0.1</v>
      </c>
      <c r="O232" s="103" t="s">
        <v>677</v>
      </c>
      <c r="P232" s="161">
        <v>0.4</v>
      </c>
      <c r="Q232" s="205" t="s">
        <v>716</v>
      </c>
      <c r="R232" s="73"/>
      <c r="S232" s="73"/>
      <c r="T232" s="73"/>
      <c r="U232" s="73"/>
    </row>
    <row r="233" spans="1:21" ht="78.75">
      <c r="A233" s="276"/>
      <c r="B233" s="276"/>
      <c r="C233" s="109" t="s">
        <v>475</v>
      </c>
      <c r="D233" s="38">
        <v>7.4999999999999997E-3</v>
      </c>
      <c r="E233" s="25" t="s">
        <v>112</v>
      </c>
      <c r="F233" s="16">
        <v>3</v>
      </c>
      <c r="G233" s="60" t="s">
        <v>476</v>
      </c>
      <c r="H233" s="30">
        <v>43101</v>
      </c>
      <c r="I233" s="30">
        <v>43434</v>
      </c>
      <c r="J233" s="25">
        <v>0.27</v>
      </c>
      <c r="K233" s="25">
        <v>0.54</v>
      </c>
      <c r="L233" s="25">
        <v>0.81</v>
      </c>
      <c r="M233" s="25">
        <v>1</v>
      </c>
      <c r="N233" s="25">
        <v>0.4</v>
      </c>
      <c r="O233" s="103" t="s">
        <v>679</v>
      </c>
      <c r="P233" s="203">
        <v>0.6</v>
      </c>
      <c r="Q233" s="205" t="s">
        <v>717</v>
      </c>
      <c r="R233" s="73"/>
      <c r="S233" s="73"/>
      <c r="T233" s="73"/>
      <c r="U233" s="73"/>
    </row>
    <row r="234" spans="1:21" ht="75">
      <c r="A234" s="276"/>
      <c r="B234" s="276"/>
      <c r="C234" s="109" t="s">
        <v>477</v>
      </c>
      <c r="D234" s="38">
        <v>0.01</v>
      </c>
      <c r="E234" s="25" t="s">
        <v>105</v>
      </c>
      <c r="F234" s="25">
        <v>1</v>
      </c>
      <c r="G234" s="60" t="s">
        <v>478</v>
      </c>
      <c r="H234" s="30">
        <v>43101</v>
      </c>
      <c r="I234" s="30">
        <v>43434</v>
      </c>
      <c r="J234" s="25">
        <v>0.27</v>
      </c>
      <c r="K234" s="25">
        <v>0.54</v>
      </c>
      <c r="L234" s="25">
        <v>0.81</v>
      </c>
      <c r="M234" s="25">
        <v>1</v>
      </c>
      <c r="N234" s="25">
        <v>1</v>
      </c>
      <c r="O234" s="103" t="s">
        <v>680</v>
      </c>
      <c r="P234" s="161">
        <v>1</v>
      </c>
      <c r="Q234" s="205" t="s">
        <v>680</v>
      </c>
      <c r="R234" s="73"/>
      <c r="S234" s="73"/>
      <c r="T234" s="73"/>
      <c r="U234" s="73"/>
    </row>
    <row r="235" spans="1:21" ht="75">
      <c r="A235" s="276"/>
      <c r="B235" s="276"/>
      <c r="C235" s="109" t="s">
        <v>479</v>
      </c>
      <c r="D235" s="38">
        <v>0.01</v>
      </c>
      <c r="E235" s="25" t="s">
        <v>112</v>
      </c>
      <c r="F235" s="26">
        <v>3500</v>
      </c>
      <c r="G235" s="60" t="s">
        <v>480</v>
      </c>
      <c r="H235" s="30">
        <v>43101</v>
      </c>
      <c r="I235" s="30">
        <v>43434</v>
      </c>
      <c r="J235" s="25">
        <v>0.27</v>
      </c>
      <c r="K235" s="25">
        <v>0.54</v>
      </c>
      <c r="L235" s="25">
        <v>0.81</v>
      </c>
      <c r="M235" s="25">
        <v>1</v>
      </c>
      <c r="N235" s="25">
        <v>0.1</v>
      </c>
      <c r="O235" s="103" t="s">
        <v>681</v>
      </c>
      <c r="P235" s="204">
        <v>1</v>
      </c>
      <c r="Q235" s="205" t="s">
        <v>718</v>
      </c>
      <c r="R235" s="73"/>
      <c r="S235" s="73"/>
      <c r="T235" s="73"/>
      <c r="U235" s="73"/>
    </row>
    <row r="236" spans="1:21" ht="120">
      <c r="A236" s="276"/>
      <c r="B236" s="276"/>
      <c r="C236" s="109" t="s">
        <v>481</v>
      </c>
      <c r="D236" s="38">
        <v>0.01</v>
      </c>
      <c r="E236" s="25" t="s">
        <v>112</v>
      </c>
      <c r="F236" s="16">
        <v>9</v>
      </c>
      <c r="G236" s="60" t="s">
        <v>482</v>
      </c>
      <c r="H236" s="30">
        <v>43101</v>
      </c>
      <c r="I236" s="30">
        <v>43434</v>
      </c>
      <c r="J236" s="25">
        <v>0.27</v>
      </c>
      <c r="K236" s="25">
        <v>0.54</v>
      </c>
      <c r="L236" s="25">
        <v>0.81</v>
      </c>
      <c r="M236" s="25">
        <v>1</v>
      </c>
      <c r="N236" s="25">
        <v>0</v>
      </c>
      <c r="O236" s="103" t="s">
        <v>682</v>
      </c>
      <c r="P236" s="161">
        <v>0</v>
      </c>
      <c r="Q236" s="205" t="s">
        <v>719</v>
      </c>
      <c r="R236" s="73"/>
      <c r="S236" s="73"/>
      <c r="T236" s="73"/>
      <c r="U236" s="73"/>
    </row>
    <row r="237" spans="1:21" ht="90">
      <c r="A237" s="276"/>
      <c r="B237" s="276"/>
      <c r="C237" s="109" t="s">
        <v>483</v>
      </c>
      <c r="D237" s="38">
        <v>0.01</v>
      </c>
      <c r="E237" s="25" t="s">
        <v>112</v>
      </c>
      <c r="F237" s="16">
        <v>2</v>
      </c>
      <c r="G237" s="60" t="s">
        <v>484</v>
      </c>
      <c r="H237" s="30">
        <v>43101</v>
      </c>
      <c r="I237" s="30">
        <v>43434</v>
      </c>
      <c r="J237" s="25">
        <v>0.27</v>
      </c>
      <c r="K237" s="25">
        <v>0.54</v>
      </c>
      <c r="L237" s="25">
        <v>0.81</v>
      </c>
      <c r="M237" s="25">
        <v>1</v>
      </c>
      <c r="N237" s="25">
        <v>0.1</v>
      </c>
      <c r="O237" s="103" t="s">
        <v>677</v>
      </c>
      <c r="P237" s="161">
        <v>0.4</v>
      </c>
      <c r="Q237" s="205" t="s">
        <v>716</v>
      </c>
      <c r="R237" s="73"/>
      <c r="S237" s="73"/>
      <c r="T237" s="73"/>
      <c r="U237" s="73"/>
    </row>
    <row r="238" spans="1:21">
      <c r="A238" s="77"/>
      <c r="B238" s="77"/>
      <c r="C238" s="77"/>
      <c r="D238" s="78">
        <f>SUM(D202:D237)</f>
        <v>0.50000000000000011</v>
      </c>
      <c r="E238" s="77"/>
      <c r="F238" s="59"/>
      <c r="G238" s="77"/>
      <c r="H238" s="77"/>
      <c r="I238" s="77"/>
      <c r="J238" s="77"/>
      <c r="K238" s="77"/>
      <c r="L238" s="77"/>
      <c r="M238" s="77"/>
      <c r="N238" s="73"/>
      <c r="O238" s="73"/>
      <c r="P238" s="73"/>
      <c r="Q238" s="73"/>
      <c r="R238" s="73"/>
      <c r="S238" s="73"/>
      <c r="T238" s="73"/>
      <c r="U238" s="73"/>
    </row>
    <row r="239" spans="1:21" ht="33.75">
      <c r="A239" s="253" t="s">
        <v>516</v>
      </c>
      <c r="B239" s="253"/>
      <c r="C239" s="253"/>
      <c r="D239" s="253"/>
      <c r="E239" s="253"/>
      <c r="F239" s="253"/>
      <c r="G239" s="253"/>
      <c r="H239" s="253"/>
      <c r="I239" s="253"/>
      <c r="J239" s="253"/>
      <c r="K239" s="253"/>
      <c r="L239" s="253"/>
      <c r="M239" s="253"/>
      <c r="N239" s="253"/>
      <c r="O239" s="253"/>
      <c r="P239" s="253"/>
      <c r="Q239" s="253"/>
      <c r="R239" s="253"/>
      <c r="S239" s="253"/>
      <c r="T239" s="253"/>
      <c r="U239" s="253"/>
    </row>
    <row r="240" spans="1:21" ht="18.75">
      <c r="A240" s="280" t="s">
        <v>103</v>
      </c>
      <c r="B240" s="280" t="s">
        <v>74</v>
      </c>
      <c r="C240" s="280" t="s">
        <v>65</v>
      </c>
      <c r="D240" s="280" t="s">
        <v>66</v>
      </c>
      <c r="E240" s="280" t="s">
        <v>67</v>
      </c>
      <c r="F240" s="291" t="s">
        <v>68</v>
      </c>
      <c r="G240" s="280" t="s">
        <v>69</v>
      </c>
      <c r="H240" s="281" t="s">
        <v>70</v>
      </c>
      <c r="I240" s="281"/>
      <c r="J240" s="281" t="s">
        <v>79</v>
      </c>
      <c r="K240" s="281"/>
      <c r="L240" s="281"/>
      <c r="M240" s="281"/>
      <c r="N240" s="295" t="s">
        <v>512</v>
      </c>
      <c r="O240" s="295"/>
      <c r="P240" s="295"/>
      <c r="Q240" s="295"/>
      <c r="R240" s="295"/>
      <c r="S240" s="295"/>
      <c r="T240" s="295"/>
      <c r="U240" s="295"/>
    </row>
    <row r="241" spans="1:21" ht="15.75">
      <c r="A241" s="280"/>
      <c r="B241" s="280"/>
      <c r="C241" s="280"/>
      <c r="D241" s="280"/>
      <c r="E241" s="280"/>
      <c r="F241" s="291"/>
      <c r="G241" s="280"/>
      <c r="H241" s="294" t="s">
        <v>71</v>
      </c>
      <c r="I241" s="294" t="s">
        <v>198</v>
      </c>
      <c r="J241" s="15" t="s">
        <v>75</v>
      </c>
      <c r="K241" s="15" t="s">
        <v>76</v>
      </c>
      <c r="L241" s="15" t="s">
        <v>77</v>
      </c>
      <c r="M241" s="15" t="s">
        <v>78</v>
      </c>
      <c r="N241" s="296" t="s">
        <v>75</v>
      </c>
      <c r="O241" s="296"/>
      <c r="P241" s="296" t="s">
        <v>76</v>
      </c>
      <c r="Q241" s="296"/>
      <c r="R241" s="296" t="s">
        <v>77</v>
      </c>
      <c r="S241" s="296"/>
      <c r="T241" s="296" t="s">
        <v>78</v>
      </c>
      <c r="U241" s="296"/>
    </row>
    <row r="242" spans="1:21" ht="31.5">
      <c r="A242" s="280"/>
      <c r="B242" s="280"/>
      <c r="C242" s="280"/>
      <c r="D242" s="280"/>
      <c r="E242" s="280"/>
      <c r="F242" s="291"/>
      <c r="G242" s="280"/>
      <c r="H242" s="294"/>
      <c r="I242" s="294"/>
      <c r="J242" s="102" t="s">
        <v>64</v>
      </c>
      <c r="K242" s="55" t="s">
        <v>64</v>
      </c>
      <c r="L242" s="55" t="s">
        <v>64</v>
      </c>
      <c r="M242" s="55" t="s">
        <v>64</v>
      </c>
      <c r="N242" s="68" t="s">
        <v>515</v>
      </c>
      <c r="O242" s="68" t="s">
        <v>514</v>
      </c>
      <c r="P242" s="68" t="s">
        <v>515</v>
      </c>
      <c r="Q242" s="68" t="s">
        <v>514</v>
      </c>
      <c r="R242" s="68" t="s">
        <v>515</v>
      </c>
      <c r="S242" s="68" t="s">
        <v>514</v>
      </c>
      <c r="T242" s="68" t="s">
        <v>515</v>
      </c>
      <c r="U242" s="68" t="s">
        <v>514</v>
      </c>
    </row>
    <row r="243" spans="1:21" s="74" customFormat="1" ht="33.75">
      <c r="A243" s="253" t="s">
        <v>485</v>
      </c>
      <c r="B243" s="253"/>
      <c r="C243" s="253"/>
      <c r="D243" s="253"/>
      <c r="E243" s="253"/>
      <c r="F243" s="253"/>
      <c r="G243" s="253"/>
      <c r="H243" s="253"/>
      <c r="I243" s="253"/>
      <c r="J243" s="253"/>
      <c r="K243" s="253"/>
      <c r="L243" s="253"/>
      <c r="M243" s="253"/>
      <c r="N243" s="253"/>
      <c r="O243" s="253"/>
      <c r="P243" s="253"/>
      <c r="Q243" s="253"/>
      <c r="R243" s="253"/>
      <c r="S243" s="253"/>
      <c r="T243" s="253"/>
      <c r="U243" s="253"/>
    </row>
    <row r="244" spans="1:21" ht="255">
      <c r="A244" s="39" t="s">
        <v>200</v>
      </c>
      <c r="B244" s="39" t="s">
        <v>201</v>
      </c>
      <c r="C244" s="60" t="s">
        <v>486</v>
      </c>
      <c r="D244" s="29">
        <v>0.5</v>
      </c>
      <c r="E244" s="60" t="s">
        <v>105</v>
      </c>
      <c r="F244" s="29">
        <v>1</v>
      </c>
      <c r="G244" s="60" t="s">
        <v>487</v>
      </c>
      <c r="H244" s="40">
        <v>43101</v>
      </c>
      <c r="I244" s="30">
        <v>43465</v>
      </c>
      <c r="J244" s="105">
        <v>0.15</v>
      </c>
      <c r="K244" s="65">
        <v>0.3</v>
      </c>
      <c r="L244" s="65">
        <v>0.7</v>
      </c>
      <c r="M244" s="65">
        <v>1</v>
      </c>
      <c r="N244" s="181">
        <v>0.1</v>
      </c>
      <c r="O244" s="103" t="s">
        <v>683</v>
      </c>
      <c r="P244" s="241">
        <v>0.3</v>
      </c>
      <c r="Q244" s="183" t="s">
        <v>789</v>
      </c>
      <c r="R244" s="73"/>
      <c r="S244" s="73"/>
      <c r="T244" s="73"/>
      <c r="U244" s="73"/>
    </row>
    <row r="245" spans="1:21">
      <c r="A245" s="77"/>
      <c r="B245" s="77"/>
      <c r="C245" s="77"/>
      <c r="D245" s="78">
        <f>+D244</f>
        <v>0.5</v>
      </c>
      <c r="E245" s="77"/>
      <c r="F245" s="59"/>
      <c r="G245" s="77"/>
      <c r="H245" s="77"/>
      <c r="I245" s="77"/>
      <c r="J245" s="77"/>
      <c r="K245" s="77"/>
      <c r="L245" s="77"/>
      <c r="M245" s="77"/>
      <c r="N245" s="73"/>
      <c r="O245" s="73"/>
      <c r="P245" s="73"/>
      <c r="Q245" s="73"/>
      <c r="R245" s="73"/>
      <c r="S245" s="73"/>
      <c r="T245" s="73"/>
      <c r="U245" s="73"/>
    </row>
    <row r="246" spans="1:21" ht="33.75">
      <c r="A246" s="253" t="s">
        <v>516</v>
      </c>
      <c r="B246" s="253"/>
      <c r="C246" s="253"/>
      <c r="D246" s="253"/>
      <c r="E246" s="253"/>
      <c r="F246" s="253"/>
      <c r="G246" s="253"/>
      <c r="H246" s="253"/>
      <c r="I246" s="253"/>
      <c r="J246" s="253"/>
      <c r="K246" s="253"/>
      <c r="L246" s="253"/>
      <c r="M246" s="253"/>
      <c r="N246" s="253"/>
      <c r="O246" s="253"/>
      <c r="P246" s="253"/>
      <c r="Q246" s="253"/>
      <c r="R246" s="253"/>
      <c r="S246" s="253"/>
      <c r="T246" s="253"/>
      <c r="U246" s="253"/>
    </row>
    <row r="247" spans="1:21" ht="18.75">
      <c r="A247" s="280" t="s">
        <v>103</v>
      </c>
      <c r="B247" s="280" t="s">
        <v>74</v>
      </c>
      <c r="C247" s="280" t="s">
        <v>65</v>
      </c>
      <c r="D247" s="280" t="s">
        <v>66</v>
      </c>
      <c r="E247" s="280" t="s">
        <v>67</v>
      </c>
      <c r="F247" s="291" t="s">
        <v>68</v>
      </c>
      <c r="G247" s="280" t="s">
        <v>69</v>
      </c>
      <c r="H247" s="281" t="s">
        <v>70</v>
      </c>
      <c r="I247" s="281"/>
      <c r="J247" s="281" t="s">
        <v>79</v>
      </c>
      <c r="K247" s="281"/>
      <c r="L247" s="281"/>
      <c r="M247" s="281"/>
      <c r="N247" s="295" t="s">
        <v>512</v>
      </c>
      <c r="O247" s="295"/>
      <c r="P247" s="295"/>
      <c r="Q247" s="295"/>
      <c r="R247" s="295"/>
      <c r="S247" s="295"/>
      <c r="T247" s="295"/>
      <c r="U247" s="295"/>
    </row>
    <row r="248" spans="1:21" ht="15.75">
      <c r="A248" s="280"/>
      <c r="B248" s="280"/>
      <c r="C248" s="280"/>
      <c r="D248" s="280"/>
      <c r="E248" s="280"/>
      <c r="F248" s="291"/>
      <c r="G248" s="280"/>
      <c r="H248" s="294" t="s">
        <v>71</v>
      </c>
      <c r="I248" s="294" t="s">
        <v>198</v>
      </c>
      <c r="J248" s="15" t="s">
        <v>75</v>
      </c>
      <c r="K248" s="15" t="s">
        <v>76</v>
      </c>
      <c r="L248" s="15" t="s">
        <v>77</v>
      </c>
      <c r="M248" s="15" t="s">
        <v>78</v>
      </c>
      <c r="N248" s="296" t="s">
        <v>75</v>
      </c>
      <c r="O248" s="296"/>
      <c r="P248" s="296" t="s">
        <v>76</v>
      </c>
      <c r="Q248" s="296"/>
      <c r="R248" s="296" t="s">
        <v>77</v>
      </c>
      <c r="S248" s="296"/>
      <c r="T248" s="296" t="s">
        <v>78</v>
      </c>
      <c r="U248" s="296"/>
    </row>
    <row r="249" spans="1:21" ht="31.5">
      <c r="A249" s="280"/>
      <c r="B249" s="280"/>
      <c r="C249" s="280"/>
      <c r="D249" s="280"/>
      <c r="E249" s="280"/>
      <c r="F249" s="291"/>
      <c r="G249" s="280"/>
      <c r="H249" s="294"/>
      <c r="I249" s="294"/>
      <c r="J249" s="102" t="s">
        <v>64</v>
      </c>
      <c r="K249" s="55" t="s">
        <v>64</v>
      </c>
      <c r="L249" s="55" t="s">
        <v>64</v>
      </c>
      <c r="M249" s="55" t="s">
        <v>64</v>
      </c>
      <c r="N249" s="68" t="s">
        <v>515</v>
      </c>
      <c r="O249" s="68" t="s">
        <v>514</v>
      </c>
      <c r="P249" s="68" t="s">
        <v>515</v>
      </c>
      <c r="Q249" s="68" t="s">
        <v>514</v>
      </c>
      <c r="R249" s="68" t="s">
        <v>515</v>
      </c>
      <c r="S249" s="68" t="s">
        <v>514</v>
      </c>
      <c r="T249" s="68" t="s">
        <v>515</v>
      </c>
      <c r="U249" s="68" t="s">
        <v>514</v>
      </c>
    </row>
    <row r="250" spans="1:21" s="74" customFormat="1" ht="33.75">
      <c r="A250" s="253" t="s">
        <v>488</v>
      </c>
      <c r="B250" s="253"/>
      <c r="C250" s="253"/>
      <c r="D250" s="253"/>
      <c r="E250" s="253"/>
      <c r="F250" s="253"/>
      <c r="G250" s="253"/>
      <c r="H250" s="253"/>
      <c r="I250" s="253"/>
      <c r="J250" s="253"/>
      <c r="K250" s="253"/>
      <c r="L250" s="253"/>
      <c r="M250" s="253"/>
      <c r="N250" s="253"/>
      <c r="O250" s="253"/>
      <c r="P250" s="253"/>
      <c r="Q250" s="253"/>
      <c r="R250" s="253"/>
      <c r="S250" s="253"/>
      <c r="T250" s="253"/>
      <c r="U250" s="253"/>
    </row>
    <row r="251" spans="1:21" ht="76.5">
      <c r="A251" s="274" t="s">
        <v>200</v>
      </c>
      <c r="B251" s="274" t="s">
        <v>201</v>
      </c>
      <c r="C251" s="49" t="s">
        <v>489</v>
      </c>
      <c r="D251" s="41">
        <v>5.5500000000000001E-2</v>
      </c>
      <c r="E251" s="65" t="s">
        <v>112</v>
      </c>
      <c r="F251" s="63">
        <v>1000</v>
      </c>
      <c r="G251" s="42" t="s">
        <v>490</v>
      </c>
      <c r="H251" s="40">
        <v>43101</v>
      </c>
      <c r="I251" s="30">
        <v>43465</v>
      </c>
      <c r="J251" s="50">
        <v>500</v>
      </c>
      <c r="K251" s="50"/>
      <c r="L251" s="50">
        <v>1000</v>
      </c>
      <c r="M251" s="50"/>
      <c r="N251" s="77">
        <v>395</v>
      </c>
      <c r="O251" s="163" t="s">
        <v>684</v>
      </c>
      <c r="P251" s="241">
        <v>0.4</v>
      </c>
      <c r="Q251" s="241" t="s">
        <v>778</v>
      </c>
      <c r="R251" s="73"/>
      <c r="S251" s="73"/>
      <c r="T251" s="73"/>
      <c r="U251" s="73"/>
    </row>
    <row r="252" spans="1:21" ht="78.75">
      <c r="A252" s="274"/>
      <c r="B252" s="274"/>
      <c r="C252" s="49" t="s">
        <v>491</v>
      </c>
      <c r="D252" s="41">
        <v>5.5500000000000001E-2</v>
      </c>
      <c r="E252" s="42" t="s">
        <v>112</v>
      </c>
      <c r="F252" s="63">
        <v>3000</v>
      </c>
      <c r="G252" s="42" t="s">
        <v>492</v>
      </c>
      <c r="H252" s="40">
        <v>43101</v>
      </c>
      <c r="I252" s="30">
        <v>43465</v>
      </c>
      <c r="J252" s="50">
        <v>1500</v>
      </c>
      <c r="K252" s="50"/>
      <c r="L252" s="50">
        <v>3000</v>
      </c>
      <c r="M252" s="50"/>
      <c r="N252" s="77">
        <v>951</v>
      </c>
      <c r="O252" s="163" t="s">
        <v>685</v>
      </c>
      <c r="P252" s="241">
        <v>0.32</v>
      </c>
      <c r="Q252" s="241" t="s">
        <v>779</v>
      </c>
      <c r="R252" s="73"/>
      <c r="S252" s="73"/>
      <c r="T252" s="73"/>
      <c r="U252" s="73"/>
    </row>
    <row r="253" spans="1:21" ht="63">
      <c r="A253" s="274"/>
      <c r="B253" s="274"/>
      <c r="C253" s="274" t="s">
        <v>493</v>
      </c>
      <c r="D253" s="282">
        <v>5.5599999999999997E-2</v>
      </c>
      <c r="E253" s="283" t="s">
        <v>112</v>
      </c>
      <c r="F253" s="284">
        <v>10</v>
      </c>
      <c r="G253" s="53" t="s">
        <v>494</v>
      </c>
      <c r="H253" s="40">
        <v>43101</v>
      </c>
      <c r="I253" s="30">
        <v>43465</v>
      </c>
      <c r="J253" s="284"/>
      <c r="K253" s="284">
        <v>5</v>
      </c>
      <c r="L253" s="284"/>
      <c r="M253" s="284">
        <v>10</v>
      </c>
      <c r="N253" s="301">
        <v>0.25</v>
      </c>
      <c r="O253" s="305" t="s">
        <v>686</v>
      </c>
      <c r="P253" s="304">
        <v>0.4</v>
      </c>
      <c r="Q253" s="309" t="s">
        <v>780</v>
      </c>
      <c r="R253" s="284"/>
      <c r="S253" s="303"/>
      <c r="T253" s="284"/>
      <c r="U253" s="303"/>
    </row>
    <row r="254" spans="1:21" ht="47.25">
      <c r="A254" s="274"/>
      <c r="B254" s="274"/>
      <c r="C254" s="274"/>
      <c r="D254" s="282"/>
      <c r="E254" s="283"/>
      <c r="F254" s="284"/>
      <c r="G254" s="53" t="s">
        <v>495</v>
      </c>
      <c r="H254" s="40">
        <v>43101</v>
      </c>
      <c r="I254" s="30">
        <v>43465</v>
      </c>
      <c r="J254" s="284"/>
      <c r="K254" s="284">
        <v>0.5</v>
      </c>
      <c r="L254" s="284"/>
      <c r="M254" s="284">
        <v>1</v>
      </c>
      <c r="N254" s="302"/>
      <c r="O254" s="306"/>
      <c r="P254" s="304"/>
      <c r="Q254" s="309"/>
      <c r="R254" s="284"/>
      <c r="S254" s="303"/>
      <c r="T254" s="284"/>
      <c r="U254" s="303"/>
    </row>
    <row r="255" spans="1:21" ht="47.25">
      <c r="A255" s="274"/>
      <c r="B255" s="274"/>
      <c r="C255" s="274"/>
      <c r="D255" s="282"/>
      <c r="E255" s="283"/>
      <c r="F255" s="284"/>
      <c r="G255" s="53" t="s">
        <v>496</v>
      </c>
      <c r="H255" s="40">
        <v>43101</v>
      </c>
      <c r="I255" s="30">
        <v>43465</v>
      </c>
      <c r="J255" s="284"/>
      <c r="K255" s="284">
        <v>0.5</v>
      </c>
      <c r="L255" s="284"/>
      <c r="M255" s="284">
        <v>1</v>
      </c>
      <c r="N255" s="302"/>
      <c r="O255" s="306"/>
      <c r="P255" s="304"/>
      <c r="Q255" s="309"/>
      <c r="R255" s="284"/>
      <c r="S255" s="303"/>
      <c r="T255" s="284"/>
      <c r="U255" s="303"/>
    </row>
    <row r="256" spans="1:21" ht="63">
      <c r="A256" s="274"/>
      <c r="B256" s="274"/>
      <c r="C256" s="274" t="s">
        <v>497</v>
      </c>
      <c r="D256" s="285">
        <v>5.5599999999999997E-2</v>
      </c>
      <c r="E256" s="272" t="s">
        <v>105</v>
      </c>
      <c r="F256" s="273">
        <v>1</v>
      </c>
      <c r="G256" s="61" t="s">
        <v>498</v>
      </c>
      <c r="H256" s="40">
        <v>43101</v>
      </c>
      <c r="I256" s="30">
        <v>43465</v>
      </c>
      <c r="J256" s="273">
        <v>0.25</v>
      </c>
      <c r="K256" s="273">
        <v>0.5</v>
      </c>
      <c r="L256" s="273">
        <v>0.75</v>
      </c>
      <c r="M256" s="273">
        <v>1</v>
      </c>
      <c r="N256" s="310">
        <v>0.25</v>
      </c>
      <c r="O256" s="307" t="s">
        <v>687</v>
      </c>
      <c r="P256" s="273">
        <v>0.75</v>
      </c>
      <c r="Q256" s="309" t="s">
        <v>781</v>
      </c>
      <c r="R256" s="273"/>
      <c r="S256" s="303"/>
      <c r="T256" s="273"/>
      <c r="U256" s="303"/>
    </row>
    <row r="257" spans="1:21" ht="47.25">
      <c r="A257" s="274"/>
      <c r="B257" s="274"/>
      <c r="C257" s="274"/>
      <c r="D257" s="272"/>
      <c r="E257" s="272"/>
      <c r="F257" s="273"/>
      <c r="G257" s="61" t="s">
        <v>499</v>
      </c>
      <c r="H257" s="40">
        <v>43101</v>
      </c>
      <c r="I257" s="30">
        <v>43465</v>
      </c>
      <c r="J257" s="273">
        <v>0.25</v>
      </c>
      <c r="K257" s="273">
        <v>0.5</v>
      </c>
      <c r="L257" s="273">
        <v>0.75</v>
      </c>
      <c r="M257" s="273">
        <v>1</v>
      </c>
      <c r="N257" s="310"/>
      <c r="O257" s="307"/>
      <c r="P257" s="273"/>
      <c r="Q257" s="309"/>
      <c r="R257" s="273"/>
      <c r="S257" s="303"/>
      <c r="T257" s="273"/>
      <c r="U257" s="303"/>
    </row>
    <row r="258" spans="1:21" ht="31.5">
      <c r="A258" s="274"/>
      <c r="B258" s="274"/>
      <c r="C258" s="274"/>
      <c r="D258" s="272"/>
      <c r="E258" s="272"/>
      <c r="F258" s="273"/>
      <c r="G258" s="61" t="s">
        <v>500</v>
      </c>
      <c r="H258" s="40">
        <v>43101</v>
      </c>
      <c r="I258" s="30">
        <v>43465</v>
      </c>
      <c r="J258" s="273">
        <v>0.25</v>
      </c>
      <c r="K258" s="273">
        <v>0.5</v>
      </c>
      <c r="L258" s="273">
        <v>0.75</v>
      </c>
      <c r="M258" s="273">
        <v>1</v>
      </c>
      <c r="N258" s="310"/>
      <c r="O258" s="307"/>
      <c r="P258" s="273"/>
      <c r="Q258" s="309"/>
      <c r="R258" s="273"/>
      <c r="S258" s="303"/>
      <c r="T258" s="273"/>
      <c r="U258" s="303"/>
    </row>
    <row r="259" spans="1:21" ht="31.5">
      <c r="A259" s="274"/>
      <c r="B259" s="274"/>
      <c r="C259" s="274"/>
      <c r="D259" s="272"/>
      <c r="E259" s="272"/>
      <c r="F259" s="273"/>
      <c r="G259" s="61" t="s">
        <v>501</v>
      </c>
      <c r="H259" s="40">
        <v>43101</v>
      </c>
      <c r="I259" s="30">
        <v>43465</v>
      </c>
      <c r="J259" s="273">
        <v>0.25</v>
      </c>
      <c r="K259" s="273">
        <v>0.5</v>
      </c>
      <c r="L259" s="273">
        <v>0.75</v>
      </c>
      <c r="M259" s="273">
        <v>1</v>
      </c>
      <c r="N259" s="310"/>
      <c r="O259" s="307"/>
      <c r="P259" s="273"/>
      <c r="Q259" s="309"/>
      <c r="R259" s="273"/>
      <c r="S259" s="303"/>
      <c r="T259" s="273"/>
      <c r="U259" s="303"/>
    </row>
    <row r="260" spans="1:21" ht="189">
      <c r="A260" s="274"/>
      <c r="B260" s="274"/>
      <c r="C260" s="61" t="s">
        <v>502</v>
      </c>
      <c r="D260" s="67">
        <v>5.5500000000000001E-2</v>
      </c>
      <c r="E260" s="62" t="s">
        <v>112</v>
      </c>
      <c r="F260" s="63">
        <v>300</v>
      </c>
      <c r="G260" s="53" t="s">
        <v>503</v>
      </c>
      <c r="H260" s="40">
        <v>43101</v>
      </c>
      <c r="I260" s="30">
        <v>43465</v>
      </c>
      <c r="J260" s="107">
        <v>150</v>
      </c>
      <c r="K260" s="63"/>
      <c r="L260" s="63">
        <v>150</v>
      </c>
      <c r="M260" s="63"/>
      <c r="N260" s="182">
        <v>0.66666666666666663</v>
      </c>
      <c r="O260" s="180" t="s">
        <v>688</v>
      </c>
      <c r="P260" s="242">
        <v>0.67</v>
      </c>
      <c r="Q260" s="241" t="s">
        <v>782</v>
      </c>
      <c r="R260" s="63"/>
      <c r="S260" s="73"/>
      <c r="T260" s="63"/>
      <c r="U260" s="73"/>
    </row>
    <row r="261" spans="1:21" ht="102">
      <c r="A261" s="274"/>
      <c r="B261" s="274"/>
      <c r="C261" s="61" t="s">
        <v>504</v>
      </c>
      <c r="D261" s="67">
        <v>5.5500000000000001E-2</v>
      </c>
      <c r="E261" s="62" t="s">
        <v>105</v>
      </c>
      <c r="F261" s="62">
        <v>1</v>
      </c>
      <c r="G261" s="53" t="s">
        <v>505</v>
      </c>
      <c r="H261" s="40">
        <v>43101</v>
      </c>
      <c r="I261" s="30">
        <v>43465</v>
      </c>
      <c r="J261" s="106"/>
      <c r="K261" s="62">
        <v>0.5</v>
      </c>
      <c r="L261" s="62"/>
      <c r="M261" s="62">
        <v>1</v>
      </c>
      <c r="N261" s="106">
        <v>7.0000000000000007E-2</v>
      </c>
      <c r="O261" s="183" t="s">
        <v>689</v>
      </c>
      <c r="P261" s="242">
        <v>0.4</v>
      </c>
      <c r="Q261" s="241" t="s">
        <v>783</v>
      </c>
      <c r="R261" s="62"/>
      <c r="S261" s="73"/>
      <c r="T261" s="62"/>
      <c r="U261" s="73"/>
    </row>
    <row r="262" spans="1:21" ht="204.75">
      <c r="A262" s="274"/>
      <c r="B262" s="274"/>
      <c r="C262" s="61" t="s">
        <v>506</v>
      </c>
      <c r="D262" s="67">
        <v>5.5599999999999997E-2</v>
      </c>
      <c r="E262" s="64" t="s">
        <v>105</v>
      </c>
      <c r="F262" s="66">
        <v>1</v>
      </c>
      <c r="G262" s="61" t="s">
        <v>507</v>
      </c>
      <c r="H262" s="40">
        <v>43101</v>
      </c>
      <c r="I262" s="30">
        <v>43465</v>
      </c>
      <c r="J262" s="104">
        <v>0.5</v>
      </c>
      <c r="K262" s="66">
        <v>1</v>
      </c>
      <c r="L262" s="66"/>
      <c r="M262" s="66"/>
      <c r="N262" s="104">
        <v>1</v>
      </c>
      <c r="O262" s="163" t="s">
        <v>690</v>
      </c>
      <c r="P262" s="195">
        <v>1</v>
      </c>
      <c r="Q262" s="241" t="s">
        <v>784</v>
      </c>
      <c r="R262" s="66"/>
      <c r="S262" s="73"/>
      <c r="T262" s="66"/>
      <c r="U262" s="73"/>
    </row>
    <row r="263" spans="1:21" ht="31.5">
      <c r="A263" s="274"/>
      <c r="B263" s="274"/>
      <c r="C263" s="274" t="s">
        <v>508</v>
      </c>
      <c r="D263" s="275">
        <v>5.5599999999999997E-2</v>
      </c>
      <c r="E263" s="272" t="s">
        <v>105</v>
      </c>
      <c r="F263" s="271">
        <v>1</v>
      </c>
      <c r="G263" s="61" t="s">
        <v>509</v>
      </c>
      <c r="H263" s="40">
        <v>43101</v>
      </c>
      <c r="I263" s="30">
        <v>43465</v>
      </c>
      <c r="J263" s="271">
        <v>0.25</v>
      </c>
      <c r="K263" s="271">
        <v>0.5</v>
      </c>
      <c r="L263" s="271">
        <v>0.75</v>
      </c>
      <c r="M263" s="271">
        <v>1</v>
      </c>
      <c r="N263" s="271">
        <v>0.25</v>
      </c>
      <c r="O263" s="276" t="s">
        <v>691</v>
      </c>
      <c r="P263" s="273">
        <v>0.25</v>
      </c>
      <c r="Q263" s="309" t="s">
        <v>785</v>
      </c>
      <c r="R263" s="271"/>
      <c r="S263" s="303"/>
      <c r="T263" s="271"/>
      <c r="U263" s="303"/>
    </row>
    <row r="264" spans="1:21" ht="15.75">
      <c r="A264" s="274"/>
      <c r="B264" s="274"/>
      <c r="C264" s="274"/>
      <c r="D264" s="275"/>
      <c r="E264" s="272"/>
      <c r="F264" s="272"/>
      <c r="G264" s="61" t="s">
        <v>510</v>
      </c>
      <c r="H264" s="40">
        <v>43101</v>
      </c>
      <c r="I264" s="30">
        <v>43465</v>
      </c>
      <c r="J264" s="272">
        <v>0.25</v>
      </c>
      <c r="K264" s="272">
        <v>0.5</v>
      </c>
      <c r="L264" s="272">
        <v>0.75</v>
      </c>
      <c r="M264" s="272">
        <v>1</v>
      </c>
      <c r="N264" s="272"/>
      <c r="O264" s="276"/>
      <c r="P264" s="273"/>
      <c r="Q264" s="309"/>
      <c r="R264" s="272"/>
      <c r="S264" s="303"/>
      <c r="T264" s="272"/>
      <c r="U264" s="303"/>
    </row>
    <row r="265" spans="1:21" ht="31.5">
      <c r="A265" s="274"/>
      <c r="B265" s="274"/>
      <c r="C265" s="274" t="s">
        <v>511</v>
      </c>
      <c r="D265" s="275">
        <v>5.5599999999999997E-2</v>
      </c>
      <c r="E265" s="272" t="s">
        <v>105</v>
      </c>
      <c r="F265" s="271">
        <v>1</v>
      </c>
      <c r="G265" s="61" t="s">
        <v>509</v>
      </c>
      <c r="H265" s="40">
        <v>43101</v>
      </c>
      <c r="I265" s="30">
        <v>43465</v>
      </c>
      <c r="J265" s="271">
        <v>0.25</v>
      </c>
      <c r="K265" s="271">
        <v>0.5</v>
      </c>
      <c r="L265" s="271">
        <v>0.75</v>
      </c>
      <c r="M265" s="271">
        <v>1</v>
      </c>
      <c r="N265" s="271">
        <v>0.2</v>
      </c>
      <c r="O265" s="308" t="s">
        <v>692</v>
      </c>
      <c r="P265" s="273">
        <v>0.4</v>
      </c>
      <c r="Q265" s="309" t="s">
        <v>786</v>
      </c>
      <c r="R265" s="271"/>
      <c r="S265" s="303"/>
      <c r="T265" s="271"/>
      <c r="U265" s="303"/>
    </row>
    <row r="266" spans="1:21" ht="15.75">
      <c r="A266" s="274"/>
      <c r="B266" s="274"/>
      <c r="C266" s="274"/>
      <c r="D266" s="275"/>
      <c r="E266" s="272"/>
      <c r="F266" s="272"/>
      <c r="G266" s="61" t="s">
        <v>510</v>
      </c>
      <c r="H266" s="40">
        <v>43101</v>
      </c>
      <c r="I266" s="30">
        <v>43465</v>
      </c>
      <c r="J266" s="272">
        <v>0.25</v>
      </c>
      <c r="K266" s="272">
        <v>0.5</v>
      </c>
      <c r="L266" s="272">
        <v>0.75</v>
      </c>
      <c r="M266" s="272">
        <v>1</v>
      </c>
      <c r="N266" s="272"/>
      <c r="O266" s="308"/>
      <c r="P266" s="273"/>
      <c r="Q266" s="309"/>
      <c r="R266" s="272"/>
      <c r="S266" s="303"/>
      <c r="T266" s="272"/>
      <c r="U266" s="303"/>
    </row>
    <row r="267" spans="1:21">
      <c r="D267" s="101">
        <f>SUM(D251:D265)</f>
        <v>0.49999999999999994</v>
      </c>
    </row>
  </sheetData>
  <mergeCells count="417">
    <mergeCell ref="N152:U152"/>
    <mergeCell ref="H153:H154"/>
    <mergeCell ref="I153:I154"/>
    <mergeCell ref="N153:O153"/>
    <mergeCell ref="P153:Q153"/>
    <mergeCell ref="R153:S153"/>
    <mergeCell ref="T153:U153"/>
    <mergeCell ref="N5:Y6"/>
    <mergeCell ref="A4:Y4"/>
    <mergeCell ref="A152:A154"/>
    <mergeCell ref="B152:B154"/>
    <mergeCell ref="C152:C154"/>
    <mergeCell ref="D152:D154"/>
    <mergeCell ref="E152:E154"/>
    <mergeCell ref="F152:F154"/>
    <mergeCell ref="G152:G154"/>
    <mergeCell ref="H152:I152"/>
    <mergeCell ref="J152:M152"/>
    <mergeCell ref="A130:U130"/>
    <mergeCell ref="A131:A133"/>
    <mergeCell ref="B131:B133"/>
    <mergeCell ref="C131:C133"/>
    <mergeCell ref="D131:D133"/>
    <mergeCell ref="E131:E133"/>
    <mergeCell ref="F131:F133"/>
    <mergeCell ref="G131:G133"/>
    <mergeCell ref="H131:I131"/>
    <mergeCell ref="J131:M131"/>
    <mergeCell ref="N131:U131"/>
    <mergeCell ref="H132:H133"/>
    <mergeCell ref="I132:I133"/>
    <mergeCell ref="N132:O132"/>
    <mergeCell ref="P132:Q132"/>
    <mergeCell ref="R132:S132"/>
    <mergeCell ref="T132:U132"/>
    <mergeCell ref="R98:R100"/>
    <mergeCell ref="S98:S100"/>
    <mergeCell ref="T98:T100"/>
    <mergeCell ref="U98:U100"/>
    <mergeCell ref="R102:R103"/>
    <mergeCell ref="S102:S103"/>
    <mergeCell ref="T102:T103"/>
    <mergeCell ref="U102:U103"/>
    <mergeCell ref="R105:R108"/>
    <mergeCell ref="S105:S108"/>
    <mergeCell ref="T105:T108"/>
    <mergeCell ref="U105:U108"/>
    <mergeCell ref="R83:R86"/>
    <mergeCell ref="S83:S86"/>
    <mergeCell ref="T83:T86"/>
    <mergeCell ref="U83:U86"/>
    <mergeCell ref="R89:R90"/>
    <mergeCell ref="S89:S90"/>
    <mergeCell ref="T89:T90"/>
    <mergeCell ref="U89:U90"/>
    <mergeCell ref="R95:R96"/>
    <mergeCell ref="S95:S96"/>
    <mergeCell ref="T95:T96"/>
    <mergeCell ref="U95:U96"/>
    <mergeCell ref="Q98:Q100"/>
    <mergeCell ref="N102:N103"/>
    <mergeCell ref="O102:O103"/>
    <mergeCell ref="P102:P103"/>
    <mergeCell ref="Q102:Q103"/>
    <mergeCell ref="N105:N108"/>
    <mergeCell ref="O105:O108"/>
    <mergeCell ref="P105:P108"/>
    <mergeCell ref="Q105:Q108"/>
    <mergeCell ref="U256:U259"/>
    <mergeCell ref="U263:U264"/>
    <mergeCell ref="U265:U266"/>
    <mergeCell ref="A176:U176"/>
    <mergeCell ref="A177:A179"/>
    <mergeCell ref="B177:B179"/>
    <mergeCell ref="C177:C179"/>
    <mergeCell ref="T256:T259"/>
    <mergeCell ref="T263:T264"/>
    <mergeCell ref="T265:T266"/>
    <mergeCell ref="O253:O255"/>
    <mergeCell ref="O256:O259"/>
    <mergeCell ref="O263:O264"/>
    <mergeCell ref="O265:O266"/>
    <mergeCell ref="Q253:Q255"/>
    <mergeCell ref="Q256:Q259"/>
    <mergeCell ref="Q263:Q264"/>
    <mergeCell ref="Q265:Q266"/>
    <mergeCell ref="S253:S255"/>
    <mergeCell ref="S256:S259"/>
    <mergeCell ref="S263:S264"/>
    <mergeCell ref="S265:S266"/>
    <mergeCell ref="N256:N259"/>
    <mergeCell ref="N263:N264"/>
    <mergeCell ref="N265:N266"/>
    <mergeCell ref="P253:P255"/>
    <mergeCell ref="P256:P259"/>
    <mergeCell ref="P263:P264"/>
    <mergeCell ref="P265:P266"/>
    <mergeCell ref="R253:R255"/>
    <mergeCell ref="R256:R259"/>
    <mergeCell ref="R263:R264"/>
    <mergeCell ref="R265:R266"/>
    <mergeCell ref="A144:U144"/>
    <mergeCell ref="A155:U155"/>
    <mergeCell ref="A180:U180"/>
    <mergeCell ref="A188:U188"/>
    <mergeCell ref="A201:U201"/>
    <mergeCell ref="A243:U243"/>
    <mergeCell ref="A250:U250"/>
    <mergeCell ref="N253:N255"/>
    <mergeCell ref="T253:T255"/>
    <mergeCell ref="U253:U255"/>
    <mergeCell ref="D177:D179"/>
    <mergeCell ref="E177:E179"/>
    <mergeCell ref="F177:F179"/>
    <mergeCell ref="G177:G179"/>
    <mergeCell ref="H177:I177"/>
    <mergeCell ref="J177:M177"/>
    <mergeCell ref="N177:U177"/>
    <mergeCell ref="H178:H179"/>
    <mergeCell ref="I178:I179"/>
    <mergeCell ref="N178:O178"/>
    <mergeCell ref="P178:Q178"/>
    <mergeCell ref="R178:S178"/>
    <mergeCell ref="T178:U178"/>
    <mergeCell ref="A151:U151"/>
    <mergeCell ref="J79:M79"/>
    <mergeCell ref="N79:U79"/>
    <mergeCell ref="H80:H81"/>
    <mergeCell ref="I80:I81"/>
    <mergeCell ref="N80:O80"/>
    <mergeCell ref="P80:Q80"/>
    <mergeCell ref="R80:S80"/>
    <mergeCell ref="T80:U80"/>
    <mergeCell ref="A134:U134"/>
    <mergeCell ref="N83:N86"/>
    <mergeCell ref="O83:O86"/>
    <mergeCell ref="P83:P86"/>
    <mergeCell ref="Q83:Q86"/>
    <mergeCell ref="N89:N90"/>
    <mergeCell ref="O89:O90"/>
    <mergeCell ref="P89:P90"/>
    <mergeCell ref="Q89:Q90"/>
    <mergeCell ref="N95:N96"/>
    <mergeCell ref="O95:O96"/>
    <mergeCell ref="P95:P96"/>
    <mergeCell ref="Q95:Q96"/>
    <mergeCell ref="N98:N100"/>
    <mergeCell ref="O98:O100"/>
    <mergeCell ref="P98:P100"/>
    <mergeCell ref="A246:U246"/>
    <mergeCell ref="A247:A249"/>
    <mergeCell ref="B247:B249"/>
    <mergeCell ref="C247:C249"/>
    <mergeCell ref="D247:D249"/>
    <mergeCell ref="E247:E249"/>
    <mergeCell ref="F247:F249"/>
    <mergeCell ref="G247:G249"/>
    <mergeCell ref="H247:I247"/>
    <mergeCell ref="J247:M247"/>
    <mergeCell ref="N247:U247"/>
    <mergeCell ref="H248:H249"/>
    <mergeCell ref="I248:I249"/>
    <mergeCell ref="N248:O248"/>
    <mergeCell ref="P248:Q248"/>
    <mergeCell ref="R248:S248"/>
    <mergeCell ref="T248:U248"/>
    <mergeCell ref="A239:U239"/>
    <mergeCell ref="A240:A242"/>
    <mergeCell ref="B240:B242"/>
    <mergeCell ref="C240:C242"/>
    <mergeCell ref="D240:D242"/>
    <mergeCell ref="E240:E242"/>
    <mergeCell ref="F240:F242"/>
    <mergeCell ref="G240:G242"/>
    <mergeCell ref="H240:I240"/>
    <mergeCell ref="J240:M240"/>
    <mergeCell ref="N240:U240"/>
    <mergeCell ref="H241:H242"/>
    <mergeCell ref="I241:I242"/>
    <mergeCell ref="N241:O241"/>
    <mergeCell ref="P241:Q241"/>
    <mergeCell ref="R241:S241"/>
    <mergeCell ref="T241:U241"/>
    <mergeCell ref="A197:U197"/>
    <mergeCell ref="A198:A200"/>
    <mergeCell ref="B198:B200"/>
    <mergeCell ref="C198:C200"/>
    <mergeCell ref="D198:D200"/>
    <mergeCell ref="E198:E200"/>
    <mergeCell ref="F198:F200"/>
    <mergeCell ref="G198:G200"/>
    <mergeCell ref="H198:I198"/>
    <mergeCell ref="J198:M198"/>
    <mergeCell ref="N198:U198"/>
    <mergeCell ref="H199:H200"/>
    <mergeCell ref="I199:I200"/>
    <mergeCell ref="N199:O199"/>
    <mergeCell ref="P199:Q199"/>
    <mergeCell ref="R199:S199"/>
    <mergeCell ref="T199:U199"/>
    <mergeCell ref="N141:U141"/>
    <mergeCell ref="H142:H143"/>
    <mergeCell ref="I142:I143"/>
    <mergeCell ref="N142:O142"/>
    <mergeCell ref="P142:Q142"/>
    <mergeCell ref="R142:S142"/>
    <mergeCell ref="T142:U142"/>
    <mergeCell ref="A184:U184"/>
    <mergeCell ref="A185:A187"/>
    <mergeCell ref="B185:B187"/>
    <mergeCell ref="C185:C187"/>
    <mergeCell ref="D185:D187"/>
    <mergeCell ref="E185:E187"/>
    <mergeCell ref="F185:F187"/>
    <mergeCell ref="G185:G187"/>
    <mergeCell ref="H185:I185"/>
    <mergeCell ref="J185:M185"/>
    <mergeCell ref="N185:U185"/>
    <mergeCell ref="H186:H187"/>
    <mergeCell ref="I186:I187"/>
    <mergeCell ref="N186:O186"/>
    <mergeCell ref="P186:Q186"/>
    <mergeCell ref="R186:S186"/>
    <mergeCell ref="T186:U186"/>
    <mergeCell ref="A22:U22"/>
    <mergeCell ref="A82:U82"/>
    <mergeCell ref="A117:U117"/>
    <mergeCell ref="A118:A120"/>
    <mergeCell ref="B118:B120"/>
    <mergeCell ref="C118:C120"/>
    <mergeCell ref="D118:D120"/>
    <mergeCell ref="E118:E120"/>
    <mergeCell ref="F118:F120"/>
    <mergeCell ref="G118:G120"/>
    <mergeCell ref="H118:I118"/>
    <mergeCell ref="J118:M118"/>
    <mergeCell ref="N118:U118"/>
    <mergeCell ref="H119:H120"/>
    <mergeCell ref="I119:I120"/>
    <mergeCell ref="N119:O119"/>
    <mergeCell ref="P119:Q119"/>
    <mergeCell ref="R119:S119"/>
    <mergeCell ref="T119:U119"/>
    <mergeCell ref="A78:U78"/>
    <mergeCell ref="A79:A81"/>
    <mergeCell ref="B79:B81"/>
    <mergeCell ref="C79:C81"/>
    <mergeCell ref="D79:D81"/>
    <mergeCell ref="N19:U19"/>
    <mergeCell ref="N20:O20"/>
    <mergeCell ref="P20:Q20"/>
    <mergeCell ref="R20:S20"/>
    <mergeCell ref="T20:U20"/>
    <mergeCell ref="A16:U16"/>
    <mergeCell ref="A18:U18"/>
    <mergeCell ref="A8:A14"/>
    <mergeCell ref="B8:B11"/>
    <mergeCell ref="B12:B14"/>
    <mergeCell ref="A19:A21"/>
    <mergeCell ref="B19:B21"/>
    <mergeCell ref="C19:C21"/>
    <mergeCell ref="D19:D21"/>
    <mergeCell ref="E19:E21"/>
    <mergeCell ref="F19:F21"/>
    <mergeCell ref="G19:G21"/>
    <mergeCell ref="H19:I19"/>
    <mergeCell ref="J19:M19"/>
    <mergeCell ref="H20:H21"/>
    <mergeCell ref="I20:I21"/>
    <mergeCell ref="E5:E7"/>
    <mergeCell ref="F5:F7"/>
    <mergeCell ref="A5:A7"/>
    <mergeCell ref="B5:B7"/>
    <mergeCell ref="C5:C7"/>
    <mergeCell ref="D5:D7"/>
    <mergeCell ref="G5:G7"/>
    <mergeCell ref="H5:I5"/>
    <mergeCell ref="J5:M5"/>
    <mergeCell ref="H6:H7"/>
    <mergeCell ref="I6:I7"/>
    <mergeCell ref="A23:A76"/>
    <mergeCell ref="B23:B76"/>
    <mergeCell ref="A83:A115"/>
    <mergeCell ref="B83:B86"/>
    <mergeCell ref="C83:C86"/>
    <mergeCell ref="D83:D86"/>
    <mergeCell ref="E83:E86"/>
    <mergeCell ref="F83:F86"/>
    <mergeCell ref="H83:H86"/>
    <mergeCell ref="D89:D90"/>
    <mergeCell ref="E89:E90"/>
    <mergeCell ref="F89:F90"/>
    <mergeCell ref="E79:E81"/>
    <mergeCell ref="F79:F81"/>
    <mergeCell ref="G79:G81"/>
    <mergeCell ref="H79:I79"/>
    <mergeCell ref="I83:I86"/>
    <mergeCell ref="F98:F100"/>
    <mergeCell ref="J83:J86"/>
    <mergeCell ref="K83:K86"/>
    <mergeCell ref="L83:L86"/>
    <mergeCell ref="M83:M86"/>
    <mergeCell ref="M89:M90"/>
    <mergeCell ref="B95:B96"/>
    <mergeCell ref="C95:C96"/>
    <mergeCell ref="D95:D96"/>
    <mergeCell ref="E95:E96"/>
    <mergeCell ref="F95:F96"/>
    <mergeCell ref="H95:H96"/>
    <mergeCell ref="I95:I96"/>
    <mergeCell ref="J95:J96"/>
    <mergeCell ref="K95:K96"/>
    <mergeCell ref="L95:L96"/>
    <mergeCell ref="M95:M96"/>
    <mergeCell ref="H89:H90"/>
    <mergeCell ref="I89:I90"/>
    <mergeCell ref="J89:J90"/>
    <mergeCell ref="K89:K90"/>
    <mergeCell ref="L89:L90"/>
    <mergeCell ref="B89:B90"/>
    <mergeCell ref="C89:C90"/>
    <mergeCell ref="D141:D143"/>
    <mergeCell ref="E141:E143"/>
    <mergeCell ref="F141:F143"/>
    <mergeCell ref="M98:M100"/>
    <mergeCell ref="B102:B103"/>
    <mergeCell ref="C102:C103"/>
    <mergeCell ref="D102:D103"/>
    <mergeCell ref="E102:E103"/>
    <mergeCell ref="F102:F103"/>
    <mergeCell ref="H102:H103"/>
    <mergeCell ref="I102:I103"/>
    <mergeCell ref="J102:J103"/>
    <mergeCell ref="K102:K103"/>
    <mergeCell ref="L102:L103"/>
    <mergeCell ref="M102:M103"/>
    <mergeCell ref="H98:H100"/>
    <mergeCell ref="I98:I100"/>
    <mergeCell ref="J98:J100"/>
    <mergeCell ref="K98:K100"/>
    <mergeCell ref="L98:L100"/>
    <mergeCell ref="B98:B100"/>
    <mergeCell ref="C98:C100"/>
    <mergeCell ref="D98:D100"/>
    <mergeCell ref="E98:E100"/>
    <mergeCell ref="D265:D266"/>
    <mergeCell ref="E265:E266"/>
    <mergeCell ref="F265:F266"/>
    <mergeCell ref="A145:A149"/>
    <mergeCell ref="B145:B149"/>
    <mergeCell ref="M105:M108"/>
    <mergeCell ref="A122:A128"/>
    <mergeCell ref="A135:A138"/>
    <mergeCell ref="B135:B138"/>
    <mergeCell ref="H105:H108"/>
    <mergeCell ref="I105:I108"/>
    <mergeCell ref="J105:J108"/>
    <mergeCell ref="K105:K108"/>
    <mergeCell ref="L105:L108"/>
    <mergeCell ref="B105:B108"/>
    <mergeCell ref="C105:C108"/>
    <mergeCell ref="D105:D108"/>
    <mergeCell ref="E105:E108"/>
    <mergeCell ref="F105:F108"/>
    <mergeCell ref="A121:U121"/>
    <mergeCell ref="A140:U140"/>
    <mergeCell ref="A141:A143"/>
    <mergeCell ref="B141:B143"/>
    <mergeCell ref="C141:C143"/>
    <mergeCell ref="B181:B182"/>
    <mergeCell ref="A189:A195"/>
    <mergeCell ref="B189:B195"/>
    <mergeCell ref="G141:G143"/>
    <mergeCell ref="H141:I141"/>
    <mergeCell ref="J141:M141"/>
    <mergeCell ref="A251:A266"/>
    <mergeCell ref="B251:B266"/>
    <mergeCell ref="C253:C255"/>
    <mergeCell ref="D253:D255"/>
    <mergeCell ref="E253:E255"/>
    <mergeCell ref="F253:F255"/>
    <mergeCell ref="J253:J255"/>
    <mergeCell ref="K253:K255"/>
    <mergeCell ref="L253:L255"/>
    <mergeCell ref="M253:M255"/>
    <mergeCell ref="C256:C259"/>
    <mergeCell ref="D256:D259"/>
    <mergeCell ref="E256:E259"/>
    <mergeCell ref="F256:F259"/>
    <mergeCell ref="K265:K266"/>
    <mergeCell ref="L265:L266"/>
    <mergeCell ref="M265:M266"/>
    <mergeCell ref="C265:C266"/>
    <mergeCell ref="Q203:Q204"/>
    <mergeCell ref="O203:O204"/>
    <mergeCell ref="A17:U17"/>
    <mergeCell ref="A156:A174"/>
    <mergeCell ref="B156:B174"/>
    <mergeCell ref="J265:J266"/>
    <mergeCell ref="J256:J259"/>
    <mergeCell ref="K256:K259"/>
    <mergeCell ref="L256:L259"/>
    <mergeCell ref="M256:M259"/>
    <mergeCell ref="C263:C264"/>
    <mergeCell ref="D263:D264"/>
    <mergeCell ref="E263:E264"/>
    <mergeCell ref="F263:F264"/>
    <mergeCell ref="J263:J264"/>
    <mergeCell ref="K263:K264"/>
    <mergeCell ref="L263:L264"/>
    <mergeCell ref="M263:M264"/>
    <mergeCell ref="A202:A237"/>
    <mergeCell ref="B202:B237"/>
    <mergeCell ref="G203:G204"/>
    <mergeCell ref="H203:H204"/>
    <mergeCell ref="I203:I204"/>
    <mergeCell ref="A181:A182"/>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Y20"/>
  <sheetViews>
    <sheetView topLeftCell="G1" zoomScale="85" zoomScaleNormal="85" workbookViewId="0">
      <selection activeCell="T10" sqref="T10"/>
    </sheetView>
  </sheetViews>
  <sheetFormatPr baseColWidth="10" defaultColWidth="10.7109375" defaultRowHeight="12.75"/>
  <cols>
    <col min="1" max="1" width="19.7109375" customWidth="1"/>
    <col min="2" max="2" width="21.28515625" customWidth="1"/>
    <col min="3" max="3" width="26.85546875" customWidth="1"/>
    <col min="4" max="4" width="17.28515625" style="11" customWidth="1"/>
    <col min="5" max="5" width="13.28515625" customWidth="1"/>
    <col min="6" max="6" width="13.7109375" style="11" customWidth="1"/>
    <col min="7" max="7" width="38.5703125" customWidth="1"/>
    <col min="8" max="8" width="20" hidden="1" customWidth="1"/>
    <col min="9" max="9" width="17.140625" hidden="1" customWidth="1"/>
    <col min="10" max="11" width="17.140625" customWidth="1"/>
    <col min="12" max="13" width="17.140625" hidden="1" customWidth="1"/>
    <col min="14" max="14" width="13.42578125" customWidth="1"/>
    <col min="15" max="15" width="13.7109375" customWidth="1"/>
    <col min="16" max="16" width="12.7109375" customWidth="1"/>
    <col min="17" max="17" width="12.42578125" customWidth="1"/>
    <col min="18" max="18" width="11.5703125" customWidth="1"/>
    <col min="19" max="19" width="14.5703125" customWidth="1"/>
    <col min="20" max="20" width="12.140625" customWidth="1"/>
    <col min="21" max="21" width="11.7109375" customWidth="1"/>
    <col min="25" max="25" width="15.28515625" customWidth="1"/>
  </cols>
  <sheetData>
    <row r="1" spans="1:25" ht="36" customHeight="1"/>
    <row r="2" spans="1:25" ht="24" customHeight="1"/>
    <row r="4" spans="1:25" ht="33.75">
      <c r="A4" s="311" t="s">
        <v>513</v>
      </c>
      <c r="B4" s="312"/>
      <c r="C4" s="312"/>
      <c r="D4" s="312"/>
      <c r="E4" s="312"/>
      <c r="F4" s="312"/>
      <c r="G4" s="312"/>
      <c r="H4" s="312"/>
      <c r="I4" s="312"/>
      <c r="J4" s="312"/>
      <c r="K4" s="312"/>
      <c r="L4" s="312"/>
      <c r="M4" s="312"/>
      <c r="N4" s="312"/>
      <c r="O4" s="312"/>
      <c r="P4" s="312"/>
      <c r="Q4" s="312"/>
      <c r="R4" s="312"/>
      <c r="S4" s="312"/>
      <c r="T4" s="312"/>
      <c r="U4" s="312"/>
      <c r="V4" s="312"/>
      <c r="W4" s="312"/>
      <c r="X4" s="312"/>
      <c r="Y4" s="312"/>
    </row>
    <row r="5" spans="1:25" ht="27.75" customHeight="1">
      <c r="A5" s="250" t="s">
        <v>103</v>
      </c>
      <c r="B5" s="250" t="s">
        <v>74</v>
      </c>
      <c r="C5" s="250" t="s">
        <v>65</v>
      </c>
      <c r="D5" s="313" t="s">
        <v>66</v>
      </c>
      <c r="E5" s="250" t="s">
        <v>67</v>
      </c>
      <c r="F5" s="313" t="s">
        <v>68</v>
      </c>
      <c r="G5" s="250" t="s">
        <v>69</v>
      </c>
      <c r="H5" s="252" t="s">
        <v>70</v>
      </c>
      <c r="I5" s="252"/>
      <c r="J5" s="250" t="s">
        <v>79</v>
      </c>
      <c r="K5" s="250"/>
      <c r="L5" s="250"/>
      <c r="M5" s="250"/>
      <c r="N5" s="254" t="s">
        <v>559</v>
      </c>
      <c r="O5" s="254"/>
      <c r="P5" s="254"/>
      <c r="Q5" s="254"/>
      <c r="R5" s="254"/>
      <c r="S5" s="254"/>
      <c r="T5" s="254"/>
      <c r="U5" s="254"/>
      <c r="V5" s="254"/>
      <c r="W5" s="254"/>
      <c r="X5" s="254"/>
      <c r="Y5" s="254"/>
    </row>
    <row r="6" spans="1:25">
      <c r="A6" s="250"/>
      <c r="B6" s="250"/>
      <c r="C6" s="250"/>
      <c r="D6" s="313"/>
      <c r="E6" s="250"/>
      <c r="F6" s="313"/>
      <c r="G6" s="250"/>
      <c r="H6" s="250" t="s">
        <v>71</v>
      </c>
      <c r="I6" s="250" t="s">
        <v>72</v>
      </c>
      <c r="J6" s="126" t="s">
        <v>75</v>
      </c>
      <c r="K6" s="126" t="s">
        <v>76</v>
      </c>
      <c r="L6" s="126" t="s">
        <v>77</v>
      </c>
      <c r="M6" s="126" t="s">
        <v>78</v>
      </c>
      <c r="N6" s="254"/>
      <c r="O6" s="254"/>
      <c r="P6" s="254"/>
      <c r="Q6" s="254"/>
      <c r="R6" s="254"/>
      <c r="S6" s="254"/>
      <c r="T6" s="254"/>
      <c r="U6" s="254"/>
      <c r="V6" s="254"/>
      <c r="W6" s="254"/>
      <c r="X6" s="254"/>
      <c r="Y6" s="254"/>
    </row>
    <row r="7" spans="1:25" ht="36">
      <c r="A7" s="250"/>
      <c r="B7" s="250"/>
      <c r="C7" s="250"/>
      <c r="D7" s="313"/>
      <c r="E7" s="250"/>
      <c r="F7" s="313"/>
      <c r="G7" s="250"/>
      <c r="H7" s="250"/>
      <c r="I7" s="250"/>
      <c r="J7" s="127" t="s">
        <v>138</v>
      </c>
      <c r="K7" s="127" t="s">
        <v>138</v>
      </c>
      <c r="L7" s="127" t="s">
        <v>138</v>
      </c>
      <c r="M7" s="127" t="s">
        <v>138</v>
      </c>
      <c r="N7" s="128" t="s">
        <v>199</v>
      </c>
      <c r="O7" s="128" t="s">
        <v>350</v>
      </c>
      <c r="P7" s="128" t="s">
        <v>284</v>
      </c>
      <c r="Q7" s="128" t="s">
        <v>372</v>
      </c>
      <c r="R7" s="128" t="s">
        <v>381</v>
      </c>
      <c r="S7" s="128" t="s">
        <v>392</v>
      </c>
      <c r="T7" s="128" t="s">
        <v>488</v>
      </c>
      <c r="U7" s="128" t="s">
        <v>393</v>
      </c>
      <c r="V7" s="128" t="s">
        <v>556</v>
      </c>
      <c r="W7" s="128" t="s">
        <v>398</v>
      </c>
      <c r="X7" s="128" t="s">
        <v>557</v>
      </c>
      <c r="Y7" s="129" t="s">
        <v>558</v>
      </c>
    </row>
    <row r="8" spans="1:25" ht="60">
      <c r="A8" s="256" t="s">
        <v>58</v>
      </c>
      <c r="B8" s="255" t="s">
        <v>82</v>
      </c>
      <c r="C8" s="82" t="s">
        <v>141</v>
      </c>
      <c r="D8" s="83">
        <v>0.12</v>
      </c>
      <c r="E8" s="82" t="s">
        <v>105</v>
      </c>
      <c r="F8" s="83">
        <v>1</v>
      </c>
      <c r="G8" s="84" t="s">
        <v>83</v>
      </c>
      <c r="H8" s="85">
        <v>43102</v>
      </c>
      <c r="I8" s="85">
        <v>43462</v>
      </c>
      <c r="J8" s="83">
        <v>0.25</v>
      </c>
      <c r="K8" s="83">
        <v>0.5</v>
      </c>
      <c r="L8" s="83">
        <v>0.75</v>
      </c>
      <c r="M8" s="83">
        <v>1</v>
      </c>
      <c r="N8" s="158">
        <v>0.5</v>
      </c>
      <c r="O8" s="158">
        <v>0.5</v>
      </c>
      <c r="P8" s="158">
        <v>0.83</v>
      </c>
      <c r="Q8" s="158">
        <v>0.25</v>
      </c>
      <c r="R8" s="159">
        <v>0.46</v>
      </c>
      <c r="S8" s="158">
        <v>0.8</v>
      </c>
      <c r="T8" s="134">
        <v>1</v>
      </c>
      <c r="U8" s="135">
        <v>0.5</v>
      </c>
      <c r="V8" s="159">
        <v>0.1</v>
      </c>
      <c r="W8" s="158">
        <v>0.5</v>
      </c>
      <c r="X8" s="136">
        <v>0.5</v>
      </c>
      <c r="Y8" s="187">
        <f>+AVERAGE(N8:X8)</f>
        <v>0.53999999999999992</v>
      </c>
    </row>
    <row r="9" spans="1:25" ht="45">
      <c r="A9" s="256"/>
      <c r="B9" s="255"/>
      <c r="C9" s="82" t="s">
        <v>139</v>
      </c>
      <c r="D9" s="83">
        <v>0.12</v>
      </c>
      <c r="E9" s="82" t="s">
        <v>105</v>
      </c>
      <c r="F9" s="83">
        <v>1</v>
      </c>
      <c r="G9" s="86" t="s">
        <v>132</v>
      </c>
      <c r="H9" s="85">
        <v>43102</v>
      </c>
      <c r="I9" s="85">
        <v>43462</v>
      </c>
      <c r="J9" s="83">
        <v>0.15</v>
      </c>
      <c r="K9" s="83">
        <v>0.3</v>
      </c>
      <c r="L9" s="83">
        <v>0.6</v>
      </c>
      <c r="M9" s="83">
        <v>1</v>
      </c>
      <c r="N9" s="158">
        <v>0.63</v>
      </c>
      <c r="O9" s="158">
        <v>0.54</v>
      </c>
      <c r="P9" s="158">
        <v>0.44</v>
      </c>
      <c r="Q9" s="158">
        <v>0.35</v>
      </c>
      <c r="R9" s="159">
        <v>0.47599999999999998</v>
      </c>
      <c r="S9" s="157">
        <v>0.5</v>
      </c>
      <c r="T9" s="134">
        <v>0.42</v>
      </c>
      <c r="U9" s="135">
        <v>0.2</v>
      </c>
      <c r="V9" s="159">
        <f>1568569622/6739374708</f>
        <v>0.23274705591574002</v>
      </c>
      <c r="W9" s="158">
        <v>0.3</v>
      </c>
      <c r="X9" s="136">
        <v>0.4874</v>
      </c>
      <c r="Y9" s="187">
        <f t="shared" ref="Y9:Y18" si="0">+AVERAGE(N9:X9)</f>
        <v>0.41601336871961275</v>
      </c>
    </row>
    <row r="10" spans="1:25" ht="120">
      <c r="A10" s="256"/>
      <c r="B10" s="255"/>
      <c r="C10" s="82" t="s">
        <v>142</v>
      </c>
      <c r="D10" s="83">
        <v>0.12</v>
      </c>
      <c r="E10" s="82" t="s">
        <v>105</v>
      </c>
      <c r="F10" s="83">
        <v>1</v>
      </c>
      <c r="G10" s="86" t="s">
        <v>133</v>
      </c>
      <c r="H10" s="85">
        <v>43102</v>
      </c>
      <c r="I10" s="85">
        <v>43462</v>
      </c>
      <c r="J10" s="83">
        <v>0.15</v>
      </c>
      <c r="K10" s="83">
        <v>0.3</v>
      </c>
      <c r="L10" s="83">
        <v>0.7</v>
      </c>
      <c r="M10" s="83">
        <v>1</v>
      </c>
      <c r="N10" s="158">
        <v>0.55000000000000004</v>
      </c>
      <c r="O10" s="158">
        <v>0</v>
      </c>
      <c r="P10" s="158">
        <v>0.69</v>
      </c>
      <c r="Q10" s="158">
        <v>0.3</v>
      </c>
      <c r="R10" s="159">
        <v>0.64</v>
      </c>
      <c r="S10" s="158">
        <v>0.33</v>
      </c>
      <c r="T10" s="134">
        <v>0.4</v>
      </c>
      <c r="U10" s="135">
        <v>0.3</v>
      </c>
      <c r="V10" s="159">
        <f>12/36</f>
        <v>0.33333333333333331</v>
      </c>
      <c r="W10" s="158">
        <v>0.3</v>
      </c>
      <c r="X10" s="136">
        <v>0.25</v>
      </c>
      <c r="Y10" s="187">
        <f t="shared" si="0"/>
        <v>0.37212121212121213</v>
      </c>
    </row>
    <row r="11" spans="1:25" ht="75">
      <c r="A11" s="256"/>
      <c r="B11" s="255"/>
      <c r="C11" s="82" t="s">
        <v>143</v>
      </c>
      <c r="D11" s="83">
        <v>0.12</v>
      </c>
      <c r="E11" s="82" t="s">
        <v>105</v>
      </c>
      <c r="F11" s="83">
        <v>1</v>
      </c>
      <c r="G11" s="86" t="s">
        <v>84</v>
      </c>
      <c r="H11" s="85">
        <v>43102</v>
      </c>
      <c r="I11" s="85">
        <v>43462</v>
      </c>
      <c r="J11" s="83">
        <v>0.15</v>
      </c>
      <c r="K11" s="83">
        <v>0.3</v>
      </c>
      <c r="L11" s="83">
        <v>0.7</v>
      </c>
      <c r="M11" s="83">
        <v>1</v>
      </c>
      <c r="N11" s="158">
        <v>0.3</v>
      </c>
      <c r="O11" s="158">
        <v>0</v>
      </c>
      <c r="P11" s="158">
        <v>0.3</v>
      </c>
      <c r="Q11" s="158">
        <v>0.3</v>
      </c>
      <c r="R11" s="159">
        <v>0</v>
      </c>
      <c r="S11" s="158">
        <v>0.33</v>
      </c>
      <c r="T11" s="134">
        <v>0</v>
      </c>
      <c r="U11" s="135">
        <v>0.85</v>
      </c>
      <c r="V11" s="159">
        <f>13/33</f>
        <v>0.39393939393939392</v>
      </c>
      <c r="W11" s="158">
        <v>0.3</v>
      </c>
      <c r="X11" s="136">
        <v>0.25</v>
      </c>
      <c r="Y11" s="187">
        <f t="shared" si="0"/>
        <v>0.27490358126721764</v>
      </c>
    </row>
    <row r="12" spans="1:25" ht="135">
      <c r="A12" s="256"/>
      <c r="B12" s="255"/>
      <c r="C12" s="82" t="s">
        <v>144</v>
      </c>
      <c r="D12" s="83">
        <v>0.05</v>
      </c>
      <c r="E12" s="82" t="s">
        <v>105</v>
      </c>
      <c r="F12" s="83">
        <v>1</v>
      </c>
      <c r="G12" s="86" t="s">
        <v>85</v>
      </c>
      <c r="H12" s="85">
        <v>43102</v>
      </c>
      <c r="I12" s="85">
        <v>43462</v>
      </c>
      <c r="J12" s="83">
        <v>0.25</v>
      </c>
      <c r="K12" s="83">
        <v>0.5</v>
      </c>
      <c r="L12" s="83">
        <v>0.75</v>
      </c>
      <c r="M12" s="83">
        <v>1</v>
      </c>
      <c r="N12" s="158">
        <v>0.5</v>
      </c>
      <c r="O12" s="130">
        <v>0.5</v>
      </c>
      <c r="P12" s="158">
        <v>0.5</v>
      </c>
      <c r="Q12" s="158">
        <v>0.5</v>
      </c>
      <c r="R12" s="159">
        <v>1</v>
      </c>
      <c r="S12" s="158">
        <v>0.45</v>
      </c>
      <c r="T12" s="134">
        <v>0</v>
      </c>
      <c r="U12" s="135">
        <v>0.5</v>
      </c>
      <c r="V12" s="159">
        <v>0.5</v>
      </c>
      <c r="W12" s="158">
        <v>0.6</v>
      </c>
      <c r="X12" s="136">
        <v>0.5</v>
      </c>
      <c r="Y12" s="187">
        <f t="shared" si="0"/>
        <v>0.50454545454545452</v>
      </c>
    </row>
    <row r="13" spans="1:25" ht="30">
      <c r="A13" s="256"/>
      <c r="B13" s="255"/>
      <c r="C13" s="82" t="s">
        <v>145</v>
      </c>
      <c r="D13" s="83">
        <v>0.04</v>
      </c>
      <c r="E13" s="82" t="s">
        <v>105</v>
      </c>
      <c r="F13" s="83">
        <v>1</v>
      </c>
      <c r="G13" s="86" t="s">
        <v>134</v>
      </c>
      <c r="H13" s="85">
        <v>43102</v>
      </c>
      <c r="I13" s="85">
        <v>43462</v>
      </c>
      <c r="J13" s="83">
        <v>1</v>
      </c>
      <c r="K13" s="83">
        <v>1</v>
      </c>
      <c r="L13" s="83">
        <v>1</v>
      </c>
      <c r="M13" s="83">
        <v>1</v>
      </c>
      <c r="N13" s="158">
        <v>1</v>
      </c>
      <c r="O13" s="211">
        <v>1</v>
      </c>
      <c r="P13" s="158">
        <v>1</v>
      </c>
      <c r="Q13" s="158">
        <v>1</v>
      </c>
      <c r="R13" s="159">
        <v>1</v>
      </c>
      <c r="S13" s="159" t="s">
        <v>720</v>
      </c>
      <c r="T13" s="134">
        <v>1</v>
      </c>
      <c r="U13" s="135">
        <v>1</v>
      </c>
      <c r="V13" s="208">
        <v>0.28000000000000003</v>
      </c>
      <c r="W13" s="158">
        <v>0</v>
      </c>
      <c r="X13" s="136">
        <v>0.05</v>
      </c>
      <c r="Y13" s="187">
        <f t="shared" si="0"/>
        <v>0.73299999999999998</v>
      </c>
    </row>
    <row r="14" spans="1:25" ht="104.25" customHeight="1">
      <c r="A14" s="256"/>
      <c r="B14" s="255" t="s">
        <v>86</v>
      </c>
      <c r="C14" s="82" t="s">
        <v>146</v>
      </c>
      <c r="D14" s="83">
        <v>0.04</v>
      </c>
      <c r="E14" s="82" t="s">
        <v>105</v>
      </c>
      <c r="F14" s="83">
        <v>1</v>
      </c>
      <c r="G14" s="86" t="s">
        <v>135</v>
      </c>
      <c r="H14" s="85">
        <v>43102</v>
      </c>
      <c r="I14" s="85">
        <v>43462</v>
      </c>
      <c r="J14" s="83">
        <v>0.1</v>
      </c>
      <c r="K14" s="83">
        <v>0.3</v>
      </c>
      <c r="L14" s="83">
        <v>0.7</v>
      </c>
      <c r="M14" s="83">
        <v>1</v>
      </c>
      <c r="N14" s="159">
        <v>0.5</v>
      </c>
      <c r="O14" s="211">
        <v>1</v>
      </c>
      <c r="P14" s="158">
        <v>0.3</v>
      </c>
      <c r="Q14" s="158">
        <v>0.3</v>
      </c>
      <c r="R14" s="159">
        <v>0.57999999999999996</v>
      </c>
      <c r="S14" s="158">
        <v>0.42</v>
      </c>
      <c r="T14" s="134">
        <v>0.15</v>
      </c>
      <c r="U14" s="135">
        <v>0.3</v>
      </c>
      <c r="V14" s="159">
        <v>0.35</v>
      </c>
      <c r="W14" s="158">
        <v>0.3</v>
      </c>
      <c r="X14" s="136">
        <v>0.5</v>
      </c>
      <c r="Y14" s="187">
        <f t="shared" si="0"/>
        <v>0.4272727272727273</v>
      </c>
    </row>
    <row r="15" spans="1:25" ht="75">
      <c r="A15" s="256"/>
      <c r="B15" s="255"/>
      <c r="C15" s="82" t="s">
        <v>147</v>
      </c>
      <c r="D15" s="83">
        <v>0.05</v>
      </c>
      <c r="E15" s="82" t="s">
        <v>105</v>
      </c>
      <c r="F15" s="83">
        <v>1</v>
      </c>
      <c r="G15" s="86" t="s">
        <v>87</v>
      </c>
      <c r="H15" s="85">
        <v>43102</v>
      </c>
      <c r="I15" s="85">
        <v>43462</v>
      </c>
      <c r="J15" s="83">
        <v>0.15</v>
      </c>
      <c r="K15" s="83">
        <v>0.3</v>
      </c>
      <c r="L15" s="83">
        <v>0.7</v>
      </c>
      <c r="M15" s="83">
        <v>1</v>
      </c>
      <c r="N15" s="83">
        <v>0.3</v>
      </c>
      <c r="O15" s="158">
        <v>0.3</v>
      </c>
      <c r="P15" s="158">
        <v>0.5</v>
      </c>
      <c r="Q15" s="158">
        <v>0.3</v>
      </c>
      <c r="R15" s="159">
        <v>0.5</v>
      </c>
      <c r="S15" s="157">
        <v>1</v>
      </c>
      <c r="T15" s="157">
        <v>0.5</v>
      </c>
      <c r="U15" s="157">
        <v>0.3</v>
      </c>
      <c r="V15" s="159">
        <v>0</v>
      </c>
      <c r="W15" s="158">
        <v>0.7</v>
      </c>
      <c r="X15" s="136">
        <v>0.5</v>
      </c>
      <c r="Y15" s="187">
        <f t="shared" si="0"/>
        <v>0.44545454545454549</v>
      </c>
    </row>
    <row r="16" spans="1:25" ht="45">
      <c r="A16" s="256"/>
      <c r="B16" s="255"/>
      <c r="C16" s="82" t="s">
        <v>148</v>
      </c>
      <c r="D16" s="83">
        <v>0.12</v>
      </c>
      <c r="E16" s="82" t="s">
        <v>105</v>
      </c>
      <c r="F16" s="83">
        <v>1</v>
      </c>
      <c r="G16" s="86" t="s">
        <v>88</v>
      </c>
      <c r="H16" s="85">
        <v>43102</v>
      </c>
      <c r="I16" s="85">
        <v>43462</v>
      </c>
      <c r="J16" s="83">
        <v>0.15</v>
      </c>
      <c r="K16" s="83">
        <v>0.4</v>
      </c>
      <c r="L16" s="83">
        <v>0.7</v>
      </c>
      <c r="M16" s="83">
        <v>1</v>
      </c>
      <c r="N16" s="159">
        <v>0.4</v>
      </c>
      <c r="O16" s="158">
        <v>0.3</v>
      </c>
      <c r="P16" s="158">
        <v>0.6</v>
      </c>
      <c r="Q16" s="158">
        <v>0.4</v>
      </c>
      <c r="R16" s="159">
        <v>0.53</v>
      </c>
      <c r="S16" s="158">
        <v>0.3</v>
      </c>
      <c r="T16" s="134">
        <v>0.3</v>
      </c>
      <c r="U16" s="135">
        <v>0.4</v>
      </c>
      <c r="V16" s="159">
        <f>2/12</f>
        <v>0.16666666666666666</v>
      </c>
      <c r="W16" s="158">
        <v>0.4</v>
      </c>
      <c r="X16" s="136">
        <v>0.5</v>
      </c>
      <c r="Y16" s="187">
        <f t="shared" si="0"/>
        <v>0.39060606060606046</v>
      </c>
    </row>
    <row r="17" spans="1:25" ht="45">
      <c r="A17" s="256"/>
      <c r="B17" s="255"/>
      <c r="C17" s="82" t="s">
        <v>149</v>
      </c>
      <c r="D17" s="83">
        <v>0.05</v>
      </c>
      <c r="E17" s="82" t="s">
        <v>105</v>
      </c>
      <c r="F17" s="83">
        <v>1</v>
      </c>
      <c r="G17" s="87" t="s">
        <v>136</v>
      </c>
      <c r="H17" s="85">
        <v>43102</v>
      </c>
      <c r="I17" s="85">
        <v>43462</v>
      </c>
      <c r="J17" s="83">
        <v>0.25</v>
      </c>
      <c r="K17" s="83">
        <v>0.5</v>
      </c>
      <c r="L17" s="83">
        <v>0.75</v>
      </c>
      <c r="M17" s="83">
        <v>1</v>
      </c>
      <c r="N17" s="158">
        <v>0.5</v>
      </c>
      <c r="O17" s="212">
        <v>0.41</v>
      </c>
      <c r="P17" s="158">
        <v>0.59</v>
      </c>
      <c r="Q17" s="158">
        <v>0.5</v>
      </c>
      <c r="R17" s="159">
        <v>0.5</v>
      </c>
      <c r="S17" s="158">
        <v>0.47</v>
      </c>
      <c r="T17" s="134">
        <v>0.5</v>
      </c>
      <c r="U17" s="135">
        <v>0.35</v>
      </c>
      <c r="V17" s="159">
        <f>2/6</f>
        <v>0.33333333333333331</v>
      </c>
      <c r="W17" s="158">
        <v>0.5</v>
      </c>
      <c r="X17" s="136">
        <v>0.5</v>
      </c>
      <c r="Y17" s="187">
        <f t="shared" si="0"/>
        <v>0.4684848484848485</v>
      </c>
    </row>
    <row r="18" spans="1:25" ht="45">
      <c r="A18" s="256"/>
      <c r="B18" s="255"/>
      <c r="C18" s="82" t="s">
        <v>150</v>
      </c>
      <c r="D18" s="83">
        <v>0.05</v>
      </c>
      <c r="E18" s="82" t="s">
        <v>105</v>
      </c>
      <c r="F18" s="83">
        <v>1</v>
      </c>
      <c r="G18" s="86" t="s">
        <v>140</v>
      </c>
      <c r="H18" s="85">
        <v>43102</v>
      </c>
      <c r="I18" s="85">
        <v>43462</v>
      </c>
      <c r="J18" s="83">
        <v>0.25</v>
      </c>
      <c r="K18" s="83">
        <v>0.5</v>
      </c>
      <c r="L18" s="83">
        <v>0.75</v>
      </c>
      <c r="M18" s="83">
        <v>1</v>
      </c>
      <c r="N18" s="158">
        <v>0.5</v>
      </c>
      <c r="O18" s="212">
        <v>0.88</v>
      </c>
      <c r="P18" s="158">
        <v>0.75</v>
      </c>
      <c r="Q18" s="158">
        <v>0.5</v>
      </c>
      <c r="R18" s="159">
        <v>0.68</v>
      </c>
      <c r="S18" s="158">
        <v>0.5</v>
      </c>
      <c r="T18" s="134">
        <v>0.3</v>
      </c>
      <c r="U18" s="135">
        <v>0.35</v>
      </c>
      <c r="V18" s="159">
        <f>1/3</f>
        <v>0.33333333333333331</v>
      </c>
      <c r="W18" s="158">
        <v>0.5</v>
      </c>
      <c r="X18" s="136">
        <v>1</v>
      </c>
      <c r="Y18" s="187">
        <f t="shared" si="0"/>
        <v>0.57212121212121214</v>
      </c>
    </row>
    <row r="19" spans="1:25" ht="105">
      <c r="A19" s="256"/>
      <c r="B19" s="255"/>
      <c r="C19" s="82" t="s">
        <v>151</v>
      </c>
      <c r="D19" s="83">
        <v>0.04</v>
      </c>
      <c r="E19" s="82" t="s">
        <v>105</v>
      </c>
      <c r="F19" s="83">
        <v>1</v>
      </c>
      <c r="G19" s="86" t="s">
        <v>91</v>
      </c>
      <c r="H19" s="85">
        <v>43102</v>
      </c>
      <c r="I19" s="85">
        <v>43462</v>
      </c>
      <c r="J19" s="83">
        <v>0.1</v>
      </c>
      <c r="K19" s="83">
        <v>0.3</v>
      </c>
      <c r="L19" s="83">
        <v>0.7</v>
      </c>
      <c r="M19" s="83">
        <v>1</v>
      </c>
      <c r="N19" s="158">
        <v>0.3</v>
      </c>
      <c r="O19" s="212">
        <v>0.6</v>
      </c>
      <c r="P19" s="158">
        <v>0.1</v>
      </c>
      <c r="Q19" s="159">
        <v>0.3</v>
      </c>
      <c r="R19" s="159">
        <v>0.3</v>
      </c>
      <c r="S19" s="158">
        <v>0.13</v>
      </c>
      <c r="T19" s="134">
        <v>0.3</v>
      </c>
      <c r="U19" s="135">
        <v>0.3</v>
      </c>
      <c r="V19" s="159">
        <v>0</v>
      </c>
      <c r="W19" s="158">
        <v>0.3</v>
      </c>
      <c r="X19" s="136">
        <v>0.1</v>
      </c>
      <c r="Y19" s="187">
        <f>+AVERAGE(N19:X19)</f>
        <v>0.24818181818181814</v>
      </c>
    </row>
    <row r="20" spans="1:25">
      <c r="V20" s="124"/>
      <c r="W20" s="124"/>
      <c r="X20" s="124"/>
      <c r="Y20" s="124"/>
    </row>
  </sheetData>
  <mergeCells count="16">
    <mergeCell ref="A4:Y4"/>
    <mergeCell ref="A8:A19"/>
    <mergeCell ref="B8:B13"/>
    <mergeCell ref="B14:B19"/>
    <mergeCell ref="A5:A7"/>
    <mergeCell ref="B5:B7"/>
    <mergeCell ref="H5:I5"/>
    <mergeCell ref="J5:M5"/>
    <mergeCell ref="H6:H7"/>
    <mergeCell ref="I6:I7"/>
    <mergeCell ref="C5:C7"/>
    <mergeCell ref="D5:D7"/>
    <mergeCell ref="E5:E7"/>
    <mergeCell ref="F5:F7"/>
    <mergeCell ref="G5:G7"/>
    <mergeCell ref="N5:Y6"/>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Y13"/>
  <sheetViews>
    <sheetView topLeftCell="F1" zoomScale="80" zoomScaleNormal="80" workbookViewId="0">
      <selection activeCell="U12" sqref="U12"/>
    </sheetView>
  </sheetViews>
  <sheetFormatPr baseColWidth="10" defaultColWidth="10.7109375" defaultRowHeight="12.75"/>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9" width="17.140625" hidden="1" customWidth="1"/>
    <col min="10" max="11" width="19.7109375" customWidth="1"/>
    <col min="12" max="13" width="19.7109375" hidden="1" customWidth="1"/>
    <col min="14" max="14" width="13" customWidth="1"/>
    <col min="15" max="21" width="13.28515625" customWidth="1"/>
    <col min="22" max="23" width="12" customWidth="1"/>
    <col min="25" max="25" width="12" customWidth="1"/>
  </cols>
  <sheetData>
    <row r="1" spans="1:25" ht="40.5" customHeight="1"/>
    <row r="2" spans="1:25" ht="12.75" customHeight="1"/>
    <row r="4" spans="1:25" ht="33.75">
      <c r="A4" s="311" t="s">
        <v>513</v>
      </c>
      <c r="B4" s="312"/>
      <c r="C4" s="312"/>
      <c r="D4" s="312"/>
      <c r="E4" s="312"/>
      <c r="F4" s="312"/>
      <c r="G4" s="312"/>
      <c r="H4" s="312"/>
      <c r="I4" s="312"/>
      <c r="J4" s="312"/>
      <c r="K4" s="312"/>
      <c r="L4" s="312"/>
      <c r="M4" s="312"/>
      <c r="N4" s="312"/>
      <c r="O4" s="312"/>
      <c r="P4" s="312"/>
      <c r="Q4" s="312"/>
      <c r="R4" s="312"/>
      <c r="S4" s="312"/>
      <c r="T4" s="312"/>
      <c r="U4" s="312"/>
      <c r="V4" s="312"/>
      <c r="W4" s="312"/>
      <c r="X4" s="312"/>
      <c r="Y4" s="312"/>
    </row>
    <row r="5" spans="1:25" ht="30" customHeight="1">
      <c r="A5" s="250" t="s">
        <v>103</v>
      </c>
      <c r="B5" s="250" t="s">
        <v>74</v>
      </c>
      <c r="C5" s="250" t="s">
        <v>65</v>
      </c>
      <c r="D5" s="250" t="s">
        <v>66</v>
      </c>
      <c r="E5" s="250" t="s">
        <v>67</v>
      </c>
      <c r="F5" s="250" t="s">
        <v>68</v>
      </c>
      <c r="G5" s="250" t="s">
        <v>69</v>
      </c>
      <c r="H5" s="252" t="s">
        <v>70</v>
      </c>
      <c r="I5" s="252"/>
      <c r="J5" s="250" t="s">
        <v>79</v>
      </c>
      <c r="K5" s="250"/>
      <c r="L5" s="250"/>
      <c r="M5" s="250"/>
      <c r="N5" s="254" t="s">
        <v>559</v>
      </c>
      <c r="O5" s="254"/>
      <c r="P5" s="254"/>
      <c r="Q5" s="254"/>
      <c r="R5" s="254"/>
      <c r="S5" s="254"/>
      <c r="T5" s="254"/>
      <c r="U5" s="254"/>
      <c r="V5" s="254"/>
      <c r="W5" s="254"/>
      <c r="X5" s="254"/>
      <c r="Y5" s="254"/>
    </row>
    <row r="6" spans="1:25" ht="30" customHeight="1">
      <c r="A6" s="250"/>
      <c r="B6" s="250"/>
      <c r="C6" s="250"/>
      <c r="D6" s="250"/>
      <c r="E6" s="250"/>
      <c r="F6" s="250"/>
      <c r="G6" s="250"/>
      <c r="H6" s="250" t="s">
        <v>71</v>
      </c>
      <c r="I6" s="250" t="s">
        <v>72</v>
      </c>
      <c r="J6" s="126" t="s">
        <v>75</v>
      </c>
      <c r="K6" s="126" t="s">
        <v>76</v>
      </c>
      <c r="L6" s="126" t="s">
        <v>77</v>
      </c>
      <c r="M6" s="126" t="s">
        <v>78</v>
      </c>
      <c r="N6" s="254"/>
      <c r="O6" s="254"/>
      <c r="P6" s="254"/>
      <c r="Q6" s="254"/>
      <c r="R6" s="254"/>
      <c r="S6" s="254"/>
      <c r="T6" s="254"/>
      <c r="U6" s="254"/>
      <c r="V6" s="254"/>
      <c r="W6" s="254"/>
      <c r="X6" s="254"/>
      <c r="Y6" s="254"/>
    </row>
    <row r="7" spans="1:25" ht="36">
      <c r="A7" s="250"/>
      <c r="B7" s="250"/>
      <c r="C7" s="250"/>
      <c r="D7" s="250"/>
      <c r="E7" s="250"/>
      <c r="F7" s="250"/>
      <c r="G7" s="250"/>
      <c r="H7" s="250"/>
      <c r="I7" s="250"/>
      <c r="J7" s="127" t="s">
        <v>64</v>
      </c>
      <c r="K7" s="127" t="s">
        <v>64</v>
      </c>
      <c r="L7" s="127" t="s">
        <v>64</v>
      </c>
      <c r="M7" s="127" t="s">
        <v>64</v>
      </c>
      <c r="N7" s="128" t="s">
        <v>199</v>
      </c>
      <c r="O7" s="128" t="s">
        <v>350</v>
      </c>
      <c r="P7" s="128" t="s">
        <v>284</v>
      </c>
      <c r="Q7" s="128" t="s">
        <v>372</v>
      </c>
      <c r="R7" s="128" t="s">
        <v>381</v>
      </c>
      <c r="S7" s="128" t="s">
        <v>392</v>
      </c>
      <c r="T7" s="128" t="s">
        <v>488</v>
      </c>
      <c r="U7" s="128" t="s">
        <v>393</v>
      </c>
      <c r="V7" s="128" t="s">
        <v>556</v>
      </c>
      <c r="W7" s="128" t="s">
        <v>398</v>
      </c>
      <c r="X7" s="128" t="s">
        <v>557</v>
      </c>
      <c r="Y7" s="129" t="s">
        <v>558</v>
      </c>
    </row>
    <row r="8" spans="1:25" ht="78.75">
      <c r="A8" s="314" t="s">
        <v>59</v>
      </c>
      <c r="B8" s="315" t="s">
        <v>99</v>
      </c>
      <c r="C8" s="9" t="s">
        <v>137</v>
      </c>
      <c r="D8" s="18">
        <v>0.15</v>
      </c>
      <c r="E8" s="16" t="s">
        <v>121</v>
      </c>
      <c r="F8" s="21">
        <v>1</v>
      </c>
      <c r="G8" s="9" t="s">
        <v>122</v>
      </c>
      <c r="H8" s="23">
        <v>43101</v>
      </c>
      <c r="I8" s="17">
        <v>43131</v>
      </c>
      <c r="J8" s="10">
        <v>1</v>
      </c>
      <c r="K8" s="10">
        <v>1</v>
      </c>
      <c r="L8" s="10">
        <v>1</v>
      </c>
      <c r="M8" s="10">
        <v>1</v>
      </c>
      <c r="N8" s="122">
        <v>1</v>
      </c>
      <c r="O8" s="32">
        <v>1</v>
      </c>
      <c r="P8" s="204">
        <v>1</v>
      </c>
      <c r="Q8" s="119">
        <v>1</v>
      </c>
      <c r="R8" s="188">
        <v>1</v>
      </c>
      <c r="S8" s="119">
        <v>1</v>
      </c>
      <c r="T8" s="137">
        <v>1</v>
      </c>
      <c r="U8" s="138">
        <v>1</v>
      </c>
      <c r="V8" s="246">
        <v>0</v>
      </c>
      <c r="W8" s="221">
        <v>1</v>
      </c>
      <c r="X8" s="139">
        <v>1</v>
      </c>
      <c r="Y8" s="184">
        <f>+AVERAGE(N8:X8)</f>
        <v>0.90909090909090906</v>
      </c>
    </row>
    <row r="9" spans="1:25" ht="78.75">
      <c r="A9" s="314"/>
      <c r="B9" s="315"/>
      <c r="C9" s="9" t="s">
        <v>123</v>
      </c>
      <c r="D9" s="18">
        <v>0.15</v>
      </c>
      <c r="E9" s="16" t="s">
        <v>121</v>
      </c>
      <c r="F9" s="21">
        <v>1</v>
      </c>
      <c r="G9" s="9" t="s">
        <v>131</v>
      </c>
      <c r="H9" s="23">
        <v>43101</v>
      </c>
      <c r="I9" s="17">
        <v>43220</v>
      </c>
      <c r="J9" s="10">
        <v>0.8</v>
      </c>
      <c r="K9" s="10">
        <v>1</v>
      </c>
      <c r="L9" s="10">
        <v>1</v>
      </c>
      <c r="M9" s="10">
        <v>1</v>
      </c>
      <c r="N9" s="122">
        <v>1</v>
      </c>
      <c r="O9" s="32">
        <v>0.94</v>
      </c>
      <c r="P9" s="204">
        <v>1</v>
      </c>
      <c r="Q9" s="119">
        <v>0.8</v>
      </c>
      <c r="R9" s="188">
        <v>1</v>
      </c>
      <c r="S9" s="119">
        <v>0.5</v>
      </c>
      <c r="T9" s="137">
        <v>1</v>
      </c>
      <c r="U9" s="138">
        <v>1</v>
      </c>
      <c r="V9" s="209">
        <v>0.15</v>
      </c>
      <c r="W9" s="221">
        <v>1</v>
      </c>
      <c r="X9" s="139">
        <v>0.9</v>
      </c>
      <c r="Y9" s="184">
        <f t="shared" ref="Y9:Y13" si="0">+AVERAGE(N9:X9)</f>
        <v>0.8445454545454546</v>
      </c>
    </row>
    <row r="10" spans="1:25" ht="78.75">
      <c r="A10" s="314"/>
      <c r="B10" s="315"/>
      <c r="C10" s="9" t="s">
        <v>192</v>
      </c>
      <c r="D10" s="18">
        <v>0.3</v>
      </c>
      <c r="E10" s="16" t="s">
        <v>121</v>
      </c>
      <c r="F10" s="21">
        <v>1</v>
      </c>
      <c r="G10" s="9" t="s">
        <v>124</v>
      </c>
      <c r="H10" s="23">
        <v>43101</v>
      </c>
      <c r="I10" s="17">
        <v>43465</v>
      </c>
      <c r="J10" s="10">
        <v>0.25</v>
      </c>
      <c r="K10" s="10">
        <v>0.5</v>
      </c>
      <c r="L10" s="10">
        <v>0.75</v>
      </c>
      <c r="M10" s="10">
        <v>1</v>
      </c>
      <c r="N10" s="121">
        <v>0.5</v>
      </c>
      <c r="O10" s="213">
        <v>0.5</v>
      </c>
      <c r="P10" s="204">
        <v>0.5</v>
      </c>
      <c r="Q10" s="119">
        <v>0.5</v>
      </c>
      <c r="R10" s="188">
        <v>0.5</v>
      </c>
      <c r="S10" s="119">
        <v>0.45</v>
      </c>
      <c r="T10" s="137">
        <v>0.5</v>
      </c>
      <c r="U10" s="138">
        <v>0.5</v>
      </c>
      <c r="V10" s="209">
        <v>0</v>
      </c>
      <c r="W10" s="221">
        <v>0.5</v>
      </c>
      <c r="X10" s="139">
        <v>0.5</v>
      </c>
      <c r="Y10" s="184">
        <f t="shared" si="0"/>
        <v>0.45</v>
      </c>
    </row>
    <row r="11" spans="1:25" ht="47.25">
      <c r="A11" s="314"/>
      <c r="B11" s="315"/>
      <c r="C11" s="9" t="s">
        <v>125</v>
      </c>
      <c r="D11" s="18">
        <v>0.15</v>
      </c>
      <c r="E11" s="16" t="s">
        <v>121</v>
      </c>
      <c r="F11" s="21">
        <v>1</v>
      </c>
      <c r="G11" s="9" t="s">
        <v>126</v>
      </c>
      <c r="H11" s="23">
        <v>43101</v>
      </c>
      <c r="I11" s="17">
        <v>43465</v>
      </c>
      <c r="J11" s="10">
        <v>0.33300000000000002</v>
      </c>
      <c r="K11" s="10">
        <v>0.33300000000000002</v>
      </c>
      <c r="L11" s="10">
        <v>0.66300000000000003</v>
      </c>
      <c r="M11" s="10">
        <v>1</v>
      </c>
      <c r="N11" s="121">
        <v>0.33</v>
      </c>
      <c r="O11" s="119" t="s">
        <v>720</v>
      </c>
      <c r="P11" s="204">
        <v>0.66</v>
      </c>
      <c r="Q11" s="119">
        <v>0.33</v>
      </c>
      <c r="R11" s="188">
        <v>0.33</v>
      </c>
      <c r="S11" s="119">
        <v>0.3</v>
      </c>
      <c r="T11" s="137">
        <v>0</v>
      </c>
      <c r="U11" s="138">
        <v>0.33</v>
      </c>
      <c r="V11" s="209">
        <v>0</v>
      </c>
      <c r="W11" s="222">
        <v>0.33</v>
      </c>
      <c r="X11" s="139">
        <v>0.4</v>
      </c>
      <c r="Y11" s="184">
        <f t="shared" si="0"/>
        <v>0.30100000000000005</v>
      </c>
    </row>
    <row r="12" spans="1:25" ht="47.25">
      <c r="A12" s="314"/>
      <c r="B12" s="315"/>
      <c r="C12" s="9" t="s">
        <v>127</v>
      </c>
      <c r="D12" s="18">
        <v>0.15</v>
      </c>
      <c r="E12" s="16" t="s">
        <v>121</v>
      </c>
      <c r="F12" s="21">
        <v>1</v>
      </c>
      <c r="G12" s="9" t="s">
        <v>128</v>
      </c>
      <c r="H12" s="23">
        <v>43101</v>
      </c>
      <c r="I12" s="17">
        <v>43465</v>
      </c>
      <c r="J12" s="10">
        <v>1</v>
      </c>
      <c r="K12" s="10">
        <v>1</v>
      </c>
      <c r="L12" s="10">
        <v>1</v>
      </c>
      <c r="M12" s="10">
        <v>1</v>
      </c>
      <c r="N12" s="122">
        <v>1</v>
      </c>
      <c r="O12" s="214">
        <v>1</v>
      </c>
      <c r="P12" s="204">
        <v>1</v>
      </c>
      <c r="Q12" s="119">
        <v>1</v>
      </c>
      <c r="R12" s="188">
        <v>1</v>
      </c>
      <c r="S12" s="119">
        <v>0.5</v>
      </c>
      <c r="T12" s="137">
        <v>1</v>
      </c>
      <c r="U12" s="138">
        <v>1</v>
      </c>
      <c r="V12" s="246">
        <v>1</v>
      </c>
      <c r="W12" s="222">
        <v>1</v>
      </c>
      <c r="X12" s="139">
        <v>1</v>
      </c>
      <c r="Y12" s="184">
        <f t="shared" si="0"/>
        <v>0.95454545454545459</v>
      </c>
    </row>
    <row r="13" spans="1:25" ht="47.25">
      <c r="A13" s="314"/>
      <c r="B13" s="315"/>
      <c r="C13" s="9" t="s">
        <v>129</v>
      </c>
      <c r="D13" s="18">
        <v>0.1</v>
      </c>
      <c r="E13" s="16" t="s">
        <v>121</v>
      </c>
      <c r="F13" s="21">
        <v>1</v>
      </c>
      <c r="G13" s="9" t="s">
        <v>130</v>
      </c>
      <c r="H13" s="23">
        <v>43101</v>
      </c>
      <c r="I13" s="17">
        <v>43465</v>
      </c>
      <c r="J13" s="10">
        <v>0</v>
      </c>
      <c r="K13" s="10">
        <v>0.5</v>
      </c>
      <c r="L13" s="10">
        <v>0.5</v>
      </c>
      <c r="M13" s="10">
        <v>1</v>
      </c>
      <c r="N13" s="122">
        <v>0.5</v>
      </c>
      <c r="O13" s="32">
        <v>0.94</v>
      </c>
      <c r="P13" s="188">
        <v>0.57999999999999996</v>
      </c>
      <c r="Q13" s="188">
        <v>0.5</v>
      </c>
      <c r="R13" s="72">
        <v>0.61699999999999999</v>
      </c>
      <c r="S13" s="119">
        <v>0.4</v>
      </c>
      <c r="T13" s="137">
        <v>0.5</v>
      </c>
      <c r="U13" s="138">
        <v>0.3</v>
      </c>
      <c r="V13" s="209">
        <f>(3/5)</f>
        <v>0.6</v>
      </c>
      <c r="W13" s="157">
        <v>0.5</v>
      </c>
      <c r="X13" s="139">
        <v>0.5</v>
      </c>
      <c r="Y13" s="184">
        <f t="shared" si="0"/>
        <v>0.53972727272727272</v>
      </c>
    </row>
  </sheetData>
  <mergeCells count="15">
    <mergeCell ref="N5:Y6"/>
    <mergeCell ref="A4:Y4"/>
    <mergeCell ref="J5:M5"/>
    <mergeCell ref="A8:A13"/>
    <mergeCell ref="B8:B13"/>
    <mergeCell ref="H6:H7"/>
    <mergeCell ref="I6:I7"/>
    <mergeCell ref="A5:A7"/>
    <mergeCell ref="B5:B7"/>
    <mergeCell ref="C5:C7"/>
    <mergeCell ref="D5:D7"/>
    <mergeCell ref="E5:E7"/>
    <mergeCell ref="F5:F7"/>
    <mergeCell ref="G5:G7"/>
    <mergeCell ref="H5:I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Y19"/>
  <sheetViews>
    <sheetView topLeftCell="F1" zoomScale="70" zoomScaleNormal="70" workbookViewId="0">
      <selection activeCell="V10" sqref="V10"/>
    </sheetView>
  </sheetViews>
  <sheetFormatPr baseColWidth="10" defaultColWidth="10.7109375" defaultRowHeight="12.75"/>
  <cols>
    <col min="1" max="1" width="24.7109375" customWidth="1"/>
    <col min="2" max="2" width="23.7109375" customWidth="1"/>
    <col min="3" max="3" width="24" customWidth="1"/>
    <col min="4" max="4" width="15.5703125" customWidth="1"/>
    <col min="5" max="5" width="12.28515625" customWidth="1"/>
    <col min="7" max="7" width="42.140625" customWidth="1"/>
    <col min="8" max="9" width="15.7109375" hidden="1" customWidth="1"/>
    <col min="10" max="11" width="17.5703125" customWidth="1"/>
    <col min="12" max="13" width="17.5703125" hidden="1" customWidth="1"/>
    <col min="14" max="14" width="16.140625" customWidth="1"/>
    <col min="15" max="15" width="16.42578125" customWidth="1"/>
    <col min="16" max="16" width="15.28515625" customWidth="1"/>
    <col min="17" max="17" width="14.7109375" customWidth="1"/>
    <col min="18" max="18" width="13.7109375" customWidth="1"/>
    <col min="19" max="19" width="15.140625" customWidth="1"/>
    <col min="20" max="20" width="13.140625" customWidth="1"/>
    <col min="21" max="21" width="15" customWidth="1"/>
    <col min="22" max="22" width="11.85546875" customWidth="1"/>
    <col min="23" max="23" width="14.28515625" customWidth="1"/>
    <col min="25" max="25" width="14.140625" customWidth="1"/>
  </cols>
  <sheetData>
    <row r="1" spans="1:25" ht="24" customHeight="1"/>
    <row r="2" spans="1:25" ht="24" customHeight="1"/>
    <row r="4" spans="1:25" ht="33.75">
      <c r="A4" s="311" t="s">
        <v>513</v>
      </c>
      <c r="B4" s="312"/>
      <c r="C4" s="312"/>
      <c r="D4" s="312"/>
      <c r="E4" s="312"/>
      <c r="F4" s="312"/>
      <c r="G4" s="312"/>
      <c r="H4" s="312"/>
      <c r="I4" s="312"/>
      <c r="J4" s="312"/>
      <c r="K4" s="312"/>
      <c r="L4" s="312"/>
      <c r="M4" s="312"/>
      <c r="N4" s="312"/>
      <c r="O4" s="312"/>
      <c r="P4" s="312"/>
      <c r="Q4" s="312"/>
      <c r="R4" s="312"/>
      <c r="S4" s="312"/>
      <c r="T4" s="312"/>
      <c r="U4" s="312"/>
      <c r="V4" s="312"/>
      <c r="W4" s="312"/>
      <c r="X4" s="312"/>
      <c r="Y4" s="312"/>
    </row>
    <row r="5" spans="1:25" ht="36.75" customHeight="1">
      <c r="A5" s="280" t="s">
        <v>103</v>
      </c>
      <c r="B5" s="280" t="s">
        <v>74</v>
      </c>
      <c r="C5" s="280" t="s">
        <v>65</v>
      </c>
      <c r="D5" s="280" t="s">
        <v>66</v>
      </c>
      <c r="E5" s="280" t="s">
        <v>67</v>
      </c>
      <c r="F5" s="280" t="s">
        <v>68</v>
      </c>
      <c r="G5" s="280" t="s">
        <v>69</v>
      </c>
      <c r="H5" s="281" t="s">
        <v>70</v>
      </c>
      <c r="I5" s="281"/>
      <c r="J5" s="280" t="s">
        <v>79</v>
      </c>
      <c r="K5" s="280"/>
      <c r="L5" s="280"/>
      <c r="M5" s="280"/>
      <c r="N5" s="254" t="s">
        <v>559</v>
      </c>
      <c r="O5" s="254"/>
      <c r="P5" s="254"/>
      <c r="Q5" s="254"/>
      <c r="R5" s="254"/>
      <c r="S5" s="254"/>
      <c r="T5" s="254"/>
      <c r="U5" s="254"/>
      <c r="V5" s="254"/>
      <c r="W5" s="254"/>
      <c r="X5" s="254"/>
      <c r="Y5" s="254"/>
    </row>
    <row r="6" spans="1:25" ht="30" customHeight="1">
      <c r="A6" s="280"/>
      <c r="B6" s="280"/>
      <c r="C6" s="280"/>
      <c r="D6" s="280"/>
      <c r="E6" s="280"/>
      <c r="F6" s="280"/>
      <c r="G6" s="280"/>
      <c r="H6" s="294" t="s">
        <v>71</v>
      </c>
      <c r="I6" s="294" t="s">
        <v>72</v>
      </c>
      <c r="J6" s="15" t="s">
        <v>75</v>
      </c>
      <c r="K6" s="15" t="s">
        <v>76</v>
      </c>
      <c r="L6" s="15" t="s">
        <v>77</v>
      </c>
      <c r="M6" s="15" t="s">
        <v>78</v>
      </c>
      <c r="N6" s="254"/>
      <c r="O6" s="254"/>
      <c r="P6" s="254"/>
      <c r="Q6" s="254"/>
      <c r="R6" s="254"/>
      <c r="S6" s="254"/>
      <c r="T6" s="254"/>
      <c r="U6" s="254"/>
      <c r="V6" s="254"/>
      <c r="W6" s="254"/>
      <c r="X6" s="254"/>
      <c r="Y6" s="254"/>
    </row>
    <row r="7" spans="1:25" ht="36">
      <c r="A7" s="280"/>
      <c r="B7" s="280"/>
      <c r="C7" s="280"/>
      <c r="D7" s="280"/>
      <c r="E7" s="280"/>
      <c r="F7" s="280"/>
      <c r="G7" s="280"/>
      <c r="H7" s="294"/>
      <c r="I7" s="294"/>
      <c r="J7" s="55" t="s">
        <v>64</v>
      </c>
      <c r="K7" s="55" t="s">
        <v>64</v>
      </c>
      <c r="L7" s="55" t="s">
        <v>64</v>
      </c>
      <c r="M7" s="55" t="s">
        <v>64</v>
      </c>
      <c r="N7" s="128" t="s">
        <v>199</v>
      </c>
      <c r="O7" s="128" t="s">
        <v>350</v>
      </c>
      <c r="P7" s="128" t="s">
        <v>284</v>
      </c>
      <c r="Q7" s="128" t="s">
        <v>372</v>
      </c>
      <c r="R7" s="128" t="s">
        <v>381</v>
      </c>
      <c r="S7" s="128" t="s">
        <v>392</v>
      </c>
      <c r="T7" s="128" t="s">
        <v>488</v>
      </c>
      <c r="U7" s="128" t="s">
        <v>393</v>
      </c>
      <c r="V7" s="128" t="s">
        <v>556</v>
      </c>
      <c r="W7" s="128" t="s">
        <v>398</v>
      </c>
      <c r="X7" s="128" t="s">
        <v>557</v>
      </c>
      <c r="Y7" s="129" t="s">
        <v>558</v>
      </c>
    </row>
    <row r="8" spans="1:25" ht="84.75" customHeight="1">
      <c r="A8" s="256" t="s">
        <v>61</v>
      </c>
      <c r="B8" s="255" t="s">
        <v>92</v>
      </c>
      <c r="C8" s="89" t="s">
        <v>195</v>
      </c>
      <c r="D8" s="18">
        <v>0.1</v>
      </c>
      <c r="E8" s="18" t="s">
        <v>160</v>
      </c>
      <c r="F8" s="16">
        <v>1</v>
      </c>
      <c r="G8" s="318" t="s">
        <v>193</v>
      </c>
      <c r="H8" s="23">
        <v>43101</v>
      </c>
      <c r="I8" s="17">
        <v>43190</v>
      </c>
      <c r="J8" s="12">
        <v>1</v>
      </c>
      <c r="K8" s="12">
        <v>0</v>
      </c>
      <c r="L8" s="12">
        <v>0</v>
      </c>
      <c r="M8" s="12">
        <v>0</v>
      </c>
      <c r="N8" s="120">
        <v>1</v>
      </c>
      <c r="O8" s="120">
        <v>1</v>
      </c>
      <c r="P8" s="120">
        <v>1</v>
      </c>
      <c r="Q8" s="120">
        <v>0.7</v>
      </c>
      <c r="R8" s="120">
        <v>1</v>
      </c>
      <c r="S8" s="120">
        <v>1</v>
      </c>
      <c r="T8" s="120">
        <v>1</v>
      </c>
      <c r="U8" s="120">
        <v>1</v>
      </c>
      <c r="V8" s="120">
        <v>1</v>
      </c>
      <c r="W8" s="120">
        <v>1</v>
      </c>
      <c r="X8" s="120">
        <v>0.5</v>
      </c>
      <c r="Y8" s="243">
        <f>+AVERAGE(N8:X8)</f>
        <v>0.92727272727272725</v>
      </c>
    </row>
    <row r="9" spans="1:25" ht="77.25" customHeight="1">
      <c r="A9" s="256"/>
      <c r="B9" s="255"/>
      <c r="C9" s="89" t="s">
        <v>196</v>
      </c>
      <c r="D9" s="18">
        <v>0.1</v>
      </c>
      <c r="E9" s="16" t="s">
        <v>105</v>
      </c>
      <c r="F9" s="21">
        <v>1</v>
      </c>
      <c r="G9" s="318"/>
      <c r="H9" s="23">
        <v>43191</v>
      </c>
      <c r="I9" s="17">
        <v>43465</v>
      </c>
      <c r="J9" s="12">
        <v>0</v>
      </c>
      <c r="K9" s="24">
        <v>0.3</v>
      </c>
      <c r="L9" s="24">
        <v>0.4</v>
      </c>
      <c r="M9" s="24">
        <v>0.4</v>
      </c>
      <c r="N9" s="155">
        <v>0.44330000000000003</v>
      </c>
      <c r="O9" s="215">
        <v>0.56999999999999995</v>
      </c>
      <c r="P9" s="204">
        <v>0.5</v>
      </c>
      <c r="Q9" s="155">
        <v>0</v>
      </c>
      <c r="R9" s="188">
        <v>0.5</v>
      </c>
      <c r="S9" s="119">
        <v>0.13</v>
      </c>
      <c r="T9" s="142">
        <v>0.1</v>
      </c>
      <c r="U9" s="145">
        <v>0.3</v>
      </c>
      <c r="V9" s="188">
        <f>6/9</f>
        <v>0.66666666666666663</v>
      </c>
      <c r="W9" s="155">
        <v>0.3</v>
      </c>
      <c r="X9" s="149">
        <v>0.5</v>
      </c>
      <c r="Y9" s="243">
        <f t="shared" ref="Y9:Y17" si="0">+AVERAGE(N9:X9)</f>
        <v>0.36454242424242422</v>
      </c>
    </row>
    <row r="10" spans="1:25" ht="89.25" customHeight="1">
      <c r="A10" s="256"/>
      <c r="B10" s="255"/>
      <c r="C10" s="21" t="s">
        <v>154</v>
      </c>
      <c r="D10" s="18">
        <v>0.08</v>
      </c>
      <c r="E10" s="18" t="s">
        <v>160</v>
      </c>
      <c r="F10" s="16">
        <v>4</v>
      </c>
      <c r="G10" s="8" t="s">
        <v>155</v>
      </c>
      <c r="H10" s="23">
        <v>43101</v>
      </c>
      <c r="I10" s="17">
        <v>43465</v>
      </c>
      <c r="J10" s="12">
        <v>1</v>
      </c>
      <c r="K10" s="12">
        <v>1</v>
      </c>
      <c r="L10" s="12">
        <v>1</v>
      </c>
      <c r="M10" s="12">
        <v>1</v>
      </c>
      <c r="N10" s="112">
        <v>1</v>
      </c>
      <c r="O10" s="120">
        <v>1</v>
      </c>
      <c r="P10" s="120">
        <v>4</v>
      </c>
      <c r="Q10" s="120">
        <v>1</v>
      </c>
      <c r="R10" s="140">
        <v>1</v>
      </c>
      <c r="S10" s="140">
        <v>0.5</v>
      </c>
      <c r="T10" s="120">
        <v>1</v>
      </c>
      <c r="U10" s="144">
        <v>1</v>
      </c>
      <c r="V10" s="140">
        <v>0</v>
      </c>
      <c r="W10" s="120">
        <v>1</v>
      </c>
      <c r="X10" s="148">
        <v>0.5</v>
      </c>
      <c r="Y10" s="243">
        <f t="shared" si="0"/>
        <v>1.0909090909090908</v>
      </c>
    </row>
    <row r="11" spans="1:25" ht="96" customHeight="1">
      <c r="A11" s="256"/>
      <c r="B11" s="255"/>
      <c r="C11" s="21" t="s">
        <v>156</v>
      </c>
      <c r="D11" s="18">
        <v>0.2</v>
      </c>
      <c r="E11" s="16" t="s">
        <v>105</v>
      </c>
      <c r="F11" s="21">
        <v>1</v>
      </c>
      <c r="G11" s="19" t="s">
        <v>157</v>
      </c>
      <c r="H11" s="23">
        <v>43101</v>
      </c>
      <c r="I11" s="17">
        <v>43465</v>
      </c>
      <c r="J11" s="24">
        <v>1</v>
      </c>
      <c r="K11" s="24">
        <v>1</v>
      </c>
      <c r="L11" s="24">
        <v>1</v>
      </c>
      <c r="M11" s="24">
        <v>1</v>
      </c>
      <c r="N11" s="122">
        <v>1</v>
      </c>
      <c r="O11" s="216">
        <v>0.92</v>
      </c>
      <c r="P11" s="32">
        <v>1</v>
      </c>
      <c r="Q11" s="155">
        <v>1</v>
      </c>
      <c r="R11" s="156">
        <v>1</v>
      </c>
      <c r="S11" s="155">
        <v>1</v>
      </c>
      <c r="T11" s="142">
        <v>0.8</v>
      </c>
      <c r="U11" s="145">
        <v>1</v>
      </c>
      <c r="V11" s="156">
        <f>8.7/13</f>
        <v>0.66923076923076918</v>
      </c>
      <c r="W11" s="155">
        <v>1</v>
      </c>
      <c r="X11" s="149">
        <v>0.5</v>
      </c>
      <c r="Y11" s="243">
        <f t="shared" si="0"/>
        <v>0.89902097902097899</v>
      </c>
    </row>
    <row r="12" spans="1:25" ht="47.25">
      <c r="A12" s="256"/>
      <c r="B12" s="255"/>
      <c r="C12" s="21" t="s">
        <v>158</v>
      </c>
      <c r="D12" s="18">
        <v>0.1</v>
      </c>
      <c r="E12" s="18" t="s">
        <v>160</v>
      </c>
      <c r="F12" s="16">
        <v>1</v>
      </c>
      <c r="G12" s="19" t="s">
        <v>93</v>
      </c>
      <c r="H12" s="23">
        <v>43101</v>
      </c>
      <c r="I12" s="17">
        <v>43465</v>
      </c>
      <c r="J12" s="12">
        <v>0</v>
      </c>
      <c r="K12" s="12">
        <v>0</v>
      </c>
      <c r="L12" s="12">
        <v>0</v>
      </c>
      <c r="M12" s="12">
        <v>1</v>
      </c>
      <c r="N12" s="140">
        <v>0</v>
      </c>
      <c r="O12" s="247">
        <v>0</v>
      </c>
      <c r="P12" s="140">
        <v>0</v>
      </c>
      <c r="Q12" s="120">
        <v>0.7</v>
      </c>
      <c r="R12" s="240">
        <v>0</v>
      </c>
      <c r="S12" s="225">
        <v>0</v>
      </c>
      <c r="T12" s="147">
        <v>0</v>
      </c>
      <c r="U12" s="146">
        <v>0</v>
      </c>
      <c r="V12" s="140">
        <v>0</v>
      </c>
      <c r="W12" s="120"/>
      <c r="X12" s="146">
        <v>0.4</v>
      </c>
      <c r="Y12" s="243">
        <f t="shared" si="0"/>
        <v>0.11000000000000001</v>
      </c>
    </row>
    <row r="13" spans="1:25" ht="31.5">
      <c r="A13" s="256"/>
      <c r="B13" s="255"/>
      <c r="C13" s="21" t="s">
        <v>152</v>
      </c>
      <c r="D13" s="18">
        <v>0.06</v>
      </c>
      <c r="E13" s="18" t="s">
        <v>160</v>
      </c>
      <c r="F13" s="16">
        <v>1</v>
      </c>
      <c r="G13" s="316" t="s">
        <v>94</v>
      </c>
      <c r="H13" s="23">
        <v>43101</v>
      </c>
      <c r="I13" s="17">
        <v>43190</v>
      </c>
      <c r="J13" s="12">
        <v>1</v>
      </c>
      <c r="K13" s="12">
        <v>0</v>
      </c>
      <c r="L13" s="12">
        <v>0</v>
      </c>
      <c r="M13" s="12">
        <v>0</v>
      </c>
      <c r="N13" s="140">
        <v>1</v>
      </c>
      <c r="O13" s="120">
        <v>1</v>
      </c>
      <c r="P13" s="233">
        <v>1</v>
      </c>
      <c r="Q13" s="140">
        <v>1</v>
      </c>
      <c r="R13" s="140">
        <v>1</v>
      </c>
      <c r="S13" s="140">
        <v>1</v>
      </c>
      <c r="T13" s="120">
        <v>1</v>
      </c>
      <c r="U13" s="144">
        <v>1</v>
      </c>
      <c r="V13" s="140">
        <v>1</v>
      </c>
      <c r="W13" s="120">
        <v>1</v>
      </c>
      <c r="X13" s="141">
        <v>0.4</v>
      </c>
      <c r="Y13" s="243">
        <f t="shared" si="0"/>
        <v>0.94545454545454544</v>
      </c>
    </row>
    <row r="14" spans="1:25" ht="45.75" customHeight="1">
      <c r="A14" s="256"/>
      <c r="B14" s="255"/>
      <c r="C14" s="21" t="s">
        <v>153</v>
      </c>
      <c r="D14" s="18">
        <v>0.06</v>
      </c>
      <c r="E14" s="16" t="s">
        <v>105</v>
      </c>
      <c r="F14" s="21">
        <v>1</v>
      </c>
      <c r="G14" s="316"/>
      <c r="H14" s="23">
        <v>43191</v>
      </c>
      <c r="I14" s="17">
        <v>43465</v>
      </c>
      <c r="J14" s="12">
        <v>0</v>
      </c>
      <c r="K14" s="24">
        <v>0.3</v>
      </c>
      <c r="L14" s="24">
        <v>0.4</v>
      </c>
      <c r="M14" s="24">
        <v>0.4</v>
      </c>
      <c r="N14" s="161">
        <v>0.25</v>
      </c>
      <c r="O14" s="119">
        <v>0</v>
      </c>
      <c r="P14" s="119">
        <v>0.62</v>
      </c>
      <c r="Q14" s="156">
        <v>0.3</v>
      </c>
      <c r="R14" s="189">
        <v>0.35</v>
      </c>
      <c r="S14" s="119">
        <v>0.22</v>
      </c>
      <c r="T14" s="143">
        <v>0.3</v>
      </c>
      <c r="U14" s="145">
        <v>0.15</v>
      </c>
      <c r="V14" s="156">
        <v>0.6</v>
      </c>
      <c r="W14" s="155">
        <v>0.3</v>
      </c>
      <c r="X14" s="149">
        <v>0.4</v>
      </c>
      <c r="Y14" s="243">
        <f t="shared" si="0"/>
        <v>0.31727272727272726</v>
      </c>
    </row>
    <row r="15" spans="1:25" ht="45">
      <c r="A15" s="256"/>
      <c r="B15" s="255"/>
      <c r="C15" s="21" t="s">
        <v>159</v>
      </c>
      <c r="D15" s="18">
        <v>0.1</v>
      </c>
      <c r="E15" s="16" t="s">
        <v>105</v>
      </c>
      <c r="F15" s="21">
        <v>1</v>
      </c>
      <c r="G15" s="19" t="s">
        <v>95</v>
      </c>
      <c r="H15" s="23">
        <v>43101</v>
      </c>
      <c r="I15" s="17">
        <v>43465</v>
      </c>
      <c r="J15" s="24">
        <v>1</v>
      </c>
      <c r="K15" s="24">
        <v>1</v>
      </c>
      <c r="L15" s="24">
        <v>1</v>
      </c>
      <c r="M15" s="24">
        <v>1</v>
      </c>
      <c r="N15" s="122">
        <v>0.95</v>
      </c>
      <c r="O15" s="155">
        <v>1</v>
      </c>
      <c r="P15" s="119">
        <v>0.94</v>
      </c>
      <c r="Q15" s="155">
        <v>1</v>
      </c>
      <c r="R15" s="156">
        <v>1</v>
      </c>
      <c r="S15" s="155">
        <v>0.5</v>
      </c>
      <c r="T15" s="143">
        <v>1</v>
      </c>
      <c r="U15" s="145">
        <v>1</v>
      </c>
      <c r="V15" s="156">
        <v>1</v>
      </c>
      <c r="W15" s="155">
        <v>1</v>
      </c>
      <c r="X15" s="149">
        <v>0.5</v>
      </c>
      <c r="Y15" s="243">
        <f t="shared" si="0"/>
        <v>0.89909090909090916</v>
      </c>
    </row>
    <row r="16" spans="1:25" ht="77.25" customHeight="1">
      <c r="A16" s="256"/>
      <c r="B16" s="317" t="s">
        <v>97</v>
      </c>
      <c r="C16" s="21" t="s">
        <v>152</v>
      </c>
      <c r="D16" s="18">
        <v>0.1</v>
      </c>
      <c r="E16" s="18" t="s">
        <v>160</v>
      </c>
      <c r="F16" s="16">
        <v>1</v>
      </c>
      <c r="G16" s="316" t="s">
        <v>96</v>
      </c>
      <c r="H16" s="23">
        <v>43101</v>
      </c>
      <c r="I16" s="17">
        <v>43190</v>
      </c>
      <c r="J16" s="12">
        <v>1</v>
      </c>
      <c r="K16" s="12">
        <v>0</v>
      </c>
      <c r="L16" s="12">
        <v>0</v>
      </c>
      <c r="M16" s="12">
        <v>0</v>
      </c>
      <c r="N16" s="112">
        <v>1</v>
      </c>
      <c r="O16" s="233">
        <v>1</v>
      </c>
      <c r="P16" s="233">
        <v>1</v>
      </c>
      <c r="Q16" s="120">
        <v>1</v>
      </c>
      <c r="R16" s="120">
        <v>1</v>
      </c>
      <c r="S16" s="120">
        <v>1</v>
      </c>
      <c r="T16" s="120">
        <v>1</v>
      </c>
      <c r="U16" s="144">
        <v>1</v>
      </c>
      <c r="V16" s="148">
        <v>0.7</v>
      </c>
      <c r="W16" s="120">
        <v>1</v>
      </c>
      <c r="X16" s="148">
        <v>0.5</v>
      </c>
      <c r="Y16" s="243">
        <f t="shared" si="0"/>
        <v>0.92727272727272725</v>
      </c>
    </row>
    <row r="17" spans="1:25" ht="31.5">
      <c r="A17" s="256"/>
      <c r="B17" s="317"/>
      <c r="C17" s="21" t="s">
        <v>153</v>
      </c>
      <c r="D17" s="18">
        <v>0.1</v>
      </c>
      <c r="E17" s="16" t="s">
        <v>105</v>
      </c>
      <c r="F17" s="21">
        <v>1</v>
      </c>
      <c r="G17" s="316"/>
      <c r="H17" s="23">
        <v>43191</v>
      </c>
      <c r="I17" s="17">
        <v>43465</v>
      </c>
      <c r="J17" s="12">
        <v>0</v>
      </c>
      <c r="K17" s="24">
        <v>0.3</v>
      </c>
      <c r="L17" s="24">
        <v>0.4</v>
      </c>
      <c r="M17" s="24">
        <v>0.4</v>
      </c>
      <c r="N17" s="112">
        <v>0.3</v>
      </c>
      <c r="O17" s="217">
        <v>0.41</v>
      </c>
      <c r="P17" s="204">
        <v>0.9</v>
      </c>
      <c r="Q17" s="155">
        <v>0.3</v>
      </c>
      <c r="R17" s="188">
        <v>0.3</v>
      </c>
      <c r="S17" s="119">
        <v>0.42</v>
      </c>
      <c r="T17" s="142">
        <v>0.57499999999999996</v>
      </c>
      <c r="U17" s="145">
        <v>0.3</v>
      </c>
      <c r="V17" s="156">
        <v>0</v>
      </c>
      <c r="W17" s="155">
        <v>0.3</v>
      </c>
      <c r="X17" s="149">
        <v>0.5</v>
      </c>
      <c r="Y17" s="243">
        <f t="shared" si="0"/>
        <v>0.39136363636363636</v>
      </c>
    </row>
    <row r="18" spans="1:25">
      <c r="Q18" s="13"/>
    </row>
    <row r="19" spans="1:25">
      <c r="Q19" s="13"/>
    </row>
  </sheetData>
  <mergeCells count="19">
    <mergeCell ref="N5:Y6"/>
    <mergeCell ref="A4:Y4"/>
    <mergeCell ref="J5:M5"/>
    <mergeCell ref="G16:G17"/>
    <mergeCell ref="B16:B17"/>
    <mergeCell ref="A8:A17"/>
    <mergeCell ref="H6:H7"/>
    <mergeCell ref="I6:I7"/>
    <mergeCell ref="B8:B15"/>
    <mergeCell ref="G8:G9"/>
    <mergeCell ref="G13:G14"/>
    <mergeCell ref="F5:F7"/>
    <mergeCell ref="G5:G7"/>
    <mergeCell ref="H5:I5"/>
    <mergeCell ref="A5:A7"/>
    <mergeCell ref="B5:B7"/>
    <mergeCell ref="C5:C7"/>
    <mergeCell ref="D5:D7"/>
    <mergeCell ref="E5:E7"/>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9"/>
  <sheetViews>
    <sheetView topLeftCell="J1" zoomScale="80" zoomScaleNormal="80" workbookViewId="0">
      <selection activeCell="V9" sqref="V9"/>
    </sheetView>
  </sheetViews>
  <sheetFormatPr baseColWidth="10" defaultColWidth="10.7109375" defaultRowHeight="12.75"/>
  <cols>
    <col min="1" max="1" width="19.42578125" customWidth="1"/>
    <col min="2" max="2" width="18.28515625" customWidth="1"/>
    <col min="3" max="3" width="16.5703125" customWidth="1"/>
    <col min="4" max="4" width="18.42578125" customWidth="1"/>
    <col min="5" max="5" width="14.28515625" customWidth="1"/>
    <col min="6" max="6" width="17.42578125" customWidth="1"/>
    <col min="7" max="7" width="29.7109375" customWidth="1"/>
    <col min="8" max="9" width="15.7109375" hidden="1" customWidth="1"/>
    <col min="10" max="11" width="17.85546875" customWidth="1"/>
    <col min="12" max="13" width="17.85546875" hidden="1" customWidth="1"/>
    <col min="14" max="21" width="15.85546875" customWidth="1"/>
    <col min="22" max="22" width="14.28515625" customWidth="1"/>
    <col min="23" max="23" width="12.5703125" customWidth="1"/>
    <col min="25" max="25" width="12.5703125" customWidth="1"/>
  </cols>
  <sheetData>
    <row r="1" spans="1:25" ht="20.25" customHeight="1"/>
    <row r="2" spans="1:25" ht="28.5" customHeight="1"/>
    <row r="4" spans="1:25" ht="33.75">
      <c r="A4" s="311" t="s">
        <v>513</v>
      </c>
      <c r="B4" s="312"/>
      <c r="C4" s="312"/>
      <c r="D4" s="312"/>
      <c r="E4" s="312"/>
      <c r="F4" s="312"/>
      <c r="G4" s="312"/>
      <c r="H4" s="312"/>
      <c r="I4" s="312"/>
      <c r="J4" s="312"/>
      <c r="K4" s="312"/>
      <c r="L4" s="312"/>
      <c r="M4" s="312"/>
      <c r="N4" s="312"/>
      <c r="O4" s="312"/>
      <c r="P4" s="312"/>
      <c r="Q4" s="312"/>
      <c r="R4" s="312"/>
      <c r="S4" s="312"/>
      <c r="T4" s="312"/>
      <c r="U4" s="312"/>
      <c r="V4" s="312"/>
      <c r="W4" s="312"/>
      <c r="X4" s="312"/>
      <c r="Y4" s="312"/>
    </row>
    <row r="5" spans="1:25" ht="39.75" customHeight="1">
      <c r="A5" s="319" t="s">
        <v>103</v>
      </c>
      <c r="B5" s="319" t="s">
        <v>74</v>
      </c>
      <c r="C5" s="319" t="s">
        <v>65</v>
      </c>
      <c r="D5" s="319" t="s">
        <v>66</v>
      </c>
      <c r="E5" s="319" t="s">
        <v>67</v>
      </c>
      <c r="F5" s="319" t="s">
        <v>68</v>
      </c>
      <c r="G5" s="319" t="s">
        <v>69</v>
      </c>
      <c r="H5" s="320" t="s">
        <v>70</v>
      </c>
      <c r="I5" s="320"/>
      <c r="J5" s="319" t="s">
        <v>79</v>
      </c>
      <c r="K5" s="319"/>
      <c r="L5" s="319"/>
      <c r="M5" s="319"/>
      <c r="N5" s="254" t="s">
        <v>559</v>
      </c>
      <c r="O5" s="254"/>
      <c r="P5" s="254"/>
      <c r="Q5" s="254"/>
      <c r="R5" s="254"/>
      <c r="S5" s="254"/>
      <c r="T5" s="254"/>
      <c r="U5" s="254"/>
      <c r="V5" s="254"/>
      <c r="W5" s="254"/>
      <c r="X5" s="254"/>
      <c r="Y5" s="254"/>
    </row>
    <row r="6" spans="1:25" ht="30" customHeight="1">
      <c r="A6" s="319"/>
      <c r="B6" s="319"/>
      <c r="C6" s="319"/>
      <c r="D6" s="319"/>
      <c r="E6" s="319"/>
      <c r="F6" s="319"/>
      <c r="G6" s="319"/>
      <c r="H6" s="319" t="s">
        <v>71</v>
      </c>
      <c r="I6" s="319" t="s">
        <v>72</v>
      </c>
      <c r="J6" s="113" t="s">
        <v>75</v>
      </c>
      <c r="K6" s="113" t="s">
        <v>76</v>
      </c>
      <c r="L6" s="113" t="s">
        <v>77</v>
      </c>
      <c r="M6" s="113" t="s">
        <v>78</v>
      </c>
      <c r="N6" s="254"/>
      <c r="O6" s="254"/>
      <c r="P6" s="254"/>
      <c r="Q6" s="254"/>
      <c r="R6" s="254"/>
      <c r="S6" s="254"/>
      <c r="T6" s="254"/>
      <c r="U6" s="254"/>
      <c r="V6" s="254"/>
      <c r="W6" s="254"/>
      <c r="X6" s="254"/>
      <c r="Y6" s="254"/>
    </row>
    <row r="7" spans="1:25" ht="47.25" customHeight="1">
      <c r="A7" s="319"/>
      <c r="B7" s="319"/>
      <c r="C7" s="319"/>
      <c r="D7" s="319"/>
      <c r="E7" s="319"/>
      <c r="F7" s="319"/>
      <c r="G7" s="319"/>
      <c r="H7" s="319"/>
      <c r="I7" s="319"/>
      <c r="J7" s="114" t="s">
        <v>64</v>
      </c>
      <c r="K7" s="114" t="s">
        <v>64</v>
      </c>
      <c r="L7" s="114" t="s">
        <v>64</v>
      </c>
      <c r="M7" s="114" t="s">
        <v>64</v>
      </c>
      <c r="N7" s="128" t="s">
        <v>199</v>
      </c>
      <c r="O7" s="128" t="s">
        <v>350</v>
      </c>
      <c r="P7" s="128" t="s">
        <v>284</v>
      </c>
      <c r="Q7" s="128" t="s">
        <v>372</v>
      </c>
      <c r="R7" s="128" t="s">
        <v>381</v>
      </c>
      <c r="S7" s="128" t="s">
        <v>392</v>
      </c>
      <c r="T7" s="128" t="s">
        <v>488</v>
      </c>
      <c r="U7" s="128" t="s">
        <v>393</v>
      </c>
      <c r="V7" s="128" t="s">
        <v>556</v>
      </c>
      <c r="W7" s="128" t="s">
        <v>398</v>
      </c>
      <c r="X7" s="128" t="s">
        <v>557</v>
      </c>
      <c r="Y7" s="129" t="s">
        <v>558</v>
      </c>
    </row>
    <row r="8" spans="1:25" ht="157.5">
      <c r="A8" s="256" t="s">
        <v>62</v>
      </c>
      <c r="B8" s="255" t="s">
        <v>98</v>
      </c>
      <c r="C8" s="21" t="s">
        <v>165</v>
      </c>
      <c r="D8" s="18">
        <v>0.7</v>
      </c>
      <c r="E8" s="16" t="s">
        <v>105</v>
      </c>
      <c r="F8" s="60" t="s">
        <v>161</v>
      </c>
      <c r="G8" s="90" t="s">
        <v>162</v>
      </c>
      <c r="H8" s="30">
        <v>43132</v>
      </c>
      <c r="I8" s="30">
        <v>43373</v>
      </c>
      <c r="J8" s="10">
        <v>0.2</v>
      </c>
      <c r="K8" s="10">
        <v>0.5</v>
      </c>
      <c r="L8" s="10">
        <v>1</v>
      </c>
      <c r="M8" s="10">
        <v>1</v>
      </c>
      <c r="N8" s="121">
        <v>1</v>
      </c>
      <c r="O8" s="119">
        <v>0.4</v>
      </c>
      <c r="P8" s="204">
        <v>0.7</v>
      </c>
      <c r="Q8" s="188">
        <v>0.4</v>
      </c>
      <c r="R8" s="239">
        <v>0.4</v>
      </c>
      <c r="S8" s="119">
        <v>0</v>
      </c>
      <c r="T8" s="150">
        <v>1</v>
      </c>
      <c r="U8" s="151">
        <v>0.3</v>
      </c>
      <c r="V8" s="119">
        <v>0.15</v>
      </c>
      <c r="W8" s="155">
        <v>0.7</v>
      </c>
      <c r="X8" s="152">
        <v>0.2</v>
      </c>
      <c r="Y8" s="186">
        <f>+AVERAGE(N8:X8)</f>
        <v>0.47727272727272729</v>
      </c>
    </row>
    <row r="9" spans="1:25" ht="204.75">
      <c r="A9" s="256"/>
      <c r="B9" s="255"/>
      <c r="C9" s="21" t="s">
        <v>166</v>
      </c>
      <c r="D9" s="18">
        <v>0.3</v>
      </c>
      <c r="E9" s="16" t="s">
        <v>105</v>
      </c>
      <c r="F9" s="60" t="s">
        <v>163</v>
      </c>
      <c r="G9" s="90" t="s">
        <v>164</v>
      </c>
      <c r="H9" s="30">
        <v>43282</v>
      </c>
      <c r="I9" s="30">
        <v>43464</v>
      </c>
      <c r="J9" s="10">
        <v>0</v>
      </c>
      <c r="K9" s="10">
        <v>0</v>
      </c>
      <c r="L9" s="10">
        <v>0.5</v>
      </c>
      <c r="M9" s="10">
        <v>1</v>
      </c>
      <c r="N9" s="121">
        <v>0.5</v>
      </c>
      <c r="O9" s="248">
        <v>0</v>
      </c>
      <c r="P9" s="204" t="s">
        <v>771</v>
      </c>
      <c r="Q9" s="188">
        <v>0.2</v>
      </c>
      <c r="R9" s="239">
        <v>0.2</v>
      </c>
      <c r="S9" s="119">
        <v>0</v>
      </c>
      <c r="T9" s="150">
        <v>0.4</v>
      </c>
      <c r="U9" s="151">
        <v>0</v>
      </c>
      <c r="V9" s="119">
        <v>0.3</v>
      </c>
      <c r="W9" s="119">
        <v>0</v>
      </c>
      <c r="X9" s="152">
        <v>0.3</v>
      </c>
      <c r="Y9" s="186">
        <f>+AVERAGE(N9:X9)</f>
        <v>0.19</v>
      </c>
    </row>
  </sheetData>
  <mergeCells count="15">
    <mergeCell ref="N5:Y6"/>
    <mergeCell ref="A4:Y4"/>
    <mergeCell ref="J5:M5"/>
    <mergeCell ref="H6:H7"/>
    <mergeCell ref="I6:I7"/>
    <mergeCell ref="D5:D7"/>
    <mergeCell ref="E5:E7"/>
    <mergeCell ref="F5:F7"/>
    <mergeCell ref="G5:G7"/>
    <mergeCell ref="H5:I5"/>
    <mergeCell ref="A8:A9"/>
    <mergeCell ref="B8:B9"/>
    <mergeCell ref="A5:A7"/>
    <mergeCell ref="B5:B7"/>
    <mergeCell ref="C5:C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Y12"/>
  <sheetViews>
    <sheetView topLeftCell="J2" zoomScale="80" zoomScaleNormal="80" workbookViewId="0">
      <selection activeCell="N8" sqref="N8"/>
    </sheetView>
  </sheetViews>
  <sheetFormatPr baseColWidth="10" defaultColWidth="10.7109375" defaultRowHeight="12.75"/>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9" width="16" hidden="1" customWidth="1"/>
    <col min="10" max="11" width="16.28515625" customWidth="1"/>
    <col min="12" max="13" width="16.28515625" hidden="1" customWidth="1"/>
    <col min="14" max="14" width="15.28515625" customWidth="1"/>
    <col min="15" max="15" width="21" customWidth="1"/>
    <col min="16" max="16" width="14" customWidth="1"/>
    <col min="17" max="17" width="14.7109375" customWidth="1"/>
    <col min="18" max="18" width="14.140625" customWidth="1"/>
    <col min="19" max="19" width="18.28515625" customWidth="1"/>
    <col min="20" max="20" width="15.7109375" customWidth="1"/>
    <col min="21" max="21" width="14.42578125" customWidth="1"/>
    <col min="22" max="22" width="12.7109375" customWidth="1"/>
    <col min="23" max="23" width="12.85546875" customWidth="1"/>
    <col min="24" max="24" width="11.5703125" customWidth="1"/>
    <col min="25" max="25" width="13" customWidth="1"/>
  </cols>
  <sheetData>
    <row r="1" spans="1:25" ht="28.5" customHeight="1"/>
    <row r="2" spans="1:25" ht="28.5" customHeight="1"/>
    <row r="4" spans="1:25" ht="33.75">
      <c r="A4" s="253" t="s">
        <v>513</v>
      </c>
      <c r="B4" s="253"/>
      <c r="C4" s="253"/>
      <c r="D4" s="253"/>
      <c r="E4" s="253"/>
      <c r="F4" s="253"/>
      <c r="G4" s="253"/>
      <c r="H4" s="253"/>
      <c r="I4" s="253"/>
      <c r="J4" s="253"/>
      <c r="K4" s="253"/>
      <c r="L4" s="253"/>
      <c r="M4" s="253"/>
      <c r="N4" s="253"/>
      <c r="O4" s="253"/>
      <c r="P4" s="253"/>
      <c r="Q4" s="253"/>
      <c r="R4" s="253"/>
      <c r="S4" s="253"/>
      <c r="T4" s="253"/>
      <c r="U4" s="253"/>
    </row>
    <row r="5" spans="1:25" ht="30" customHeight="1">
      <c r="A5" s="319" t="s">
        <v>103</v>
      </c>
      <c r="B5" s="319" t="s">
        <v>74</v>
      </c>
      <c r="C5" s="319" t="s">
        <v>65</v>
      </c>
      <c r="D5" s="319" t="s">
        <v>66</v>
      </c>
      <c r="E5" s="319" t="s">
        <v>67</v>
      </c>
      <c r="F5" s="319" t="s">
        <v>68</v>
      </c>
      <c r="G5" s="319" t="s">
        <v>69</v>
      </c>
      <c r="H5" s="320" t="s">
        <v>70</v>
      </c>
      <c r="I5" s="320"/>
      <c r="J5" s="319" t="s">
        <v>79</v>
      </c>
      <c r="K5" s="319"/>
      <c r="L5" s="319"/>
      <c r="M5" s="319"/>
      <c r="N5" s="254" t="s">
        <v>559</v>
      </c>
      <c r="O5" s="254"/>
      <c r="P5" s="254"/>
      <c r="Q5" s="254"/>
      <c r="R5" s="254"/>
      <c r="S5" s="254"/>
      <c r="T5" s="254"/>
      <c r="U5" s="254"/>
      <c r="V5" s="254"/>
      <c r="W5" s="254"/>
      <c r="X5" s="254"/>
      <c r="Y5" s="254"/>
    </row>
    <row r="6" spans="1:25" ht="30" customHeight="1">
      <c r="A6" s="319"/>
      <c r="B6" s="319"/>
      <c r="C6" s="319"/>
      <c r="D6" s="319"/>
      <c r="E6" s="319"/>
      <c r="F6" s="319"/>
      <c r="G6" s="319"/>
      <c r="H6" s="319" t="s">
        <v>71</v>
      </c>
      <c r="I6" s="319" t="s">
        <v>72</v>
      </c>
      <c r="J6" s="113" t="s">
        <v>75</v>
      </c>
      <c r="K6" s="113" t="s">
        <v>76</v>
      </c>
      <c r="L6" s="113" t="s">
        <v>77</v>
      </c>
      <c r="M6" s="113" t="s">
        <v>78</v>
      </c>
      <c r="N6" s="254"/>
      <c r="O6" s="254"/>
      <c r="P6" s="254"/>
      <c r="Q6" s="254"/>
      <c r="R6" s="254"/>
      <c r="S6" s="254"/>
      <c r="T6" s="254"/>
      <c r="U6" s="254"/>
      <c r="V6" s="254"/>
      <c r="W6" s="254"/>
      <c r="X6" s="254"/>
      <c r="Y6" s="254"/>
    </row>
    <row r="7" spans="1:25" ht="36">
      <c r="A7" s="319"/>
      <c r="B7" s="319"/>
      <c r="C7" s="319"/>
      <c r="D7" s="319"/>
      <c r="E7" s="319"/>
      <c r="F7" s="319"/>
      <c r="G7" s="319"/>
      <c r="H7" s="319"/>
      <c r="I7" s="319"/>
      <c r="J7" s="114" t="s">
        <v>64</v>
      </c>
      <c r="K7" s="114" t="s">
        <v>64</v>
      </c>
      <c r="L7" s="114" t="s">
        <v>64</v>
      </c>
      <c r="M7" s="114" t="s">
        <v>64</v>
      </c>
      <c r="N7" s="128" t="s">
        <v>199</v>
      </c>
      <c r="O7" s="128" t="s">
        <v>350</v>
      </c>
      <c r="P7" s="128" t="s">
        <v>284</v>
      </c>
      <c r="Q7" s="128" t="s">
        <v>372</v>
      </c>
      <c r="R7" s="128" t="s">
        <v>381</v>
      </c>
      <c r="S7" s="128" t="s">
        <v>392</v>
      </c>
      <c r="T7" s="128" t="s">
        <v>488</v>
      </c>
      <c r="U7" s="128" t="s">
        <v>393</v>
      </c>
      <c r="V7" s="128" t="s">
        <v>556</v>
      </c>
      <c r="W7" s="228" t="s">
        <v>398</v>
      </c>
      <c r="X7" s="228" t="s">
        <v>557</v>
      </c>
      <c r="Y7" s="129" t="s">
        <v>558</v>
      </c>
    </row>
    <row r="8" spans="1:25" ht="60">
      <c r="A8" s="256" t="s">
        <v>63</v>
      </c>
      <c r="B8" s="255" t="s">
        <v>63</v>
      </c>
      <c r="C8" s="22" t="s">
        <v>185</v>
      </c>
      <c r="D8" s="18">
        <v>0.3</v>
      </c>
      <c r="E8" s="16" t="s">
        <v>105</v>
      </c>
      <c r="F8" s="21">
        <v>1</v>
      </c>
      <c r="G8" s="20" t="s">
        <v>186</v>
      </c>
      <c r="H8" s="23">
        <v>43101</v>
      </c>
      <c r="I8" s="17">
        <v>43373</v>
      </c>
      <c r="J8" s="24">
        <v>0.15</v>
      </c>
      <c r="K8" s="24">
        <v>0.5</v>
      </c>
      <c r="L8" s="24">
        <v>1</v>
      </c>
      <c r="M8" s="24">
        <v>1</v>
      </c>
      <c r="N8" s="130">
        <v>0.5</v>
      </c>
      <c r="O8" s="130">
        <v>0.5</v>
      </c>
      <c r="P8" s="230">
        <v>0.5</v>
      </c>
      <c r="Q8" s="155">
        <v>7.4999999999999997E-2</v>
      </c>
      <c r="R8" s="156">
        <v>0</v>
      </c>
      <c r="S8" s="156">
        <v>0.67</v>
      </c>
      <c r="T8" s="153">
        <v>0.2</v>
      </c>
      <c r="U8" s="154">
        <v>0.5</v>
      </c>
      <c r="V8" s="226">
        <v>0.2</v>
      </c>
      <c r="W8" s="226">
        <v>0.5</v>
      </c>
      <c r="X8" s="155">
        <v>0.5</v>
      </c>
      <c r="Y8" s="229">
        <f>+AVERAGE(N8:X8)</f>
        <v>0.37681818181818189</v>
      </c>
    </row>
    <row r="9" spans="1:25" ht="45">
      <c r="A9" s="256"/>
      <c r="B9" s="255"/>
      <c r="C9" s="22" t="s">
        <v>187</v>
      </c>
      <c r="D9" s="18">
        <v>0.3</v>
      </c>
      <c r="E9" s="16" t="s">
        <v>105</v>
      </c>
      <c r="F9" s="21">
        <v>1</v>
      </c>
      <c r="G9" s="19" t="s">
        <v>100</v>
      </c>
      <c r="H9" s="23">
        <v>43101</v>
      </c>
      <c r="I9" s="17">
        <v>43465</v>
      </c>
      <c r="J9" s="24">
        <v>0.25</v>
      </c>
      <c r="K9" s="24">
        <v>0.5</v>
      </c>
      <c r="L9" s="24">
        <v>0.75</v>
      </c>
      <c r="M9" s="24">
        <v>1</v>
      </c>
      <c r="N9" s="155">
        <v>0.5</v>
      </c>
      <c r="O9" s="130">
        <v>0.71</v>
      </c>
      <c r="P9" s="202">
        <v>0.5</v>
      </c>
      <c r="Q9" s="156">
        <v>0.5</v>
      </c>
      <c r="R9" s="156">
        <v>0.5</v>
      </c>
      <c r="S9" s="156">
        <v>0.17</v>
      </c>
      <c r="T9" s="153">
        <v>0.48</v>
      </c>
      <c r="U9" s="154">
        <v>0.5</v>
      </c>
      <c r="V9" s="227">
        <v>0.1</v>
      </c>
      <c r="W9" s="227">
        <v>0.5</v>
      </c>
      <c r="X9" s="155">
        <v>0.5</v>
      </c>
      <c r="Y9" s="229">
        <f t="shared" ref="Y9:Y11" si="0">+AVERAGE(N9:X9)</f>
        <v>0.45090909090909093</v>
      </c>
    </row>
    <row r="10" spans="1:25" ht="45">
      <c r="A10" s="256"/>
      <c r="B10" s="255"/>
      <c r="C10" s="22" t="s">
        <v>188</v>
      </c>
      <c r="D10" s="18">
        <v>0.2</v>
      </c>
      <c r="E10" s="16" t="s">
        <v>105</v>
      </c>
      <c r="F10" s="21">
        <v>1</v>
      </c>
      <c r="G10" s="19" t="s">
        <v>101</v>
      </c>
      <c r="H10" s="23">
        <v>43101</v>
      </c>
      <c r="I10" s="17">
        <v>43465</v>
      </c>
      <c r="J10" s="24">
        <v>0.2</v>
      </c>
      <c r="K10" s="24">
        <v>0.6</v>
      </c>
      <c r="L10" s="24">
        <v>1</v>
      </c>
      <c r="M10" s="24">
        <v>1</v>
      </c>
      <c r="N10" s="155">
        <v>0.5</v>
      </c>
      <c r="O10" s="130">
        <v>0.5</v>
      </c>
      <c r="P10" s="230">
        <v>0.5</v>
      </c>
      <c r="Q10" s="155">
        <v>0</v>
      </c>
      <c r="R10" s="156">
        <v>0.45</v>
      </c>
      <c r="S10" s="155">
        <v>0.45</v>
      </c>
      <c r="T10" s="153">
        <v>0.2</v>
      </c>
      <c r="U10" s="154">
        <v>0.5</v>
      </c>
      <c r="V10" s="226">
        <v>0.4</v>
      </c>
      <c r="W10" s="226">
        <v>0.5</v>
      </c>
      <c r="X10" s="155">
        <v>0.4</v>
      </c>
      <c r="Y10" s="229">
        <f t="shared" si="0"/>
        <v>0.4</v>
      </c>
    </row>
    <row r="11" spans="1:25" ht="75">
      <c r="A11" s="256"/>
      <c r="B11" s="255"/>
      <c r="C11" s="22" t="s">
        <v>189</v>
      </c>
      <c r="D11" s="18">
        <v>0.2</v>
      </c>
      <c r="E11" s="16" t="s">
        <v>105</v>
      </c>
      <c r="F11" s="21">
        <v>1</v>
      </c>
      <c r="G11" s="19" t="s">
        <v>102</v>
      </c>
      <c r="H11" s="23">
        <v>43191</v>
      </c>
      <c r="I11" s="17">
        <v>43465</v>
      </c>
      <c r="J11" s="24">
        <v>0</v>
      </c>
      <c r="K11" s="24">
        <v>0.5</v>
      </c>
      <c r="L11" s="24">
        <v>0.75</v>
      </c>
      <c r="M11" s="24">
        <v>1</v>
      </c>
      <c r="N11" s="155">
        <v>0.5</v>
      </c>
      <c r="O11" s="130">
        <v>0.6</v>
      </c>
      <c r="P11" s="230">
        <v>0.5</v>
      </c>
      <c r="Q11" s="155">
        <v>0</v>
      </c>
      <c r="R11" s="156">
        <v>0.62</v>
      </c>
      <c r="S11" s="155">
        <v>0.45</v>
      </c>
      <c r="T11" s="155">
        <v>0</v>
      </c>
      <c r="U11" s="154">
        <v>0.5</v>
      </c>
      <c r="V11" s="226">
        <v>0.5</v>
      </c>
      <c r="W11" s="226">
        <v>0.5</v>
      </c>
      <c r="X11" s="155">
        <v>0.3</v>
      </c>
      <c r="Y11" s="229">
        <f t="shared" si="0"/>
        <v>0.40636363636363632</v>
      </c>
    </row>
    <row r="12" spans="1:25">
      <c r="Q12" s="13"/>
    </row>
  </sheetData>
  <mergeCells count="15">
    <mergeCell ref="N5:Y6"/>
    <mergeCell ref="J5:M5"/>
    <mergeCell ref="A4:U4"/>
    <mergeCell ref="H6:H7"/>
    <mergeCell ref="I6:I7"/>
    <mergeCell ref="D5:D7"/>
    <mergeCell ref="E5:E7"/>
    <mergeCell ref="F5:F7"/>
    <mergeCell ref="G5:G7"/>
    <mergeCell ref="H5:I5"/>
    <mergeCell ref="A8:A11"/>
    <mergeCell ref="B8:B11"/>
    <mergeCell ref="A5:A7"/>
    <mergeCell ref="B5:B7"/>
    <mergeCell ref="C5:C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325" t="s">
        <v>13</v>
      </c>
      <c r="B1" s="324" t="s">
        <v>5</v>
      </c>
      <c r="C1" s="325" t="s">
        <v>14</v>
      </c>
      <c r="D1" s="325" t="s">
        <v>12</v>
      </c>
      <c r="E1" s="325" t="s">
        <v>17</v>
      </c>
      <c r="F1" s="325" t="s">
        <v>15</v>
      </c>
      <c r="G1" s="325" t="s">
        <v>11</v>
      </c>
      <c r="H1" s="324" t="s">
        <v>10</v>
      </c>
      <c r="I1" s="321" t="s">
        <v>2</v>
      </c>
      <c r="J1" s="323"/>
      <c r="K1" s="321" t="s">
        <v>3</v>
      </c>
      <c r="L1" s="322"/>
      <c r="M1" s="322"/>
      <c r="N1" s="322"/>
      <c r="O1" s="323"/>
    </row>
    <row r="2" spans="1:15" ht="90">
      <c r="A2" s="326"/>
      <c r="B2" s="324"/>
      <c r="C2" s="326"/>
      <c r="D2" s="326"/>
      <c r="E2" s="326"/>
      <c r="F2" s="326"/>
      <c r="G2" s="326"/>
      <c r="H2" s="324"/>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2.xml><?xml version="1.0" encoding="utf-8"?>
<ds:datastoreItem xmlns:ds="http://schemas.openxmlformats.org/officeDocument/2006/customXml" ds:itemID="{492F8411-93EC-4201-A614-F2C25C7AFA34}">
  <ds:schemaRefs>
    <ds:schemaRef ds:uri="http://www.w3.org/XML/1998/namespace"/>
    <ds:schemaRef ds:uri="bbb1532b-ab18-4e7b-be3e-fa8e2303545f"/>
    <ds:schemaRef ds:uri="http://schemas.microsoft.com/office/2006/documentManagement/types"/>
    <ds:schemaRef ds:uri="http://purl.org/dc/dcmitype/"/>
    <ds:schemaRef ds:uri="http://schemas.microsoft.com/office/2006/metadata/properties"/>
    <ds:schemaRef ds:uri="http://purl.org/dc/terms/"/>
    <ds:schemaRef ds:uri="http://schemas.openxmlformats.org/package/2006/metadata/core-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Juan Pablo Bicenty Mendoza</cp:lastModifiedBy>
  <cp:lastPrinted>2017-10-26T15:22:21Z</cp:lastPrinted>
  <dcterms:created xsi:type="dcterms:W3CDTF">2008-08-05T17:06:18Z</dcterms:created>
  <dcterms:modified xsi:type="dcterms:W3CDTF">2018-08-15T14:09:57Z</dcterms:modified>
</cp:coreProperties>
</file>